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P:\Степанюк В.А\Благодійні внески_сайт\4 квартал\Багатопрофільна стаціонарна мед.доп.населен\"/>
    </mc:Choice>
  </mc:AlternateContent>
  <bookViews>
    <workbookView xWindow="0" yWindow="600" windowWidth="28800" windowHeight="12285" tabRatio="886" firstSheet="13" activeTab="29"/>
  </bookViews>
  <sheets>
    <sheet name="олексан" sheetId="125" r:id="rId1"/>
    <sheet name="КМКЛШМД" sheetId="126" r:id="rId2"/>
    <sheet name="КМДКЛ1" sheetId="127" r:id="rId3"/>
    <sheet name="КМДКЛ2" sheetId="129" r:id="rId4"/>
    <sheet name="КМДКЛ 3 СОЛ" sheetId="131" r:id="rId5"/>
    <sheet name="КМДКЛ4 СОЛ" sheetId="132" r:id="rId6"/>
    <sheet name="КМДКЛ 5 СВЯТ" sheetId="133" r:id="rId7"/>
    <sheet name="01.07.2018" sheetId="134" r:id="rId8"/>
    <sheet name="01.10.2018" sheetId="135" r:id="rId9"/>
    <sheet name="01.01.2019" sheetId="136" r:id="rId10"/>
    <sheet name="ДКЛ6" sheetId="138" r:id="rId11"/>
    <sheet name="ДКЛ7" sheetId="140" r:id="rId12"/>
    <sheet name="ДКЛ8" sheetId="142" r:id="rId13"/>
    <sheet name="ДКЛ9" sheetId="143" r:id="rId14"/>
    <sheet name="КМКЛ1" sheetId="144" r:id="rId15"/>
    <sheet name="КМКЛ2" sheetId="145" r:id="rId16"/>
    <sheet name="КМКЛ3" sheetId="146" r:id="rId17"/>
    <sheet name="КМКЛ4" sheetId="147" r:id="rId18"/>
    <sheet name="КМКЛ5" sheetId="148" r:id="rId19"/>
    <sheet name="КМКЛ6" sheetId="150" r:id="rId20"/>
    <sheet name="кМКЛ7" sheetId="153" r:id="rId21"/>
    <sheet name="КМКЛ8" sheetId="154" r:id="rId22"/>
    <sheet name="КМКЛ9" sheetId="155" r:id="rId23"/>
    <sheet name="КМКЛ10" sheetId="156" r:id="rId24"/>
    <sheet name="КМКЛ12" sheetId="157" r:id="rId25"/>
    <sheet name="КМКЛ14" sheetId="159" r:id="rId26"/>
    <sheet name="КМКЛ15" sheetId="160" r:id="rId27"/>
    <sheet name="КМКЛ18" sheetId="162" r:id="rId28"/>
    <sheet name="КМКЛ11" sheetId="164" r:id="rId29"/>
    <sheet name="ТМО Санаторного лікування" sheetId="166" r:id="rId30"/>
    <sheet name="тмо психиатрия" sheetId="168" r:id="rId31"/>
    <sheet name="ТМО" sheetId="169" r:id="rId32"/>
  </sheets>
  <definedNames>
    <definedName name="_xlnm.Print_Area" localSheetId="9">'01.01.2019'!$A$1:$K$58</definedName>
    <definedName name="_xlnm.Print_Area" localSheetId="7">'01.07.2018'!$A$1:$K$58</definedName>
    <definedName name="_xlnm.Print_Area" localSheetId="8">'01.10.2018'!$A$1:$K$58</definedName>
    <definedName name="_xlnm.Print_Area" localSheetId="10">ДКЛ6!$A$1:$K$18</definedName>
    <definedName name="_xlnm.Print_Area" localSheetId="11">ДКЛ7!$A$1:$K$58</definedName>
    <definedName name="_xlnm.Print_Area" localSheetId="12">ДКЛ8!$A$1:$K$58</definedName>
    <definedName name="_xlnm.Print_Area" localSheetId="13">ДКЛ9!$A$1:$K$53</definedName>
    <definedName name="_xlnm.Print_Area" localSheetId="4">'КМДКЛ 3 СОЛ'!$A$1:$K$23</definedName>
    <definedName name="_xlnm.Print_Area" localSheetId="6">'КМДКЛ 5 СВЯТ'!$A$1:$K$58</definedName>
    <definedName name="_xlnm.Print_Area" localSheetId="2">КМДКЛ1!$A$1:$K$57</definedName>
    <definedName name="_xlnm.Print_Area" localSheetId="3">КМДКЛ2!$A$1:$K$58</definedName>
    <definedName name="_xlnm.Print_Area" localSheetId="5">'КМДКЛ4 СОЛ'!$A$1:$K$24</definedName>
    <definedName name="_xlnm.Print_Area" localSheetId="14">КМКЛ1!$A$1:$K$61</definedName>
    <definedName name="_xlnm.Print_Area" localSheetId="23">КМКЛ10!$A$1:$O$49</definedName>
    <definedName name="_xlnm.Print_Area" localSheetId="28">КМКЛ11!$A$1:$K$39</definedName>
    <definedName name="_xlnm.Print_Area" localSheetId="24">КМКЛ12!$A$1:$K$25</definedName>
    <definedName name="_xlnm.Print_Area" localSheetId="25">КМКЛ14!$A$1:$K$58</definedName>
    <definedName name="_xlnm.Print_Area" localSheetId="26">КМКЛ15!$A$1:$K$60</definedName>
    <definedName name="_xlnm.Print_Area" localSheetId="27">КМКЛ18!$A$1:$K$65</definedName>
    <definedName name="_xlnm.Print_Area" localSheetId="15">КМКЛ2!$A$1:$K$59</definedName>
    <definedName name="_xlnm.Print_Area" localSheetId="16">КМКЛ3!$A$1:$K$30</definedName>
    <definedName name="_xlnm.Print_Area" localSheetId="17">КМКЛ4!$A$1:$K$36</definedName>
    <definedName name="_xlnm.Print_Area" localSheetId="18">КМКЛ5!$A$1:$K$39</definedName>
    <definedName name="_xlnm.Print_Area" localSheetId="19">КМКЛ6!$A$1:$K$22</definedName>
    <definedName name="_xlnm.Print_Area" localSheetId="22">КМКЛ9!$A$1:$K$34</definedName>
    <definedName name="_xlnm.Print_Area" localSheetId="0">олексан!$A$1:$K$67</definedName>
    <definedName name="_xlnm.Print_Area" localSheetId="30">'тмо психиатрия'!$A$1:$K$318</definedName>
    <definedName name="_xlnm.Print_Area" localSheetId="29">'ТМО Санаторного лікування'!$A$1:$K$57</definedName>
  </definedNames>
  <calcPr calcId="162913"/>
</workbook>
</file>

<file path=xl/calcChain.xml><?xml version="1.0" encoding="utf-8"?>
<calcChain xmlns="http://schemas.openxmlformats.org/spreadsheetml/2006/main">
  <c r="J23" i="169" l="1"/>
  <c r="H23" i="169"/>
  <c r="F23" i="169"/>
  <c r="D23" i="169"/>
  <c r="C23" i="169"/>
  <c r="J310" i="168"/>
  <c r="H310" i="168"/>
  <c r="D310" i="168"/>
  <c r="C310" i="168"/>
  <c r="F310" i="168" s="1"/>
  <c r="F309" i="168"/>
  <c r="F308" i="168"/>
  <c r="F307" i="168"/>
  <c r="F306" i="168"/>
  <c r="F305" i="168"/>
  <c r="F304" i="168"/>
  <c r="F303" i="168"/>
  <c r="F302" i="168"/>
  <c r="F301" i="168"/>
  <c r="F300" i="168"/>
  <c r="F299" i="168"/>
  <c r="F298" i="168"/>
  <c r="F297" i="168"/>
  <c r="F296" i="168"/>
  <c r="F295" i="168"/>
  <c r="F294" i="168"/>
  <c r="F293" i="168"/>
  <c r="F292" i="168"/>
  <c r="F291" i="168"/>
  <c r="F290" i="168"/>
  <c r="F289" i="168"/>
  <c r="F288" i="168"/>
  <c r="F287" i="168"/>
  <c r="F286" i="168"/>
  <c r="F285" i="168"/>
  <c r="F284" i="168"/>
  <c r="F283" i="168"/>
  <c r="F282" i="168"/>
  <c r="F281" i="168"/>
  <c r="F280" i="168"/>
  <c r="F279" i="168"/>
  <c r="F278" i="168"/>
  <c r="F277" i="168"/>
  <c r="F276" i="168"/>
  <c r="F275" i="168"/>
  <c r="F274" i="168"/>
  <c r="F273" i="168"/>
  <c r="F272" i="168"/>
  <c r="F271" i="168"/>
  <c r="F270" i="168"/>
  <c r="F269" i="168"/>
  <c r="F268" i="168"/>
  <c r="F267" i="168"/>
  <c r="F266" i="168"/>
  <c r="F265" i="168"/>
  <c r="F264" i="168"/>
  <c r="F263" i="168"/>
  <c r="F262" i="168"/>
  <c r="F261" i="168"/>
  <c r="F260" i="168"/>
  <c r="F259" i="168"/>
  <c r="F258" i="168"/>
  <c r="F257" i="168"/>
  <c r="F256" i="168"/>
  <c r="F255" i="168"/>
  <c r="F254" i="168"/>
  <c r="F253" i="168"/>
  <c r="F252" i="168"/>
  <c r="F251" i="168"/>
  <c r="F250" i="168"/>
  <c r="F249" i="168"/>
  <c r="F248" i="168"/>
  <c r="F247" i="168"/>
  <c r="F246" i="168"/>
  <c r="F245" i="168"/>
  <c r="F244" i="168"/>
  <c r="F243" i="168"/>
  <c r="F242" i="168"/>
  <c r="F241" i="168"/>
  <c r="F240" i="168"/>
  <c r="F239" i="168"/>
  <c r="F238" i="168"/>
  <c r="F237" i="168"/>
  <c r="F236" i="168"/>
  <c r="F235" i="168"/>
  <c r="F234" i="168"/>
  <c r="F233" i="168"/>
  <c r="F232" i="168"/>
  <c r="F231" i="168"/>
  <c r="F230" i="168"/>
  <c r="F229" i="168"/>
  <c r="F228" i="168"/>
  <c r="F227" i="168"/>
  <c r="F226" i="168"/>
  <c r="F225" i="168"/>
  <c r="F224" i="168"/>
  <c r="F223" i="168"/>
  <c r="F222" i="168"/>
  <c r="F221" i="168"/>
  <c r="F220" i="168"/>
  <c r="F219" i="168"/>
  <c r="F218" i="168"/>
  <c r="F217" i="168"/>
  <c r="F216" i="168"/>
  <c r="F215" i="168"/>
  <c r="F214" i="168"/>
  <c r="F213" i="168"/>
  <c r="F212" i="168"/>
  <c r="F211" i="168"/>
  <c r="F210" i="168"/>
  <c r="F209" i="168"/>
  <c r="F208" i="168"/>
  <c r="F207" i="168"/>
  <c r="F206" i="168"/>
  <c r="F205" i="168"/>
  <c r="F204" i="168"/>
  <c r="F203" i="168"/>
  <c r="F202" i="168"/>
  <c r="F201" i="168"/>
  <c r="F200" i="168"/>
  <c r="F199" i="168"/>
  <c r="F198" i="168"/>
  <c r="F197" i="168"/>
  <c r="F196" i="168"/>
  <c r="F195" i="168"/>
  <c r="F194" i="168"/>
  <c r="F193" i="168"/>
  <c r="F192" i="168"/>
  <c r="F191" i="168"/>
  <c r="F190" i="168"/>
  <c r="F189" i="168"/>
  <c r="F188" i="168"/>
  <c r="F187" i="168"/>
  <c r="F186" i="168"/>
  <c r="F185" i="168"/>
  <c r="F184" i="168"/>
  <c r="F183" i="168"/>
  <c r="F182" i="168"/>
  <c r="F181" i="168"/>
  <c r="F180" i="168"/>
  <c r="F179" i="168"/>
  <c r="F178" i="168"/>
  <c r="F177" i="168"/>
  <c r="F176" i="168"/>
  <c r="F175" i="168"/>
  <c r="F174" i="168"/>
  <c r="F173" i="168"/>
  <c r="F172" i="168"/>
  <c r="F171" i="168"/>
  <c r="F170" i="168"/>
  <c r="F169" i="168"/>
  <c r="F168" i="168"/>
  <c r="F167" i="168"/>
  <c r="F166" i="168"/>
  <c r="F165" i="168"/>
  <c r="F164" i="168"/>
  <c r="F163" i="168"/>
  <c r="F162" i="168"/>
  <c r="F161" i="168"/>
  <c r="F160" i="168"/>
  <c r="F159" i="168"/>
  <c r="F158" i="168"/>
  <c r="F157" i="168"/>
  <c r="F156" i="168"/>
  <c r="F155" i="168"/>
  <c r="F154" i="168"/>
  <c r="F153" i="168"/>
  <c r="F152" i="168"/>
  <c r="F151" i="168"/>
  <c r="F150" i="168"/>
  <c r="F149" i="168"/>
  <c r="F148" i="168"/>
  <c r="F147" i="168"/>
  <c r="F146" i="168"/>
  <c r="F145" i="168"/>
  <c r="F144" i="168"/>
  <c r="F143" i="168"/>
  <c r="F142" i="168"/>
  <c r="F141" i="168"/>
  <c r="F140" i="168"/>
  <c r="F139" i="168"/>
  <c r="F138" i="168"/>
  <c r="F137" i="168"/>
  <c r="F136" i="168"/>
  <c r="F135" i="168"/>
  <c r="F134" i="168"/>
  <c r="F133" i="168"/>
  <c r="F132" i="168"/>
  <c r="F131" i="168"/>
  <c r="F130" i="168"/>
  <c r="F129" i="168"/>
  <c r="F128" i="168"/>
  <c r="F127" i="168"/>
  <c r="F126" i="168"/>
  <c r="F125" i="168"/>
  <c r="F124" i="168"/>
  <c r="F123" i="168"/>
  <c r="F122" i="168"/>
  <c r="F121" i="168"/>
  <c r="F120" i="168"/>
  <c r="F119" i="168"/>
  <c r="F118" i="168"/>
  <c r="F117" i="168"/>
  <c r="F116" i="168"/>
  <c r="F115" i="168"/>
  <c r="F114" i="168"/>
  <c r="F113" i="168"/>
  <c r="F112" i="168"/>
  <c r="F111" i="168"/>
  <c r="F110" i="168"/>
  <c r="F109" i="168"/>
  <c r="F108" i="168"/>
  <c r="F107" i="168"/>
  <c r="F106" i="168"/>
  <c r="F105" i="168"/>
  <c r="F104" i="168"/>
  <c r="F103" i="168"/>
  <c r="F102" i="168"/>
  <c r="F101" i="168"/>
  <c r="F100" i="168"/>
  <c r="F99" i="168"/>
  <c r="F98" i="168"/>
  <c r="F97" i="168"/>
  <c r="F96" i="168"/>
  <c r="F95" i="168"/>
  <c r="F94" i="168"/>
  <c r="F93" i="168"/>
  <c r="F92" i="168"/>
  <c r="F91" i="168"/>
  <c r="F90" i="168"/>
  <c r="F89" i="168"/>
  <c r="F88" i="168"/>
  <c r="F87" i="168"/>
  <c r="F86" i="168"/>
  <c r="F85" i="168"/>
  <c r="F84" i="168"/>
  <c r="F83" i="168"/>
  <c r="F82" i="168"/>
  <c r="F81" i="168"/>
  <c r="F80" i="168"/>
  <c r="F79" i="168"/>
  <c r="F78" i="168"/>
  <c r="F77" i="168"/>
  <c r="F76" i="168"/>
  <c r="F75" i="168"/>
  <c r="F74" i="168"/>
  <c r="F73" i="168"/>
  <c r="F72" i="168"/>
  <c r="F71" i="168"/>
  <c r="F70" i="168"/>
  <c r="F69" i="168"/>
  <c r="F68" i="168"/>
  <c r="F67" i="168"/>
  <c r="F66" i="168"/>
  <c r="F65" i="168"/>
  <c r="F64" i="168"/>
  <c r="F63" i="168"/>
  <c r="F62" i="168"/>
  <c r="F61" i="168"/>
  <c r="F60" i="168"/>
  <c r="F59" i="168"/>
  <c r="F58" i="168"/>
  <c r="F57" i="168"/>
  <c r="F56" i="168"/>
  <c r="F55" i="168"/>
  <c r="F54" i="168"/>
  <c r="F53" i="168"/>
  <c r="F52" i="168"/>
  <c r="F51" i="168"/>
  <c r="F50" i="168"/>
  <c r="F49" i="168"/>
  <c r="F48" i="168"/>
  <c r="F47" i="168"/>
  <c r="F46" i="168"/>
  <c r="F45" i="168"/>
  <c r="F44" i="168"/>
  <c r="F43" i="168"/>
  <c r="F42" i="168"/>
  <c r="F41" i="168"/>
  <c r="F40" i="168"/>
  <c r="F39" i="168"/>
  <c r="F38" i="168"/>
  <c r="F37" i="168"/>
  <c r="F36" i="168"/>
  <c r="F35" i="168"/>
  <c r="F34" i="168"/>
  <c r="F33" i="168"/>
  <c r="F32" i="168"/>
  <c r="F31" i="168"/>
  <c r="F30" i="168"/>
  <c r="F29" i="168"/>
  <c r="F28" i="168"/>
  <c r="F27" i="168"/>
  <c r="F26" i="168"/>
  <c r="F25" i="168"/>
  <c r="F24" i="168"/>
  <c r="F23" i="168"/>
  <c r="F22" i="168"/>
  <c r="F21" i="168"/>
  <c r="F20" i="168"/>
  <c r="F19" i="168"/>
  <c r="F18" i="168"/>
  <c r="F17" i="168"/>
  <c r="F16" i="168"/>
  <c r="F15" i="168"/>
  <c r="F14" i="168"/>
  <c r="F13" i="168"/>
  <c r="F12" i="168"/>
  <c r="F11" i="168"/>
  <c r="F10" i="168"/>
  <c r="K310" i="168" l="1"/>
  <c r="J50" i="166"/>
  <c r="H50" i="166"/>
  <c r="F50" i="166"/>
  <c r="D50" i="166"/>
  <c r="C50" i="166"/>
  <c r="K50" i="166" s="1"/>
  <c r="F49" i="166"/>
  <c r="F48" i="166"/>
  <c r="F47" i="166"/>
  <c r="F46" i="166"/>
  <c r="F45" i="166"/>
  <c r="F44" i="166"/>
  <c r="F43" i="166"/>
  <c r="F42" i="166"/>
  <c r="F41" i="166"/>
  <c r="F40" i="166"/>
  <c r="F39" i="166"/>
  <c r="F38" i="166"/>
  <c r="F37" i="166"/>
  <c r="F36" i="166"/>
  <c r="F35" i="166"/>
  <c r="F34" i="166"/>
  <c r="F33" i="166"/>
  <c r="F32" i="166"/>
  <c r="F31" i="166"/>
  <c r="F30" i="166"/>
  <c r="F29" i="166"/>
  <c r="F28" i="166"/>
  <c r="F27" i="166"/>
  <c r="F26" i="166"/>
  <c r="F25" i="166"/>
  <c r="F24" i="166"/>
  <c r="F23" i="166"/>
  <c r="F22" i="166"/>
  <c r="F21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J31" i="164"/>
  <c r="C31" i="164"/>
  <c r="D30" i="164"/>
  <c r="F30" i="164" s="1"/>
  <c r="D29" i="164"/>
  <c r="F29" i="164" s="1"/>
  <c r="D28" i="164"/>
  <c r="F28" i="164" s="1"/>
  <c r="F27" i="164"/>
  <c r="D27" i="164"/>
  <c r="D26" i="164"/>
  <c r="F26" i="164" s="1"/>
  <c r="D25" i="164"/>
  <c r="F25" i="164" s="1"/>
  <c r="D24" i="164"/>
  <c r="F24" i="164" s="1"/>
  <c r="F23" i="164"/>
  <c r="D23" i="164"/>
  <c r="D22" i="164"/>
  <c r="F22" i="164" s="1"/>
  <c r="D21" i="164"/>
  <c r="F21" i="164" s="1"/>
  <c r="D20" i="164"/>
  <c r="F20" i="164" s="1"/>
  <c r="F19" i="164"/>
  <c r="D19" i="164"/>
  <c r="D18" i="164"/>
  <c r="F18" i="164" s="1"/>
  <c r="D17" i="164"/>
  <c r="F17" i="164" s="1"/>
  <c r="D16" i="164"/>
  <c r="F16" i="164" s="1"/>
  <c r="F15" i="164"/>
  <c r="D15" i="164"/>
  <c r="D14" i="164"/>
  <c r="D31" i="164" s="1"/>
  <c r="H13" i="164"/>
  <c r="F13" i="164"/>
  <c r="H12" i="164"/>
  <c r="F12" i="164"/>
  <c r="H11" i="164"/>
  <c r="F11" i="164"/>
  <c r="H10" i="164"/>
  <c r="F10" i="164"/>
  <c r="H9" i="164"/>
  <c r="F9" i="164"/>
  <c r="H8" i="164"/>
  <c r="F8" i="164"/>
  <c r="H7" i="164"/>
  <c r="H31" i="164" s="1"/>
  <c r="K31" i="164" s="1"/>
  <c r="F7" i="164"/>
  <c r="C7" i="164"/>
  <c r="J57" i="162"/>
  <c r="H57" i="162"/>
  <c r="K57" i="162" s="1"/>
  <c r="D57" i="162"/>
  <c r="F57" i="162" s="1"/>
  <c r="C57" i="162"/>
  <c r="F56" i="162"/>
  <c r="F55" i="162"/>
  <c r="F54" i="162"/>
  <c r="F53" i="162"/>
  <c r="F52" i="162"/>
  <c r="F51" i="162"/>
  <c r="F50" i="162"/>
  <c r="F49" i="162"/>
  <c r="F48" i="162"/>
  <c r="F47" i="162"/>
  <c r="F46" i="162"/>
  <c r="F45" i="162"/>
  <c r="F44" i="162"/>
  <c r="F43" i="162"/>
  <c r="F42" i="162"/>
  <c r="F41" i="162"/>
  <c r="F40" i="162"/>
  <c r="F39" i="162"/>
  <c r="F38" i="162"/>
  <c r="F37" i="162"/>
  <c r="F36" i="162"/>
  <c r="F35" i="162"/>
  <c r="F34" i="162"/>
  <c r="F33" i="162"/>
  <c r="F32" i="162"/>
  <c r="F31" i="162"/>
  <c r="F30" i="162"/>
  <c r="F29" i="162"/>
  <c r="F28" i="162"/>
  <c r="F27" i="162"/>
  <c r="F26" i="162"/>
  <c r="F25" i="162"/>
  <c r="F24" i="162"/>
  <c r="F23" i="162"/>
  <c r="F22" i="162"/>
  <c r="F21" i="162"/>
  <c r="F20" i="162"/>
  <c r="F19" i="162"/>
  <c r="F18" i="162"/>
  <c r="F17" i="162"/>
  <c r="F16" i="162"/>
  <c r="F15" i="162"/>
  <c r="F14" i="162"/>
  <c r="F13" i="162"/>
  <c r="F12" i="162"/>
  <c r="F11" i="162"/>
  <c r="F10" i="162"/>
  <c r="F9" i="162"/>
  <c r="F8" i="162"/>
  <c r="F7" i="162"/>
  <c r="J52" i="160"/>
  <c r="H52" i="160"/>
  <c r="K52" i="160" s="1"/>
  <c r="D52" i="160"/>
  <c r="F52" i="160" s="1"/>
  <c r="C52" i="160"/>
  <c r="F51" i="160"/>
  <c r="F50" i="160"/>
  <c r="F49" i="160"/>
  <c r="F48" i="160"/>
  <c r="F47" i="160"/>
  <c r="F46" i="160"/>
  <c r="F45" i="160"/>
  <c r="F44" i="160"/>
  <c r="F43" i="160"/>
  <c r="F42" i="160"/>
  <c r="F41" i="160"/>
  <c r="F40" i="160"/>
  <c r="F39" i="160"/>
  <c r="F38" i="160"/>
  <c r="F37" i="160"/>
  <c r="F36" i="160"/>
  <c r="F35" i="160"/>
  <c r="F34" i="160"/>
  <c r="F33" i="160"/>
  <c r="F32" i="160"/>
  <c r="F31" i="160"/>
  <c r="F30" i="160"/>
  <c r="F29" i="160"/>
  <c r="F28" i="160"/>
  <c r="F27" i="160"/>
  <c r="F26" i="160"/>
  <c r="F25" i="160"/>
  <c r="F24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J50" i="159"/>
  <c r="H50" i="159"/>
  <c r="D50" i="159"/>
  <c r="C50" i="159"/>
  <c r="K50" i="159" s="1"/>
  <c r="F49" i="159"/>
  <c r="F48" i="159"/>
  <c r="F47" i="159"/>
  <c r="F46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F10" i="159"/>
  <c r="F9" i="159"/>
  <c r="F8" i="159"/>
  <c r="F7" i="159"/>
  <c r="J23" i="157"/>
  <c r="H23" i="157"/>
  <c r="D23" i="157"/>
  <c r="C23" i="157"/>
  <c r="F23" i="157" s="1"/>
  <c r="K23" i="157" s="1"/>
  <c r="F18" i="157"/>
  <c r="F17" i="157"/>
  <c r="F16" i="157"/>
  <c r="F15" i="157"/>
  <c r="F14" i="164" l="1"/>
  <c r="F31" i="164" s="1"/>
  <c r="F50" i="159"/>
  <c r="J36" i="156"/>
  <c r="H36" i="156"/>
  <c r="D36" i="156"/>
  <c r="F36" i="156" s="1"/>
  <c r="C36" i="156"/>
  <c r="K36" i="156" s="1"/>
  <c r="F22" i="156"/>
  <c r="F21" i="156"/>
  <c r="F20" i="156"/>
  <c r="F19" i="156"/>
  <c r="F18" i="156"/>
  <c r="F17" i="156"/>
  <c r="F16" i="156"/>
  <c r="F14" i="156"/>
  <c r="J26" i="155" l="1"/>
  <c r="H26" i="155"/>
  <c r="F26" i="155"/>
  <c r="D26" i="155"/>
  <c r="C26" i="155"/>
  <c r="K26" i="155" s="1"/>
  <c r="F25" i="155"/>
  <c r="F24" i="155"/>
  <c r="F23" i="155"/>
  <c r="F22" i="155"/>
  <c r="F21" i="155"/>
  <c r="F19" i="155"/>
  <c r="F18" i="155"/>
  <c r="F17" i="155"/>
  <c r="F15" i="155"/>
  <c r="F14" i="155"/>
  <c r="F13" i="155"/>
  <c r="F12" i="155"/>
  <c r="F11" i="155"/>
  <c r="F10" i="155"/>
  <c r="F9" i="155"/>
  <c r="F8" i="155"/>
  <c r="F7" i="155"/>
  <c r="K30" i="154"/>
  <c r="J30" i="154"/>
  <c r="H30" i="154"/>
  <c r="C30" i="154"/>
  <c r="F30" i="154" s="1"/>
  <c r="F29" i="154"/>
  <c r="F28" i="154"/>
  <c r="F27" i="154"/>
  <c r="F26" i="154"/>
  <c r="F25" i="154"/>
  <c r="F24" i="154"/>
  <c r="F23" i="154"/>
  <c r="F22" i="154"/>
  <c r="F21" i="154"/>
  <c r="F20" i="154"/>
  <c r="F19" i="154"/>
  <c r="F18" i="154"/>
  <c r="F17" i="154"/>
  <c r="F16" i="154"/>
  <c r="F15" i="154"/>
  <c r="F14" i="154"/>
  <c r="F13" i="154"/>
  <c r="F12" i="154"/>
  <c r="F11" i="154"/>
  <c r="F10" i="154"/>
  <c r="F9" i="154"/>
  <c r="F8" i="154"/>
  <c r="F7" i="154"/>
  <c r="J50" i="153"/>
  <c r="H50" i="153"/>
  <c r="F50" i="153"/>
  <c r="D50" i="153"/>
  <c r="C50" i="153"/>
  <c r="K50" i="153" s="1"/>
  <c r="F49" i="153"/>
  <c r="F48" i="153"/>
  <c r="F47" i="153"/>
  <c r="F46" i="153"/>
  <c r="F45" i="153"/>
  <c r="F44" i="153"/>
  <c r="F43" i="153"/>
  <c r="F42" i="153"/>
  <c r="F41" i="153"/>
  <c r="F40" i="153"/>
  <c r="F39" i="153"/>
  <c r="F38" i="153"/>
  <c r="F37" i="153"/>
  <c r="F36" i="153"/>
  <c r="F35" i="153"/>
  <c r="F34" i="153"/>
  <c r="F33" i="153"/>
  <c r="F32" i="153"/>
  <c r="F31" i="153"/>
  <c r="F30" i="153"/>
  <c r="F29" i="153"/>
  <c r="F28" i="153"/>
  <c r="F27" i="153"/>
  <c r="F26" i="153"/>
  <c r="F25" i="153"/>
  <c r="F24" i="153"/>
  <c r="F23" i="153"/>
  <c r="F22" i="153"/>
  <c r="F21" i="153"/>
  <c r="F20" i="153"/>
  <c r="F19" i="153"/>
  <c r="F18" i="153"/>
  <c r="F17" i="153"/>
  <c r="F16" i="153"/>
  <c r="F15" i="153"/>
  <c r="F14" i="153"/>
  <c r="F13" i="153"/>
  <c r="F12" i="153"/>
  <c r="F11" i="153"/>
  <c r="F10" i="153"/>
  <c r="F9" i="153"/>
  <c r="F8" i="153"/>
  <c r="F7" i="153"/>
  <c r="J14" i="150"/>
  <c r="H14" i="150"/>
  <c r="D14" i="150"/>
  <c r="C14" i="150"/>
  <c r="F11" i="150"/>
  <c r="F10" i="150"/>
  <c r="F9" i="150"/>
  <c r="F7" i="150"/>
  <c r="F14" i="150" s="1"/>
  <c r="K14" i="150" s="1"/>
  <c r="H31" i="148"/>
  <c r="C31" i="148"/>
  <c r="F31" i="148" s="1"/>
  <c r="F30" i="148"/>
  <c r="F28" i="148"/>
  <c r="F27" i="148"/>
  <c r="F26" i="148"/>
  <c r="F25" i="148"/>
  <c r="F24" i="148"/>
  <c r="F23" i="148"/>
  <c r="F22" i="148"/>
  <c r="J21" i="148"/>
  <c r="D21" i="148"/>
  <c r="F21" i="148" s="1"/>
  <c r="F19" i="148"/>
  <c r="F18" i="148"/>
  <c r="J17" i="148"/>
  <c r="D17" i="148"/>
  <c r="F17" i="148" s="1"/>
  <c r="F16" i="148"/>
  <c r="F15" i="148"/>
  <c r="F14" i="148"/>
  <c r="F13" i="148"/>
  <c r="J12" i="148"/>
  <c r="D12" i="148"/>
  <c r="F12" i="148" s="1"/>
  <c r="J11" i="148"/>
  <c r="D11" i="148"/>
  <c r="F11" i="148" s="1"/>
  <c r="F10" i="148"/>
  <c r="J9" i="148"/>
  <c r="J31" i="148" s="1"/>
  <c r="F9" i="148"/>
  <c r="D9" i="148"/>
  <c r="F8" i="148"/>
  <c r="J7" i="148"/>
  <c r="D7" i="148"/>
  <c r="D31" i="148" s="1"/>
  <c r="J28" i="147"/>
  <c r="H28" i="147"/>
  <c r="D28" i="147"/>
  <c r="C28" i="147"/>
  <c r="K28" i="147" s="1"/>
  <c r="F27" i="147"/>
  <c r="F26" i="147"/>
  <c r="F25" i="147"/>
  <c r="F24" i="147"/>
  <c r="F23" i="147"/>
  <c r="F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7" i="147"/>
  <c r="J22" i="146"/>
  <c r="H22" i="146"/>
  <c r="D22" i="146"/>
  <c r="C22" i="146"/>
  <c r="K22" i="146" s="1"/>
  <c r="F21" i="146"/>
  <c r="F20" i="146"/>
  <c r="F19" i="146"/>
  <c r="F18" i="146"/>
  <c r="F17" i="146"/>
  <c r="F16" i="146"/>
  <c r="F15" i="146"/>
  <c r="F14" i="146"/>
  <c r="H13" i="146"/>
  <c r="F13" i="146"/>
  <c r="H12" i="146"/>
  <c r="C12" i="146"/>
  <c r="F12" i="146" s="1"/>
  <c r="D11" i="146"/>
  <c r="F9" i="146"/>
  <c r="F8" i="146"/>
  <c r="F7" i="146"/>
  <c r="J51" i="145"/>
  <c r="H51" i="145"/>
  <c r="K51" i="145" s="1"/>
  <c r="D51" i="145"/>
  <c r="F51" i="145" s="1"/>
  <c r="C51" i="145"/>
  <c r="F50" i="145"/>
  <c r="F49" i="145"/>
  <c r="F48" i="145"/>
  <c r="F47" i="145"/>
  <c r="F46" i="145"/>
  <c r="F45" i="145"/>
  <c r="F44" i="145"/>
  <c r="F43" i="145"/>
  <c r="F42" i="145"/>
  <c r="F41" i="145"/>
  <c r="F40" i="145"/>
  <c r="F39" i="145"/>
  <c r="F38" i="145"/>
  <c r="F37" i="145"/>
  <c r="F36" i="145"/>
  <c r="F35" i="145"/>
  <c r="F34" i="145"/>
  <c r="F33" i="145"/>
  <c r="F32" i="145"/>
  <c r="F31" i="145"/>
  <c r="F30" i="145"/>
  <c r="F29" i="145"/>
  <c r="F28" i="145"/>
  <c r="F27" i="145"/>
  <c r="F26" i="145"/>
  <c r="F25" i="145"/>
  <c r="F24" i="145"/>
  <c r="F23" i="145"/>
  <c r="F22" i="145"/>
  <c r="F21" i="145"/>
  <c r="F20" i="145"/>
  <c r="F19" i="145"/>
  <c r="F18" i="145"/>
  <c r="F17" i="145"/>
  <c r="F16" i="145"/>
  <c r="F15" i="145"/>
  <c r="F14" i="145"/>
  <c r="F13" i="145"/>
  <c r="F12" i="145"/>
  <c r="F11" i="145"/>
  <c r="F9" i="145"/>
  <c r="F8" i="145"/>
  <c r="F7" i="145"/>
  <c r="J53" i="144"/>
  <c r="H53" i="144"/>
  <c r="D53" i="144"/>
  <c r="C53" i="144"/>
  <c r="F53" i="144" s="1"/>
  <c r="F52" i="144"/>
  <c r="F51" i="144"/>
  <c r="F50" i="144"/>
  <c r="F49" i="144"/>
  <c r="F48" i="144"/>
  <c r="F47" i="144"/>
  <c r="F46" i="144"/>
  <c r="F45" i="144"/>
  <c r="F44" i="144"/>
  <c r="F43" i="144"/>
  <c r="F42" i="144"/>
  <c r="F41" i="144"/>
  <c r="F40" i="144"/>
  <c r="F39" i="144"/>
  <c r="F38" i="144"/>
  <c r="F37" i="144"/>
  <c r="F36" i="144"/>
  <c r="F35" i="144"/>
  <c r="F34" i="144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F7" i="144"/>
  <c r="K45" i="143"/>
  <c r="J45" i="143"/>
  <c r="H45" i="143"/>
  <c r="D45" i="143"/>
  <c r="F45" i="143" s="1"/>
  <c r="C45" i="143"/>
  <c r="F44" i="143"/>
  <c r="F43" i="143"/>
  <c r="F42" i="143"/>
  <c r="F41" i="143"/>
  <c r="F40" i="143"/>
  <c r="F39" i="143"/>
  <c r="F38" i="143"/>
  <c r="F37" i="143"/>
  <c r="F36" i="143"/>
  <c r="F35" i="143"/>
  <c r="F34" i="143"/>
  <c r="F33" i="143"/>
  <c r="F32" i="143"/>
  <c r="F31" i="143"/>
  <c r="F30" i="143"/>
  <c r="F29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F7" i="143"/>
  <c r="J50" i="142"/>
  <c r="H50" i="142"/>
  <c r="K50" i="142" s="1"/>
  <c r="F50" i="142"/>
  <c r="D50" i="142"/>
  <c r="C50" i="142"/>
  <c r="F49" i="142"/>
  <c r="F48" i="142"/>
  <c r="F47" i="142"/>
  <c r="F46" i="142"/>
  <c r="F45" i="142"/>
  <c r="F44" i="142"/>
  <c r="F43" i="142"/>
  <c r="F42" i="142"/>
  <c r="F41" i="142"/>
  <c r="F40" i="142"/>
  <c r="F39" i="142"/>
  <c r="F38" i="142"/>
  <c r="F37" i="142"/>
  <c r="F36" i="142"/>
  <c r="F35" i="142"/>
  <c r="F34" i="142"/>
  <c r="F33" i="142"/>
  <c r="F32" i="142"/>
  <c r="F31" i="142"/>
  <c r="F30" i="142"/>
  <c r="F29" i="142"/>
  <c r="F28" i="142"/>
  <c r="F27" i="142"/>
  <c r="F26" i="142"/>
  <c r="F25" i="142"/>
  <c r="F24" i="142"/>
  <c r="F23" i="142"/>
  <c r="F22" i="142"/>
  <c r="F21" i="142"/>
  <c r="F20" i="142"/>
  <c r="F19" i="142"/>
  <c r="F18" i="142"/>
  <c r="F17" i="142"/>
  <c r="F16" i="142"/>
  <c r="F15" i="142"/>
  <c r="F14" i="142"/>
  <c r="F13" i="142"/>
  <c r="F12" i="142"/>
  <c r="F11" i="142"/>
  <c r="F10" i="142"/>
  <c r="F9" i="142"/>
  <c r="F8" i="142"/>
  <c r="F7" i="142"/>
  <c r="K50" i="140"/>
  <c r="J50" i="140"/>
  <c r="H50" i="140"/>
  <c r="F50" i="140"/>
  <c r="D50" i="140"/>
  <c r="C50" i="140"/>
  <c r="F49" i="140"/>
  <c r="F48" i="140"/>
  <c r="F47" i="140"/>
  <c r="F46" i="140"/>
  <c r="F45" i="140"/>
  <c r="F44" i="140"/>
  <c r="F43" i="140"/>
  <c r="F42" i="140"/>
  <c r="F41" i="140"/>
  <c r="F40" i="140"/>
  <c r="F39" i="140"/>
  <c r="F38" i="140"/>
  <c r="F37" i="140"/>
  <c r="F36" i="140"/>
  <c r="F35" i="140"/>
  <c r="F34" i="140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F11" i="140"/>
  <c r="F10" i="140"/>
  <c r="F9" i="140"/>
  <c r="F8" i="140"/>
  <c r="F7" i="140"/>
  <c r="J10" i="138"/>
  <c r="H10" i="138"/>
  <c r="K10" i="138" s="1"/>
  <c r="F10" i="138"/>
  <c r="D10" i="138"/>
  <c r="C10" i="138"/>
  <c r="K50" i="136"/>
  <c r="J50" i="136"/>
  <c r="H50" i="136"/>
  <c r="D50" i="136"/>
  <c r="F50" i="136" s="1"/>
  <c r="C50" i="136"/>
  <c r="F49" i="136"/>
  <c r="F48" i="136"/>
  <c r="F47" i="136"/>
  <c r="F46" i="136"/>
  <c r="F45" i="136"/>
  <c r="F44" i="136"/>
  <c r="F43" i="136"/>
  <c r="F42" i="136"/>
  <c r="F41" i="136"/>
  <c r="F40" i="136"/>
  <c r="F39" i="136"/>
  <c r="F38" i="136"/>
  <c r="F37" i="136"/>
  <c r="F36" i="136"/>
  <c r="F35" i="136"/>
  <c r="F34" i="136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5" i="136"/>
  <c r="F14" i="136"/>
  <c r="F13" i="136"/>
  <c r="F12" i="136"/>
  <c r="F11" i="136"/>
  <c r="F10" i="136"/>
  <c r="F9" i="136"/>
  <c r="I8" i="136"/>
  <c r="F8" i="136"/>
  <c r="F7" i="136"/>
  <c r="J50" i="135"/>
  <c r="H50" i="135"/>
  <c r="D50" i="135"/>
  <c r="C50" i="135"/>
  <c r="K50" i="135" s="1"/>
  <c r="F49" i="135"/>
  <c r="F48" i="135"/>
  <c r="F47" i="135"/>
  <c r="F46" i="135"/>
  <c r="F45" i="135"/>
  <c r="F44" i="135"/>
  <c r="F43" i="135"/>
  <c r="F42" i="135"/>
  <c r="F41" i="135"/>
  <c r="F40" i="135"/>
  <c r="F39" i="135"/>
  <c r="F38" i="135"/>
  <c r="F37" i="135"/>
  <c r="F36" i="135"/>
  <c r="F35" i="135"/>
  <c r="F34" i="135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5" i="135"/>
  <c r="F14" i="135"/>
  <c r="F13" i="135"/>
  <c r="F12" i="135"/>
  <c r="F11" i="135"/>
  <c r="F10" i="135"/>
  <c r="F9" i="135"/>
  <c r="F8" i="135"/>
  <c r="F7" i="135"/>
  <c r="J50" i="134"/>
  <c r="H50" i="134"/>
  <c r="D50" i="134"/>
  <c r="C50" i="134"/>
  <c r="K50" i="134" s="1"/>
  <c r="F49" i="134"/>
  <c r="F48" i="134"/>
  <c r="F47" i="134"/>
  <c r="F46" i="134"/>
  <c r="F45" i="134"/>
  <c r="F44" i="134"/>
  <c r="F43" i="134"/>
  <c r="F42" i="134"/>
  <c r="F41" i="134"/>
  <c r="F40" i="134"/>
  <c r="F39" i="134"/>
  <c r="F38" i="134"/>
  <c r="F37" i="134"/>
  <c r="F36" i="134"/>
  <c r="F35" i="134"/>
  <c r="F34" i="134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5" i="134"/>
  <c r="F14" i="134"/>
  <c r="F13" i="134"/>
  <c r="F12" i="134"/>
  <c r="F11" i="134"/>
  <c r="F10" i="134"/>
  <c r="F9" i="134"/>
  <c r="F8" i="134"/>
  <c r="F7" i="134"/>
  <c r="K50" i="133"/>
  <c r="J50" i="133"/>
  <c r="H50" i="133"/>
  <c r="D50" i="133"/>
  <c r="F50" i="133" s="1"/>
  <c r="C50" i="133"/>
  <c r="F49" i="133"/>
  <c r="F48" i="133"/>
  <c r="F47" i="133"/>
  <c r="F46" i="133"/>
  <c r="F45" i="133"/>
  <c r="F44" i="133"/>
  <c r="F43" i="133"/>
  <c r="F42" i="133"/>
  <c r="F41" i="133"/>
  <c r="F40" i="133"/>
  <c r="F39" i="133"/>
  <c r="F38" i="133"/>
  <c r="F37" i="133"/>
  <c r="F36" i="133"/>
  <c r="F35" i="133"/>
  <c r="F34" i="133"/>
  <c r="F33" i="133"/>
  <c r="F32" i="133"/>
  <c r="F31" i="133"/>
  <c r="F30" i="133"/>
  <c r="F29" i="133"/>
  <c r="F28" i="133"/>
  <c r="F27" i="133"/>
  <c r="F26" i="133"/>
  <c r="F25" i="133"/>
  <c r="F24" i="133"/>
  <c r="F23" i="133"/>
  <c r="F22" i="133"/>
  <c r="F21" i="133"/>
  <c r="F20" i="133"/>
  <c r="F19" i="133"/>
  <c r="F18" i="133"/>
  <c r="F17" i="133"/>
  <c r="F16" i="133"/>
  <c r="F15" i="133"/>
  <c r="F14" i="133"/>
  <c r="F13" i="133"/>
  <c r="F12" i="133"/>
  <c r="F11" i="133"/>
  <c r="F10" i="133"/>
  <c r="F9" i="133"/>
  <c r="F8" i="133"/>
  <c r="F7" i="133"/>
  <c r="K16" i="132"/>
  <c r="J16" i="132"/>
  <c r="H16" i="132"/>
  <c r="D16" i="132"/>
  <c r="F16" i="132" s="1"/>
  <c r="C16" i="132"/>
  <c r="F15" i="132"/>
  <c r="F14" i="132"/>
  <c r="F13" i="132"/>
  <c r="F12" i="132"/>
  <c r="F11" i="132"/>
  <c r="F10" i="132"/>
  <c r="F9" i="132"/>
  <c r="F8" i="132"/>
  <c r="F7" i="132"/>
  <c r="H15" i="131"/>
  <c r="D15" i="131"/>
  <c r="C15" i="131"/>
  <c r="K15" i="131" s="1"/>
  <c r="F14" i="131"/>
  <c r="J14" i="131" s="1"/>
  <c r="F13" i="131"/>
  <c r="J13" i="131" s="1"/>
  <c r="F12" i="131"/>
  <c r="J12" i="131" s="1"/>
  <c r="J11" i="131"/>
  <c r="F10" i="131"/>
  <c r="F15" i="131" s="1"/>
  <c r="J9" i="131"/>
  <c r="F9" i="131"/>
  <c r="F7" i="131"/>
  <c r="J7" i="131" s="1"/>
  <c r="J50" i="129"/>
  <c r="H50" i="129"/>
  <c r="K50" i="129" s="1"/>
  <c r="D50" i="129"/>
  <c r="F50" i="129" s="1"/>
  <c r="C50" i="129"/>
  <c r="F49" i="129"/>
  <c r="F48" i="129"/>
  <c r="F47" i="129"/>
  <c r="F46" i="129"/>
  <c r="F45" i="129"/>
  <c r="F44" i="129"/>
  <c r="F43" i="129"/>
  <c r="F42" i="129"/>
  <c r="F41" i="129"/>
  <c r="F40" i="129"/>
  <c r="F39" i="129"/>
  <c r="F38" i="129"/>
  <c r="F37" i="129"/>
  <c r="F36" i="129"/>
  <c r="F35" i="129"/>
  <c r="F34" i="129"/>
  <c r="F33" i="129"/>
  <c r="F32" i="129"/>
  <c r="F31" i="129"/>
  <c r="F30" i="129"/>
  <c r="F29" i="129"/>
  <c r="F28" i="129"/>
  <c r="F27" i="129"/>
  <c r="F26" i="129"/>
  <c r="F25" i="129"/>
  <c r="F24" i="129"/>
  <c r="F23" i="129"/>
  <c r="F22" i="129"/>
  <c r="F21" i="129"/>
  <c r="F20" i="129"/>
  <c r="F19" i="129"/>
  <c r="F18" i="129"/>
  <c r="F17" i="129"/>
  <c r="F16" i="129"/>
  <c r="F15" i="129"/>
  <c r="F14" i="129"/>
  <c r="F13" i="129"/>
  <c r="F12" i="129"/>
  <c r="F11" i="129"/>
  <c r="F10" i="129"/>
  <c r="F9" i="129"/>
  <c r="F8" i="129"/>
  <c r="F7" i="129"/>
  <c r="J50" i="127"/>
  <c r="H50" i="127"/>
  <c r="K50" i="127" s="1"/>
  <c r="D50" i="127"/>
  <c r="F50" i="127" s="1"/>
  <c r="C50" i="127"/>
  <c r="F49" i="127"/>
  <c r="F48" i="127"/>
  <c r="F47" i="127"/>
  <c r="F46" i="127"/>
  <c r="F45" i="127"/>
  <c r="F44" i="127"/>
  <c r="F43" i="127"/>
  <c r="F42" i="127"/>
  <c r="F41" i="127"/>
  <c r="F40" i="127"/>
  <c r="F39" i="127"/>
  <c r="F38" i="127"/>
  <c r="F37" i="127"/>
  <c r="F36" i="127"/>
  <c r="F35" i="127"/>
  <c r="F34" i="127"/>
  <c r="F33" i="127"/>
  <c r="F32" i="127"/>
  <c r="F31" i="127"/>
  <c r="F30" i="127"/>
  <c r="F29" i="127"/>
  <c r="F28" i="127"/>
  <c r="F27" i="127"/>
  <c r="F26" i="127"/>
  <c r="F25" i="127"/>
  <c r="F24" i="127"/>
  <c r="F23" i="127"/>
  <c r="F22" i="127"/>
  <c r="F21" i="127"/>
  <c r="F20" i="127"/>
  <c r="F19" i="127"/>
  <c r="F18" i="127"/>
  <c r="F17" i="127"/>
  <c r="F16" i="127"/>
  <c r="F15" i="127"/>
  <c r="F14" i="127"/>
  <c r="F13" i="127"/>
  <c r="F12" i="127"/>
  <c r="F11" i="127"/>
  <c r="F10" i="127"/>
  <c r="F9" i="127"/>
  <c r="F8" i="127"/>
  <c r="F7" i="127"/>
  <c r="L37" i="126"/>
  <c r="K37" i="126"/>
  <c r="I37" i="126"/>
  <c r="G37" i="126"/>
  <c r="E37" i="126"/>
  <c r="D37" i="126"/>
  <c r="J54" i="125"/>
  <c r="H54" i="125"/>
  <c r="D54" i="125"/>
  <c r="C54" i="125"/>
  <c r="K54" i="125" s="1"/>
  <c r="F53" i="125"/>
  <c r="F52" i="125"/>
  <c r="F51" i="125"/>
  <c r="F50" i="125"/>
  <c r="F49" i="125"/>
  <c r="F48" i="125"/>
  <c r="F47" i="125"/>
  <c r="F46" i="125"/>
  <c r="F45" i="125"/>
  <c r="F44" i="125"/>
  <c r="F43" i="125"/>
  <c r="F42" i="125"/>
  <c r="F41" i="125"/>
  <c r="F40" i="125"/>
  <c r="F39" i="125"/>
  <c r="F38" i="125"/>
  <c r="F37" i="125"/>
  <c r="F36" i="125"/>
  <c r="F35" i="125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1" i="125"/>
  <c r="F20" i="125"/>
  <c r="F19" i="125"/>
  <c r="F18" i="125"/>
  <c r="F17" i="125"/>
  <c r="F16" i="125"/>
  <c r="F7" i="125"/>
  <c r="K31" i="148" l="1"/>
  <c r="F7" i="148"/>
  <c r="F28" i="147"/>
  <c r="F22" i="146"/>
  <c r="K53" i="144"/>
  <c r="F50" i="134"/>
  <c r="F50" i="135"/>
  <c r="J15" i="131"/>
  <c r="J10" i="131"/>
  <c r="F54" i="125"/>
</calcChain>
</file>

<file path=xl/sharedStrings.xml><?xml version="1.0" encoding="utf-8"?>
<sst xmlns="http://schemas.openxmlformats.org/spreadsheetml/2006/main" count="1897" uniqueCount="896">
  <si>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Олександрівська клінічна  лікарня м.Києва                                                                                                                                         за__IV__квартал_2018____року </t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</si>
  <si>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</si>
  <si>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</si>
  <si>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</si>
  <si>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</si>
  <si>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</si>
  <si>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t>Залишок невикористаних грошових коштів, товарів та послуг на кінець звітного періоду, тис. грн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</si>
  <si>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</si>
  <si>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</si>
  <si>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</si>
  <si>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</si>
  <si>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</si>
  <si>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</si>
  <si>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 Укрмедпостач</t>
  </si>
  <si>
    <t>медикаменти</t>
  </si>
  <si>
    <t>ТОВ"Оптіма"</t>
  </si>
  <si>
    <t>ДП"Стада Україна"</t>
  </si>
  <si>
    <t>ТОВ"Унів.Аген.Профарма"</t>
  </si>
  <si>
    <t>Кременецька РКЛ</t>
  </si>
  <si>
    <t>ДУ НПМЦДК та К</t>
  </si>
  <si>
    <t>НДСЛ"Охматдит"</t>
  </si>
  <si>
    <t>Київ.Міськ.Центр Крові</t>
  </si>
  <si>
    <t>ПРООН</t>
  </si>
  <si>
    <t>Фізична особа</t>
  </si>
  <si>
    <t xml:space="preserve">господарські товари </t>
  </si>
  <si>
    <t>КП Фармація"</t>
  </si>
  <si>
    <t>ТОВ"Приватенерго"</t>
  </si>
  <si>
    <t>холод.обладнання</t>
  </si>
  <si>
    <t>ТОВ"Здраво"</t>
  </si>
  <si>
    <t>медобладнання</t>
  </si>
  <si>
    <t>ТОВ"Контакт"</t>
  </si>
  <si>
    <t>ТОВ"Фіоре-М"</t>
  </si>
  <si>
    <t>ФОП Карпінський Г.І.</t>
  </si>
  <si>
    <t>меблі</t>
  </si>
  <si>
    <t>ТОВ"Ніса"</t>
  </si>
  <si>
    <t>капітал.ремонт</t>
  </si>
  <si>
    <t>ТОВ"Агранбуд"</t>
  </si>
  <si>
    <t>ВСЬОГО по закладу</t>
  </si>
  <si>
    <t>Керівник   установи</t>
  </si>
  <si>
    <t>Антоненко Л.П.</t>
  </si>
  <si>
    <t>(підпис)           (ініціали і прізвище) </t>
  </si>
  <si>
    <t>Головний бухгалтер</t>
  </si>
  <si>
    <t>Огурцова Г.В.</t>
  </si>
  <si>
    <t>02.01.2019 року</t>
  </si>
  <si>
    <t>ІНФОРМАЦІЯ</t>
  </si>
  <si>
    <t xml:space="preserve"> про надходження і використання благодійних пожертв від фізичних та юридичних осіб</t>
  </si>
  <si>
    <t xml:space="preserve">       КМКЛШМД за ІV квартал  2018 року</t>
  </si>
  <si>
    <t>№ п/п</t>
  </si>
  <si>
    <t>Всього отримано благодійних пожертв, тис.грн</t>
  </si>
  <si>
    <t>Використання закладом охорони здоров'я благодійних пожертв, отриманих у грошовій (товари і послуги) формі</t>
  </si>
  <si>
    <r>
      <t xml:space="preserve">Залишок невикористаних грошових коштів, товарів та послуг на кінець звітного періоду, </t>
    </r>
    <r>
      <rPr>
        <b/>
        <sz val="10"/>
        <rFont val="Times New Roman"/>
        <family val="1"/>
        <charset val="204"/>
      </rPr>
      <t>тис.грн</t>
    </r>
  </si>
  <si>
    <r>
      <t xml:space="preserve">В грошовій формі, </t>
    </r>
    <r>
      <rPr>
        <b/>
        <sz val="10"/>
        <rFont val="Times New Roman"/>
        <family val="1"/>
        <charset val="204"/>
      </rPr>
      <t>тис.грн</t>
    </r>
  </si>
  <si>
    <r>
      <t xml:space="preserve">В натуральній формі (товари і послуги), </t>
    </r>
    <r>
      <rPr>
        <b/>
        <sz val="10"/>
        <rFont val="Times New Roman"/>
        <family val="1"/>
        <charset val="204"/>
      </rPr>
      <t>тис.грн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</si>
  <si>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</si>
  <si>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r>
      <t xml:space="preserve">Сума, </t>
    </r>
    <r>
      <rPr>
        <b/>
        <sz val="10"/>
        <rFont val="Times New Roman"/>
        <family val="1"/>
        <charset val="204"/>
      </rPr>
      <t>тис.грн</t>
    </r>
    <r>
      <rPr>
        <sz val="10"/>
        <rFont val="Times New Roman"/>
        <family val="1"/>
        <charset val="204"/>
      </rPr>
      <t xml:space="preserve"> </t>
    </r>
  </si>
  <si>
    <t>"Благодійний фонд "Серце до серця"</t>
  </si>
  <si>
    <t>Медичні ліжка, ліжка, стільці, матраци (б/в)</t>
  </si>
  <si>
    <t>Філіпчук О.В.</t>
  </si>
  <si>
    <t>Холодильник Elenberg</t>
  </si>
  <si>
    <t>Драговоз В.Л.</t>
  </si>
  <si>
    <t>Ксерокс "Samsung"</t>
  </si>
  <si>
    <t>Петриченко М.М.</t>
  </si>
  <si>
    <t>Швейна машинка, праска, дошка для прасування</t>
  </si>
  <si>
    <t>ТОВ "Нестле Україна"</t>
  </si>
  <si>
    <t>Двомісний диван-ліжко "Канталь А"</t>
  </si>
  <si>
    <t>ПАТ НВЦ "Борщагівський ХФЗ"</t>
  </si>
  <si>
    <t>Бупінекаїн Ізобар розчин для інфузій 5мг/мл №5*2 УНВ</t>
  </si>
  <si>
    <t>ГО ВО "Патріот"</t>
  </si>
  <si>
    <t>Контейнер для крові з розчином ЦФДА-1 подвійні 450/450 без порту для пробірок</t>
  </si>
  <si>
    <t>Благодійна організація "Наша Лепта"</t>
  </si>
  <si>
    <t>Комплекти постільної білизни 1,5</t>
  </si>
  <si>
    <t>СП "Оптіма -Фарм, ЛТД"</t>
  </si>
  <si>
    <t>Арикстра для ін'єкцій 12,5 мг/мл                                                                                                                06 мл №10</t>
  </si>
  <si>
    <t>ТОВ "ГледФарм  ЛТД"</t>
  </si>
  <si>
    <t>Лаен (таблетки, вкриті плівковою оболонкою, 600 мг, №10)</t>
  </si>
  <si>
    <t>ДП "СТАДА-Україна"</t>
  </si>
  <si>
    <t xml:space="preserve">Аміносол НЕО 10%, розчин для інфузій по 500 мл у пляшці </t>
  </si>
  <si>
    <t>Фізичні особи</t>
  </si>
  <si>
    <t>ВСЬОГО по закладу:</t>
  </si>
  <si>
    <t>В.о. керівника установи</t>
  </si>
  <si>
    <t>І.М. Березенко</t>
  </si>
  <si>
    <t>В.о. головного бухгалтера</t>
  </si>
  <si>
    <t>Л.М. Кравченко</t>
  </si>
  <si>
    <t xml:space="preserve">          Додаток до листа</t>
  </si>
  <si>
    <t xml:space="preserve">             від ________ 2018 № ______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</si>
  <si>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</t>
    </r>
    <r>
      <rPr>
        <b/>
        <u/>
        <sz val="14"/>
        <color indexed="8"/>
        <rFont val="Times New Roman"/>
        <family val="1"/>
        <charset val="204"/>
      </rPr>
      <t>Київській міській дитячій клінічній лікарні №1_</t>
    </r>
    <r>
      <rPr>
        <b/>
        <sz val="14"/>
        <color indexed="8"/>
        <rFont val="Times New Roman"/>
        <family val="1"/>
        <charset val="204"/>
      </rPr>
      <t>_за_</t>
    </r>
    <r>
      <rPr>
        <b/>
        <u/>
        <sz val="14"/>
        <color indexed="8"/>
        <rFont val="Times New Roman"/>
        <family val="1"/>
        <charset val="204"/>
      </rPr>
      <t>IV</t>
    </r>
    <r>
      <rPr>
        <b/>
        <sz val="14"/>
        <color indexed="8"/>
        <rFont val="Times New Roman"/>
        <family val="1"/>
        <charset val="204"/>
      </rPr>
      <t>___квартал__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___року 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</si>
  <si>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</si>
  <si>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</si>
  <si>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</si>
  <si>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</si>
  <si>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ДП Укрвакцина</t>
  </si>
  <si>
    <t>ДП Укрмедпостач</t>
  </si>
  <si>
    <t>поб.техніка</t>
  </si>
  <si>
    <t>сантехніка</t>
  </si>
  <si>
    <t>госп.товари</t>
  </si>
  <si>
    <t>електротовари</t>
  </si>
  <si>
    <t>мякий інвентар</t>
  </si>
  <si>
    <t>Спілка Самаритян</t>
  </si>
  <si>
    <t>продукти харчув.</t>
  </si>
  <si>
    <t>БО МБФ Манус Деі</t>
  </si>
  <si>
    <t>мед.обладнання</t>
  </si>
  <si>
    <t>КНП Київськ.міськ.ц.кр.</t>
  </si>
  <si>
    <t>Луг.обл. дит.кл.лік. Лис.</t>
  </si>
  <si>
    <t>ОДТМО Волинська обл.</t>
  </si>
  <si>
    <t xml:space="preserve"> НДСЛ Охматдит</t>
  </si>
  <si>
    <t xml:space="preserve">передача </t>
  </si>
  <si>
    <t>Благ.внески(від батьків)</t>
  </si>
  <si>
    <t>комп.техніка</t>
  </si>
  <si>
    <t>побутова техніка</t>
  </si>
  <si>
    <t>Керівник установи</t>
  </si>
  <si>
    <t>канцтовари</t>
  </si>
  <si>
    <t>м"який інвентар</t>
  </si>
  <si>
    <t>продукти харчування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</si>
  <si>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Київська міська дитяча  клінічна  лікарня  №2 за 4 квартал  2018 року </t>
  </si>
  <si>
    <t>1.</t>
  </si>
  <si>
    <t xml:space="preserve">Фізична  особа </t>
  </si>
  <si>
    <t xml:space="preserve">м\який, твердий    інвентар      </t>
  </si>
  <si>
    <t>2.</t>
  </si>
  <si>
    <t>КНП "Київський  міський центр крові".</t>
  </si>
  <si>
    <t>Еритроцити в додатковому  розчині</t>
  </si>
  <si>
    <t>3.</t>
  </si>
  <si>
    <t>ПАТ НВЦ"БОРЩАГІВСЬК.ХФЗ"</t>
  </si>
  <si>
    <t>Медикаменти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</si>
  <si>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№3 Солом"янсько району м. Києва за  IV квартал 2018 року </t>
  </si>
  <si>
    <t>ФО Сехніашвілі</t>
  </si>
  <si>
    <t>господарчий інвентар</t>
  </si>
  <si>
    <t>ГО Ротарі Клуб</t>
  </si>
  <si>
    <t>пубутові електро прилади</t>
  </si>
  <si>
    <t>оргтехнічний інвентар</t>
  </si>
  <si>
    <t>апаратура медич.</t>
  </si>
  <si>
    <t>меблі господарчі</t>
  </si>
  <si>
    <t>Сафонова Г.І.</t>
  </si>
  <si>
    <t>Куценко Н.І.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</si>
  <si>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№4 Солом'янського району м.Києва за_</t>
    </r>
    <r>
      <rPr>
        <b/>
        <u/>
        <sz val="14"/>
        <color indexed="8"/>
        <rFont val="Times New Roman"/>
        <family val="1"/>
        <charset val="204"/>
      </rPr>
      <t>IV</t>
    </r>
    <r>
      <rPr>
        <b/>
        <sz val="14"/>
        <color indexed="8"/>
        <rFont val="Times New Roman"/>
        <family val="1"/>
        <charset val="204"/>
      </rPr>
      <t xml:space="preserve">_квартал_2018 року </t>
    </r>
  </si>
  <si>
    <t>основні засоби</t>
  </si>
  <si>
    <t>інші необоротні матеріальні активи</t>
  </si>
  <si>
    <t>І.А.Гайдук</t>
  </si>
  <si>
    <t>О.М.Макаренко</t>
  </si>
  <si>
    <t xml:space="preserve">             від _20.03.2018_ 2018 № _061-3416__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</si>
  <si>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 5 Святошинськогог району м. Києва __за_1__квартал_2018_року </t>
  </si>
  <si>
    <t>О.В.Лисовець</t>
  </si>
  <si>
    <t>О.В.Рибалко</t>
  </si>
  <si>
    <t>450-59-54 Заболотня Г.В.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</si>
  <si>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 5 Святошинськогог району м. Києва __за_1__півріччя_2018_року </t>
  </si>
  <si>
    <t xml:space="preserve">             від _02.10.2018_ № _061-12645__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</si>
  <si>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 5 Святошинськогог району м. Києва __за_третій квартал _ 2018_року </t>
  </si>
  <si>
    <t xml:space="preserve">             від _29.12.2018_ № _061-17036 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</si>
  <si>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 5 Святошинськогог району м. Києва __за_ четвертий квартал _ 2018_року </t>
  </si>
  <si>
    <t>ТОВ "Фірма "Фавор"</t>
  </si>
  <si>
    <t>господарські товари (Електричні побутові прилади)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</si>
  <si>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Дитячої клінічної лікарні №6 Шевченківського р-ну м. Києва за 4 квартал 2018 року 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</si>
  <si>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</si>
  <si>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ТОВ "НовоНордікс України"</t>
  </si>
  <si>
    <t>медикаменти та перев'язувальні матеріали</t>
  </si>
  <si>
    <t>КП "Інженерний центр"</t>
  </si>
  <si>
    <t>Обладнання довгострокового користування</t>
  </si>
  <si>
    <t>ДП "Укрмедпостач"</t>
  </si>
  <si>
    <t>Іваха М.М.</t>
  </si>
  <si>
    <t>Тонкопей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</si>
  <si>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 7 за IV квартал 2018 року </t>
  </si>
  <si>
    <t>ТОВ ЛТС</t>
  </si>
  <si>
    <t>ФОП Колос</t>
  </si>
  <si>
    <t>Лисенко О.</t>
  </si>
  <si>
    <t>ПрАТ СК "ПРОВІДНА"</t>
  </si>
  <si>
    <t>ТОВ Равісанте</t>
  </si>
  <si>
    <t>інформаційні стенди</t>
  </si>
  <si>
    <t>ТОВ Кріогенсервіс</t>
  </si>
  <si>
    <t>кисень медичний</t>
  </si>
  <si>
    <t>ТОВ Концерн "Трейдінг"</t>
  </si>
  <si>
    <t>ремонт системи водопостачання</t>
  </si>
  <si>
    <t>КП Київметрополітен</t>
  </si>
  <si>
    <t>проїзні квитки</t>
  </si>
  <si>
    <t>КП "Фармація" Аптека 21-114</t>
  </si>
  <si>
    <t>пільгові медикаменти</t>
  </si>
  <si>
    <t>Терещенко В.С.</t>
  </si>
  <si>
    <t>Храмова Л.В.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</si>
  <si>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№8___за 4 квартал 2018 року </t>
  </si>
  <si>
    <t>Координаційний Офіс в Україні Турецького агенства зі співробітництва та координації при Раді Міністрів Турецької Республіки</t>
  </si>
  <si>
    <t>медичне обладнання (аналізатор гемотологічний, біохімічний)</t>
  </si>
  <si>
    <t>обчислювальна техніка (комп"ютер, )</t>
  </si>
  <si>
    <t>обчислювальна техніка (принтер )</t>
  </si>
  <si>
    <t>капітальний ремонт аудиторії, коридору та педіатричного відділення №2</t>
  </si>
  <si>
    <t>В.Л.Дембіцький</t>
  </si>
  <si>
    <t>М.Б.Пономаренко</t>
  </si>
  <si>
    <t xml:space="preserve">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</si>
  <si>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№9 Подільського району м.Києва за IV квартал 2018 року </t>
  </si>
  <si>
    <t>КБФ "Сонечко"</t>
  </si>
  <si>
    <t>Сушарка пристінна, сантехнічні матеріали</t>
  </si>
  <si>
    <t>Вікномийка, лінолеум, швабра, механізм межкімнатний</t>
  </si>
  <si>
    <t>Конвектори електричні</t>
  </si>
  <si>
    <t>Лак для паркету</t>
  </si>
  <si>
    <t>Стоматологічні інструменти, витратні матеріали</t>
  </si>
  <si>
    <t>Будівельні матеріали, сушарка для білизни, швабра для вікон</t>
  </si>
  <si>
    <t>Електротехнічні матеріали, рушник махровий</t>
  </si>
  <si>
    <t>Конвектор електричний</t>
  </si>
  <si>
    <t>Водонагрівач, умивальник, змішувач, покриття для підлоги</t>
  </si>
  <si>
    <t>Монітор для ПК</t>
  </si>
  <si>
    <t>Стоматологічні матеріали</t>
  </si>
  <si>
    <t>Технічне обслуговування та ремонт аналізатора</t>
  </si>
  <si>
    <t>Джерело безперебійного живлення</t>
  </si>
  <si>
    <t>Водонагрівач, сантехнічні матеріали</t>
  </si>
  <si>
    <t xml:space="preserve">Плівка самоклеюча, </t>
  </si>
  <si>
    <t>Контрольна сироватка</t>
  </si>
  <si>
    <t>Холодильник Атлант</t>
  </si>
  <si>
    <t>Комп'ютерний комплекс</t>
  </si>
  <si>
    <t>Гібридний графічний принтер</t>
  </si>
  <si>
    <t>ФО Моргуновська Н.М.</t>
  </si>
  <si>
    <t>Табурет бук</t>
  </si>
  <si>
    <t>ФОП Набока І.В.</t>
  </si>
  <si>
    <t>Бахіли</t>
  </si>
  <si>
    <t>Залишок попереднього періоду</t>
  </si>
  <si>
    <t>ФОП ВИРОСТКОВ</t>
  </si>
  <si>
    <t>Холодильники</t>
  </si>
  <si>
    <t>ПП ТЕХНОДЕНТ - ПРОЕКТ</t>
  </si>
  <si>
    <t>ФОП ЛАНТУХ Ю.Ф.</t>
  </si>
  <si>
    <t>ФОП ЩАБЕЛЬСЬКИЙ</t>
  </si>
  <si>
    <t>Аналізатор</t>
  </si>
  <si>
    <t>Проїдні квитки</t>
  </si>
  <si>
    <t xml:space="preserve">Будівельні матеріали, світильники, масляний обігрівач </t>
  </si>
  <si>
    <t>П'янкова О.В.</t>
  </si>
  <si>
    <t>Ващенко о.В.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</si>
  <si>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Київська міська клінічна лікарня №1 за 4   квартал  2018 року </t>
  </si>
  <si>
    <r>
      <t xml:space="preserve">Залишок невикористаних грошових коштів, товарів та послуг на кінець звітного період,  </t>
    </r>
    <r>
      <rPr>
        <b/>
        <sz val="10"/>
        <color indexed="8"/>
        <rFont val="Times New Roman"/>
        <family val="1"/>
        <charset val="204"/>
      </rPr>
      <t>тис. грн</t>
    </r>
  </si>
  <si>
    <t>ДП "Стада -Україна"</t>
  </si>
  <si>
    <t>СП"Оптима Фарм ЛТД"</t>
  </si>
  <si>
    <t>ТОВ "Кріогенсервіс"</t>
  </si>
  <si>
    <t>господ.товари</t>
  </si>
  <si>
    <t>КНП "Консультативно діагностичний центр"</t>
  </si>
  <si>
    <t>КНП "Київський міський центр крові"</t>
  </si>
  <si>
    <t>препарати та компоненти крові</t>
  </si>
  <si>
    <t>УМТ "Світло на Сході"</t>
  </si>
  <si>
    <t>ТОВ "Сервє Україна"</t>
  </si>
  <si>
    <t>БО "Муніципальна каса"</t>
  </si>
  <si>
    <t xml:space="preserve">Фізичні особи </t>
  </si>
  <si>
    <t>поточний ремонт</t>
  </si>
  <si>
    <t>обладнання</t>
  </si>
  <si>
    <t>кап.ремонт</t>
  </si>
  <si>
    <t>О.В.Іванько</t>
  </si>
  <si>
    <t>І.М.Ніщота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</si>
  <si>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ІV квартал 2018 року </t>
  </si>
  <si>
    <t>вікна</t>
  </si>
  <si>
    <t>мийка-стіл</t>
  </si>
  <si>
    <t>господарські товари</t>
  </si>
  <si>
    <t>Київський міський центр крові</t>
  </si>
  <si>
    <t>кров та її компоненти</t>
  </si>
  <si>
    <t>ФізичнІ особи</t>
  </si>
  <si>
    <t>благодійні внески</t>
  </si>
  <si>
    <t>за роботи з тех.інвен.об'єкта</t>
  </si>
  <si>
    <t>навчання</t>
  </si>
  <si>
    <r>
      <t xml:space="preserve">КМДКЛ№2                     </t>
    </r>
    <r>
      <rPr>
        <sz val="11"/>
        <color indexed="8"/>
        <rFont val="Times New Roman"/>
        <family val="1"/>
        <charset val="204"/>
      </rPr>
      <t xml:space="preserve"> (централізовано)</t>
    </r>
  </si>
  <si>
    <t>продукти харчування (централіз.)</t>
  </si>
  <si>
    <t>А.В.Воронін</t>
  </si>
  <si>
    <t>С.О.Нежурбіда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</si>
  <si>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№3 за__4__квартал 2018 року </t>
  </si>
  <si>
    <t>Громадська організація "Ініціатива Е+"</t>
  </si>
  <si>
    <t>медінвентар</t>
  </si>
  <si>
    <t>ТОВ Фармкомпанія Віста</t>
  </si>
  <si>
    <t>лікі</t>
  </si>
  <si>
    <t>Благодійна організація "Наша лепта"</t>
  </si>
  <si>
    <t>ТОВ "Юрія-Фарм"</t>
  </si>
  <si>
    <t>госпінвентар</t>
  </si>
  <si>
    <t>послуги</t>
  </si>
  <si>
    <t>Головний лікар</t>
  </si>
  <si>
    <t>Іващенко П.Б.</t>
  </si>
  <si>
    <t>Кисельова І.В.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</si>
  <si>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КМКЛ № 4  за  4 квартал  2018 року </t>
  </si>
  <si>
    <t xml:space="preserve">Фізична особа </t>
  </si>
  <si>
    <t>Офісні меблі</t>
  </si>
  <si>
    <t>Громадська організація "Центр підтримки чоловіків"</t>
  </si>
  <si>
    <t>тести</t>
  </si>
  <si>
    <t>Благодійний фонд "Фонд спияння промисловості"</t>
  </si>
  <si>
    <t>Перерегістрація легітимності сертифікатів</t>
  </si>
  <si>
    <t>Вітамінний завод</t>
  </si>
  <si>
    <t>М'які меблі</t>
  </si>
  <si>
    <t>Основні засоби</t>
  </si>
  <si>
    <t>Консультативно-діагностичний центр</t>
  </si>
  <si>
    <t>Оргтехніка</t>
  </si>
  <si>
    <t>В.о.головного лікаря</t>
  </si>
  <si>
    <t>Г.В.Аксютін</t>
  </si>
  <si>
    <t>В.о.заступника з економіки</t>
  </si>
  <si>
    <t>А.І.Петренко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</si>
  <si>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Київська міська клінічна лікарня №5</t>
    </r>
    <r>
      <rPr>
        <b/>
        <sz val="14"/>
        <color indexed="8"/>
        <rFont val="Times New Roman"/>
        <family val="1"/>
        <charset val="204"/>
      </rPr>
      <t xml:space="preserve"> за</t>
    </r>
    <r>
      <rPr>
        <b/>
        <u/>
        <sz val="14"/>
        <color indexed="8"/>
        <rFont val="Times New Roman"/>
        <family val="1"/>
        <charset val="204"/>
      </rPr>
      <t xml:space="preserve">  ІV_</t>
    </r>
    <r>
      <rPr>
        <b/>
        <sz val="14"/>
        <color indexed="8"/>
        <rFont val="Times New Roman"/>
        <family val="1"/>
        <charset val="204"/>
      </rPr>
      <t>квартал</t>
    </r>
    <r>
      <rPr>
        <b/>
        <u/>
        <sz val="14"/>
        <color indexed="8"/>
        <rFont val="Times New Roman"/>
        <family val="1"/>
        <charset val="204"/>
      </rPr>
      <t>_2018_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</si>
  <si>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БФ "Фундація АнтиСНІД-Укр"</t>
  </si>
  <si>
    <t>малоцінні матеріали</t>
  </si>
  <si>
    <t>ДП"Укрмедпостач"</t>
  </si>
  <si>
    <t>МБФ "Альянс громадського здоровя"</t>
  </si>
  <si>
    <t>ГО "Центр соціа.розвитку та підтримки чоловіків"</t>
  </si>
  <si>
    <t>БО "Всеукраїнська мережа ЛЖВ"</t>
  </si>
  <si>
    <t>БФ "100 відсотків життя"</t>
  </si>
  <si>
    <t>ТОВ "Діалог Діагностик"</t>
  </si>
  <si>
    <t>ТОВ "європейський інститут політики громадського здоровя"</t>
  </si>
  <si>
    <t>БО"Муніципальна лікарняна каса м.Києва"</t>
  </si>
  <si>
    <t>ТОВ "Валантін Фарма"</t>
  </si>
  <si>
    <t>БО"Благодійний фонд "Агенція Розвитку Майбутнього"</t>
  </si>
  <si>
    <t>ФОП "ПулехаА.І."</t>
  </si>
  <si>
    <t>предмети і матеріали</t>
  </si>
  <si>
    <t>В.Г.Казека</t>
  </si>
  <si>
    <t>О.М. Сторожук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</si>
  <si>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Київською міською клінічною лікарнею №6 за IV квартал 2018 року                                                                                                                                                                                                                                                 </t>
  </si>
  <si>
    <t>БЛАГОДІЙНА ОРГАНІЗАЦІЯ "НАША ЛЕПТА"</t>
  </si>
  <si>
    <t>медичне обладнання</t>
  </si>
  <si>
    <t>БО «Всеукраїнська мережа людей, які живуть з ВІЛ/СНІД»</t>
  </si>
  <si>
    <t>лікарські засоби</t>
  </si>
  <si>
    <t>СП "ОПТІМА-ФАРМ, ЛТД"</t>
  </si>
  <si>
    <t>Предмети, матеріали, обладнання та інвентар,медичні вироби</t>
  </si>
  <si>
    <t xml:space="preserve">ТОВ «Серв”є Україна» </t>
  </si>
  <si>
    <t>Предмети, матеріали, обладнання та інвентар</t>
  </si>
  <si>
    <t xml:space="preserve"> обладнання (пароконвектомат, мікротом ротаційний, фотоколориметр)</t>
  </si>
  <si>
    <t>В.В.Крижевський</t>
  </si>
  <si>
    <t>Н.В.Фещенко</t>
  </si>
  <si>
    <t>ВО "ГО"Активне довголіття</t>
  </si>
  <si>
    <t>господ. товари</t>
  </si>
  <si>
    <t>ТОВ "Салюс"</t>
  </si>
  <si>
    <t>МБф "Сприяння розвитку медицини"</t>
  </si>
  <si>
    <t>госп. та інші товари</t>
  </si>
  <si>
    <t>ремонтні роботи</t>
  </si>
  <si>
    <t>І.О.Полякова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</si>
  <si>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№7  за IV квартал  2018 року </t>
  </si>
  <si>
    <t>О.Я.Щербина</t>
  </si>
  <si>
    <t xml:space="preserve">             від 20.03. 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</si>
  <si>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Київської міської клінічної лікарні № 8 за ІV квартал 2018 року </t>
  </si>
  <si>
    <t xml:space="preserve">                                                                                                                                            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</si>
  <si>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</si>
  <si>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</si>
  <si>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УПЦ на честь святих безсрібників Косьми і Даміана</t>
  </si>
  <si>
    <t>УПЦ Свято-Успенська Києво-Печерська Лавра</t>
  </si>
  <si>
    <t>ТОВ " Фірма Медіком"</t>
  </si>
  <si>
    <t>ТОВ " ФАРМЛІГА Україна"</t>
  </si>
  <si>
    <t>ФОП Хуцишвілі Л.В.</t>
  </si>
  <si>
    <t>будівельні товари</t>
  </si>
  <si>
    <t>ТОВ "Фірма Гудвіл"</t>
  </si>
  <si>
    <t xml:space="preserve"> ТОВ "Гурман Артема"</t>
  </si>
  <si>
    <t>ФОП Цисаренко Л.М.</t>
  </si>
  <si>
    <t>ФОП Ємельянова Л.В.</t>
  </si>
  <si>
    <t>ТОВ "МЛ Діла"</t>
  </si>
  <si>
    <t>комп"ютерна техніка</t>
  </si>
  <si>
    <t>БО "Асоціація алергологів м.Києва"</t>
  </si>
  <si>
    <t>меблі, м"який інвентар</t>
  </si>
  <si>
    <t>ТОВ "Арт Мед"</t>
  </si>
  <si>
    <t>ТОВ "8200"</t>
  </si>
  <si>
    <t>ТОВ"Артем Груп "</t>
  </si>
  <si>
    <t>ТОВ "Клініка Медгарант"</t>
  </si>
  <si>
    <t>БО "Наша Лепта"</t>
  </si>
  <si>
    <t>мед.інструменти</t>
  </si>
  <si>
    <t>БФ"Фармак"</t>
  </si>
  <si>
    <t>будівельні роботи</t>
  </si>
  <si>
    <t>БО"Всеукраїнська мережа людей які живуть з ВИЛ"</t>
  </si>
  <si>
    <t>КНП"Київський міський центр крові"</t>
  </si>
  <si>
    <t>препарати крові</t>
  </si>
  <si>
    <t>ТОВ"Ювиг"</t>
  </si>
  <si>
    <t>хоз.товари</t>
  </si>
  <si>
    <t>медикаменти, продукти харчування</t>
  </si>
  <si>
    <t>Анатолій ПІЛЕЦЬКИЙ</t>
  </si>
  <si>
    <t>Надія БЕРЕЗЮК</t>
  </si>
  <si>
    <t>Виконавець:Людмила Брунь 502-64-25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</si>
  <si>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  9 за ІY квартал  2018 року </t>
  </si>
  <si>
    <t>Луганська обласна клінічна лікарня</t>
  </si>
  <si>
    <t>Тернопільська університетська лікарня</t>
  </si>
  <si>
    <t>ТОВ"Біофарма Плазмак"</t>
  </si>
  <si>
    <t>БФ "Фундація Антиспід -Україна"</t>
  </si>
  <si>
    <t>медтовари</t>
  </si>
  <si>
    <t>СП"Оптима Фарм"</t>
  </si>
  <si>
    <t>ГО"Центр соцрозвитку здоровя чоловік."</t>
  </si>
  <si>
    <t>МБФ"Олива"</t>
  </si>
  <si>
    <t>Машинка для росту волосся</t>
  </si>
  <si>
    <t>машинка для росту волосся</t>
  </si>
  <si>
    <t>стіл медичний</t>
  </si>
  <si>
    <t>прінтер</t>
  </si>
  <si>
    <t>ремонт медобладнання</t>
  </si>
  <si>
    <t>Валюк М. Д.</t>
  </si>
  <si>
    <t>Боклан Н. М.</t>
  </si>
  <si>
    <t>про надходження і використання благодійних пожертв від фізичних та юридичних осіб</t>
  </si>
  <si>
    <t>Київська міська клінічна лікарня № 10             за   IV      квартал 2018  року</t>
  </si>
  <si>
    <t>Благодійні пожертви, що були отримані закладом охорони здоров’я  від фізичних та юридичних осіб</t>
  </si>
  <si>
    <t>Всього отримано благодій- них пожертв, тис. грн.</t>
  </si>
  <si>
    <t>Використання закладом охорони здоров’я благодійних пожертв, отриманих у грошовій та натуральній</t>
  </si>
  <si>
    <t>Залишок невикористаних грошових коштів, товарів та послуг на кінець звітного періоду, тис. грн.</t>
  </si>
  <si>
    <t>(товари і послуги) формі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</si>
  <si>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</si>
  <si>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</si>
  <si>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формі(канцтовари,господарські товари,будівельні товари,медикаменти та перев'язувальні матеріали,продукти х)харчування,м'ягкий інвентар.основні засоби та інші)</t>
  </si>
  <si>
    <t>Сума, тис. грн.</t>
  </si>
  <si>
    <t>Перелік використаних товарів та послуг у натуральній формі(канцтовари,господарські товари,будівельні товари,медикаменти та перев'язувальні матеріали,продукти харчування,м'ягкий інвентар.основні засоби та інші)</t>
  </si>
  <si>
    <t>ТОВ "Євгенія"</t>
  </si>
  <si>
    <t>Господарські товари/пральний порошок/</t>
  </si>
  <si>
    <t>Сидорчук В.В.</t>
  </si>
  <si>
    <t>Малоцінний інвентар/Балон для вуглекислого газу/</t>
  </si>
  <si>
    <t>Іванова А.Г.</t>
  </si>
  <si>
    <t>Малоцінний інвентар/стелаж металевий б/в/</t>
  </si>
  <si>
    <t>4.</t>
  </si>
  <si>
    <t>Мороз В.В.</t>
  </si>
  <si>
    <t>Малоцінний інвентар/  Холодильник "Днепр" б/в/</t>
  </si>
  <si>
    <t>5.</t>
  </si>
  <si>
    <t>Степанюк В.Ф.</t>
  </si>
  <si>
    <t>Малоцінний інвентар/ електричний накопичувальний водонагрівач BOSCH-2 шт./</t>
  </si>
  <si>
    <t>6.</t>
  </si>
  <si>
    <t>Симоненко Н.Г.</t>
  </si>
  <si>
    <t>Малоцінний інвентар/мікрохвильова піч,ролети на вікна/</t>
  </si>
  <si>
    <t>7.</t>
  </si>
  <si>
    <t>"Товариство Милосердя при храмі бессеребряників Косьми і Даміана"</t>
  </si>
  <si>
    <t>М 'ягкий інвентар/подушки,  матраци,ковдри/</t>
  </si>
  <si>
    <t>8.</t>
  </si>
  <si>
    <t>Коломієць С.Д.</t>
  </si>
  <si>
    <t>М 'ягкий інвентар              /м'яке крісло б/в/</t>
  </si>
  <si>
    <t>М 'ягкий інвентар          /м'яке крісло б/в/</t>
  </si>
  <si>
    <t>9.</t>
  </si>
  <si>
    <t>БО "Муніципальна лікарняна каса м.Києва"</t>
  </si>
  <si>
    <t>10.</t>
  </si>
  <si>
    <t>ТОВ "ФАРМА СТАРТ "</t>
  </si>
  <si>
    <t>11.</t>
  </si>
  <si>
    <t>Комунальне некомерційне підприємство "Київський міський центр крові"</t>
  </si>
  <si>
    <t>Засоби медичного призначення/Гемотрансфузійні засоби (еритроцити,плазма свіжозаморожена)/</t>
  </si>
  <si>
    <t>12.</t>
  </si>
  <si>
    <t>13.</t>
  </si>
  <si>
    <t>14.</t>
  </si>
  <si>
    <t>15.</t>
  </si>
  <si>
    <t xml:space="preserve"> Японська компанія "Система охорони здоров 'я Ракувакай"</t>
  </si>
  <si>
    <t>Основні засоби/апарат ультразвукової діагностики "Canon Xario 200"/</t>
  </si>
  <si>
    <t>16.</t>
  </si>
  <si>
    <t>За металопластикові вікна</t>
  </si>
  <si>
    <t>17.</t>
  </si>
  <si>
    <t>За проф.огляд</t>
  </si>
  <si>
    <t>18.</t>
  </si>
  <si>
    <t>За послуги прання білизни</t>
  </si>
  <si>
    <t>19.</t>
  </si>
  <si>
    <t>За демонтаж,монтаж та введення вт експлуатацію</t>
  </si>
  <si>
    <t>20.</t>
  </si>
  <si>
    <t>За тех.обсл.та пот.ремонт мед.техніки</t>
  </si>
  <si>
    <t>21.</t>
  </si>
  <si>
    <t>За поточний ремонт приміщ.адмініст.корп.</t>
  </si>
  <si>
    <t>22.</t>
  </si>
  <si>
    <t>Добуш Д.Є.</t>
  </si>
  <si>
    <t>Димочко Н.В.</t>
  </si>
  <si>
    <r>
      <rPr>
        <b/>
        <sz val="12"/>
        <rFont val="Times New Roman"/>
        <family val="1"/>
        <charset val="204"/>
      </rPr>
      <t>ІНФОРМАЦІЯ</t>
    </r>
  </si>
  <si>
    <r>
      <rPr>
        <b/>
        <sz val="12"/>
        <rFont val="Times New Roman"/>
        <family val="1"/>
        <charset val="204"/>
      </rPr>
      <t>про надходження і використання благодійних пожертв від фізичних та юридичних осіб</t>
    </r>
  </si>
  <si>
    <t>Київської міської клінічної лікарні №12  за ІV квартал  2018  року</t>
  </si>
  <si>
    <t>Всього отримано благодійних пожертв, тис. грн.</t>
  </si>
  <si>
    <t xml:space="preserve"> Використання закладом охорони здоров'я благодійних пожертв, отриманих у грошовій та натуральній (товари і послуги) формі</t>
  </si>
  <si>
    <t xml:space="preserve">Залишок невикористаних грошових коштів, товарів та послуг на кінець звітного періоду, тис. грн. </t>
  </si>
  <si>
    <t>Перелік товарів і послуг в натуральній формі</t>
  </si>
  <si>
    <t>Перелік використаних товарів та послуг у натуральній формі</t>
  </si>
  <si>
    <t>Залишок на                   01.10.2018 р.</t>
  </si>
  <si>
    <t>2210 "Предмети, матеріали, обладнання та інвентар"</t>
  </si>
  <si>
    <t>БО "Благодійний фонд "Доброчинність людям"</t>
  </si>
  <si>
    <t>2220 " Медикаменти та перев'язувальний матеріал"</t>
  </si>
  <si>
    <t>Ендопротез колінного суглоба</t>
  </si>
  <si>
    <t>2230 "Продукти харчування"</t>
  </si>
  <si>
    <t>Компоненти крові</t>
  </si>
  <si>
    <t>2240 "Оплата послуг (крім комунальних)"</t>
  </si>
  <si>
    <t>2250 "Видатки на відрядження" (проїзні квитки)</t>
  </si>
  <si>
    <t>2282 "Окремі заходи по реалізації державних програм, не віднесені до заходів розвитку"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</si>
  <si>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</si>
  <si>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3110 "Придбання обладнання і предметів довгострокового користустування"</t>
  </si>
  <si>
    <t>3132 "Капітальний ремонт інших об'єктів" (підготовка до зими)</t>
  </si>
  <si>
    <t>Всього по установі</t>
  </si>
  <si>
    <t>X</t>
  </si>
  <si>
    <t>Таїсія ЛОБОДА</t>
  </si>
  <si>
    <t xml:space="preserve">             від 20.03. 2018 № 061-3416; №061-8464 від27.06.2018</t>
  </si>
  <si>
    <t>до 05-го на doz_2017@ukr.net</t>
  </si>
  <si>
    <t xml:space="preserve"> медикаменти</t>
  </si>
  <si>
    <t>Назаренко М.М.</t>
  </si>
  <si>
    <t>Загляда Г.М.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</si>
  <si>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по Київській міській клінічній лікарні № 14 за 4-й квартал 2018 року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</si>
  <si>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Клінічній лікарні №15 Подільського району м. Києва за IV квартал 2018 року </t>
  </si>
  <si>
    <t>БО "Благодійний фонд "Право на здоров'я"</t>
  </si>
  <si>
    <t>Шафа медична</t>
  </si>
  <si>
    <t>Працівник лікарні</t>
  </si>
  <si>
    <t>Продукти харчування</t>
  </si>
  <si>
    <t>ТОВ "ІстФарм"</t>
  </si>
  <si>
    <t>ГО "Центр соціального розвитку та підтримки здоров'я чоловіків"</t>
  </si>
  <si>
    <t>Швидкий тест на ВІЛ</t>
  </si>
  <si>
    <t>Оприбуткування лишків</t>
  </si>
  <si>
    <t>Плита забору</t>
  </si>
  <si>
    <t>Стрічка для ЄКГ</t>
  </si>
  <si>
    <t>Проїзні квитки</t>
  </si>
  <si>
    <t>Навчання персоналу</t>
  </si>
  <si>
    <t>Придбання холодильної шафи</t>
  </si>
  <si>
    <t>Візок медичний для перевезення хворих, 3 шт.</t>
  </si>
  <si>
    <t>Кисневий концентратор, 2 шт.</t>
  </si>
  <si>
    <t>Медичні функціональні ліжка 2 шт.</t>
  </si>
  <si>
    <t>Ремонт елекрокардіографа</t>
  </si>
  <si>
    <t>Ремонт електричного котла</t>
  </si>
  <si>
    <t>Мусієнко А.В.</t>
  </si>
  <si>
    <t>Половинник М.В.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</si>
  <si>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Київській міській клінічній лікарні №18 за 4 квартал 2018 року </t>
  </si>
  <si>
    <t>Фзична особа</t>
  </si>
  <si>
    <t xml:space="preserve">будівельні товари </t>
  </si>
  <si>
    <t>медичне обладнання (МНМА)</t>
  </si>
  <si>
    <t>медичний інструмент</t>
  </si>
  <si>
    <t xml:space="preserve"> ТОВ "Здраво"</t>
  </si>
  <si>
    <t>ТОВ "БОСМ"</t>
  </si>
  <si>
    <t>проїздний квиток</t>
  </si>
  <si>
    <t>В.О. Жельман</t>
  </si>
  <si>
    <t>Н.М. Проценко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</si>
  <si>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№11 Дніпровського району м.Києва за  IV квартал 2018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</si>
  <si>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12"/>
        <color indexed="8"/>
        <rFont val="Calibri"/>
        <family val="2"/>
        <charset val="204"/>
      </rPr>
      <t>′</t>
    </r>
    <r>
      <rPr>
        <sz val="12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</si>
  <si>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2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</si>
  <si>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</si>
  <si>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</si>
  <si>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2"/>
        <color indexed="8"/>
        <rFont val="Times New Roman"/>
        <family val="1"/>
        <charset val="204"/>
      </rPr>
      <t xml:space="preserve">  тис. грн</t>
    </r>
  </si>
  <si>
    <t>Бензин А-92 та А-95</t>
  </si>
  <si>
    <t>оплата за послуги з виконання роботи з експертного обстеження ліфтів</t>
  </si>
  <si>
    <t>оплата за проведення оцін.та визначення вимірюв.клініко-діагост.лаб.</t>
  </si>
  <si>
    <t>оплата за електромонтажні роботи</t>
  </si>
  <si>
    <t>оплата за послуги постачання прим.та пект.онов.комп.програми M.E.Doc</t>
  </si>
  <si>
    <t>оплата за послуги електровимірюв.та електровипроб.робіт діючих електроустан.</t>
  </si>
  <si>
    <t>Заява пацієнта</t>
  </si>
  <si>
    <t>пральний порошок</t>
  </si>
  <si>
    <t>Пральний порошок</t>
  </si>
  <si>
    <t>килимки діелектричні</t>
  </si>
  <si>
    <t>Акт</t>
  </si>
  <si>
    <t>металопластикові вікна</t>
  </si>
  <si>
    <t>автошини</t>
  </si>
  <si>
    <t>жалюзі</t>
  </si>
  <si>
    <t>Акт прийому-передачі КНП КДЦ</t>
  </si>
  <si>
    <t>медикаменти(фолієва кислота)</t>
  </si>
  <si>
    <t>медикаменти(фемоден)</t>
  </si>
  <si>
    <t>ваги механічні</t>
  </si>
  <si>
    <t>амбулаторні картки для жіночої консультації</t>
  </si>
  <si>
    <t>орбітреки,тренажер</t>
  </si>
  <si>
    <t>Акт прийому-передачі ТОВ "Фарма Старт"</t>
  </si>
  <si>
    <t>лаборреактиви</t>
  </si>
  <si>
    <t>меблі для жіночої консультації</t>
  </si>
  <si>
    <t>термометр для фетального монітору жіночої консультації</t>
  </si>
  <si>
    <t>Акт виконаних робіт</t>
  </si>
  <si>
    <t>поточний ремонт конферец.залу</t>
  </si>
  <si>
    <t>поточний ремонт столу довідок</t>
  </si>
  <si>
    <t>І.О.Калмикова</t>
  </si>
  <si>
    <t>О.С.Деркач</t>
  </si>
  <si>
    <t>Додаток до листа</t>
  </si>
  <si>
    <t>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</si>
  <si>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ТМО «САНАТОРНОГО ЛІКУВАННЯ» у місті Києві (КПКВ 0712010) за ІV квартал 2018 року </t>
  </si>
  <si>
    <t>найменування закладу охорони здоров′я</t>
  </si>
  <si>
    <t>обладнання довгострокового користування</t>
  </si>
  <si>
    <t>циркові вистави</t>
  </si>
  <si>
    <t>судовий збір</t>
  </si>
  <si>
    <t>В.о.директора</t>
  </si>
  <si>
    <t>А.В.Тимошенко</t>
  </si>
  <si>
    <t>М.М.Старжинська</t>
  </si>
  <si>
    <t xml:space="preserve">    про надходження і використання благодійних пожертв від фізичних та юридичних осіб</t>
  </si>
  <si>
    <t>Територіальне медичне об’єднання "ПСИХІАТРІЯ" у місті Києві  за  IV  квартал 2018року</t>
  </si>
  <si>
    <t xml:space="preserve">                                            (найменування закладу охорони здоров"я)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</si>
  <si>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</si>
  <si>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</t>
  </si>
  <si>
    <t>Казімір К.О.</t>
  </si>
  <si>
    <t>Поштові марки та конверти</t>
  </si>
  <si>
    <t>Штрек Н.О.</t>
  </si>
  <si>
    <t>Будівельні матеріали</t>
  </si>
  <si>
    <t>Чернюк О.М.</t>
  </si>
  <si>
    <t>Сантехнічні товари</t>
  </si>
  <si>
    <t>Фалько Л.Ф.</t>
  </si>
  <si>
    <t>Господарчі товари</t>
  </si>
  <si>
    <t>НовожиловМ.П.</t>
  </si>
  <si>
    <t>Електричні товари</t>
  </si>
  <si>
    <t>Стрєха Н.А.</t>
  </si>
  <si>
    <t>Бланки</t>
  </si>
  <si>
    <t>Лаврицька А.М.</t>
  </si>
  <si>
    <t>Паливно-мастильні матеріали</t>
  </si>
  <si>
    <t>Баланюк Р.П</t>
  </si>
  <si>
    <t>Медичні витратні матеріали</t>
  </si>
  <si>
    <t>Горенич Е.С.</t>
  </si>
  <si>
    <t>Допоміжне обладнання до комп"ютерної техніки</t>
  </si>
  <si>
    <t>Храмов П.А.</t>
  </si>
  <si>
    <t>Канцтовари</t>
  </si>
  <si>
    <t>Кравченко О.В.</t>
  </si>
  <si>
    <t>Вимірювальні засоби</t>
  </si>
  <si>
    <t>Мишин В.О.</t>
  </si>
  <si>
    <t>Постільна білизна</t>
  </si>
  <si>
    <t>Позега К.І.</t>
  </si>
  <si>
    <t>Протипожежне обладнання</t>
  </si>
  <si>
    <t>Мишко О.Г.</t>
  </si>
  <si>
    <t>Періодичні видання</t>
  </si>
  <si>
    <t>Деркач В.В.</t>
  </si>
  <si>
    <t>Вироби медичного призначення</t>
  </si>
  <si>
    <t>Шаврицький Є.М.</t>
  </si>
  <si>
    <t>Обов"язкове страхування та добровільне медичне страхування</t>
  </si>
  <si>
    <t>Лемешев І.Г.</t>
  </si>
  <si>
    <t>Поточний ремонт холодильного обладнання</t>
  </si>
  <si>
    <t>Клімко В.Г.</t>
  </si>
  <si>
    <t>Проведення дослідження небезпечних та шкідливих факторів виробничого середовища трудового процесу зі секладанням карти умов праці</t>
  </si>
  <si>
    <t>Якопніч В.А.</t>
  </si>
  <si>
    <t>Повірка обладнання, технічний огляд, поточний ремонт обладнання</t>
  </si>
  <si>
    <t>Шабатура С.В.</t>
  </si>
  <si>
    <t>Вимірювання дози зовнішнього опромінення людини</t>
  </si>
  <si>
    <t>Байда Н.Т.</t>
  </si>
  <si>
    <t>Обробка електронних ключів</t>
  </si>
  <si>
    <t>Кузін О.О.</t>
  </si>
  <si>
    <t>Послуги з перезарядки та ремонту вогнегасників</t>
  </si>
  <si>
    <t>Собінов Л.Р.</t>
  </si>
  <si>
    <t>Послуги з електровимірювальних та випробувальних робіт електрообладнання приміщень</t>
  </si>
  <si>
    <t>Трохімчук М.М.</t>
  </si>
  <si>
    <t>Дезінсекція</t>
  </si>
  <si>
    <t>Склярова П.В.</t>
  </si>
  <si>
    <t>Первинний медичний огляд працівників</t>
  </si>
  <si>
    <t>Петриш Г.О.</t>
  </si>
  <si>
    <t>Навчання за програмою "Метрологічне та технічне забезпечення підприємства"</t>
  </si>
  <si>
    <t>Горбачева І.І.</t>
  </si>
  <si>
    <t>Навчання та перевірка знань з Правил охорони праці на автомобільному транспорті; правил охорони праці під час експлуатації обладнання, що працюють під тиском</t>
  </si>
  <si>
    <t>Мельниченко М.П.</t>
  </si>
  <si>
    <t>Навчання з Правил безпечної експлуатації електроустановок споживачів</t>
  </si>
  <si>
    <t>Мамалат Є.І.</t>
  </si>
  <si>
    <t>Шафа електрична ШПРП-2</t>
  </si>
  <si>
    <t>Ісакова О.І.</t>
  </si>
  <si>
    <t>Панченко Ф.М.</t>
  </si>
  <si>
    <t>Дишман Є.М.</t>
  </si>
  <si>
    <t>Кузмичов О.Є.</t>
  </si>
  <si>
    <t>Соцька О.В.</t>
  </si>
  <si>
    <t>Луговська Т.Ф.</t>
  </si>
  <si>
    <t>Вєтрова М.А.</t>
  </si>
  <si>
    <t>Романчук В.Б.</t>
  </si>
  <si>
    <t>Ільін Г.Г.</t>
  </si>
  <si>
    <t>Лецький І.Л.</t>
  </si>
  <si>
    <t>Гоницька Н.О.</t>
  </si>
  <si>
    <t>Калініченко А.В.</t>
  </si>
  <si>
    <t>Бондаренко Є.С.</t>
  </si>
  <si>
    <t>Самцевич Е.Р.</t>
  </si>
  <si>
    <t>Кришкевич О.В.</t>
  </si>
  <si>
    <t>Боровик Л.В.</t>
  </si>
  <si>
    <t>Хлинова І.П.</t>
  </si>
  <si>
    <t>Мануілов А.В.</t>
  </si>
  <si>
    <t>Липунова Л.В.</t>
  </si>
  <si>
    <t>Лавриненко С.В.</t>
  </si>
  <si>
    <t>Сімон Гіреллі</t>
  </si>
  <si>
    <t>Яценко Л.О.</t>
  </si>
  <si>
    <t>Олексієнко М.В.</t>
  </si>
  <si>
    <t>Герасименко А.О.</t>
  </si>
  <si>
    <t>Побережнюк Н.В.</t>
  </si>
  <si>
    <t>Козачок А.О.</t>
  </si>
  <si>
    <t>Домків Г.Ю.</t>
  </si>
  <si>
    <t>Денисюк І.О.</t>
  </si>
  <si>
    <t>Жмуденко Ю.М.</t>
  </si>
  <si>
    <t>Строкач М.В.</t>
  </si>
  <si>
    <t>Лотовський Ю.М.</t>
  </si>
  <si>
    <t>Лазаренко І.О.</t>
  </si>
  <si>
    <t>Нестеровська Л.В.</t>
  </si>
  <si>
    <t>Іценко О.І.</t>
  </si>
  <si>
    <t>Борисюк Р.В.</t>
  </si>
  <si>
    <t>Лєсна О.В.</t>
  </si>
  <si>
    <t>Максимів І.В.</t>
  </si>
  <si>
    <t>Петрик Н.Г.</t>
  </si>
  <si>
    <t>Буфіус Ю.М.</t>
  </si>
  <si>
    <t>Яніцький В.В.</t>
  </si>
  <si>
    <t>Клюєв А.В.</t>
  </si>
  <si>
    <t>Бабич Ю.А.</t>
  </si>
  <si>
    <t>Лощіна С.М.</t>
  </si>
  <si>
    <t>Чорних С.М.</t>
  </si>
  <si>
    <t>Якименко Р.В.</t>
  </si>
  <si>
    <t>Голімбієвський А.М.</t>
  </si>
  <si>
    <t>Шумейко О.Г.</t>
  </si>
  <si>
    <t>Комариста О.І.</t>
  </si>
  <si>
    <t>Яковенко Н.В.</t>
  </si>
  <si>
    <t>Духанова Т.О.</t>
  </si>
  <si>
    <t>Іванов Б.А.</t>
  </si>
  <si>
    <t>Карнаухова К.О.</t>
  </si>
  <si>
    <t>Варда Л.В.</t>
  </si>
  <si>
    <t>Матвєйчук В.К.</t>
  </si>
  <si>
    <t>Єналєєва Я.В.</t>
  </si>
  <si>
    <t>Фурдіяк О.О.</t>
  </si>
  <si>
    <t>Щекал В.П.</t>
  </si>
  <si>
    <t>Романчук В.М.</t>
  </si>
  <si>
    <t>Гаврилюк М.О.</t>
  </si>
  <si>
    <t>Тарасенко О.Д.</t>
  </si>
  <si>
    <t>Фабрикант В.Й.</t>
  </si>
  <si>
    <t>Петрусь В.С.</t>
  </si>
  <si>
    <t>Черненко Л.С.</t>
  </si>
  <si>
    <t>Терихов Л.О.</t>
  </si>
  <si>
    <t>Довганюк Ю.Р.</t>
  </si>
  <si>
    <t>Кравцова І.М.</t>
  </si>
  <si>
    <t>Вітковська А.В.</t>
  </si>
  <si>
    <t>Федотов О.Ю.</t>
  </si>
  <si>
    <t>Авілова С.М.</t>
  </si>
  <si>
    <t>Іванченко В.І.</t>
  </si>
  <si>
    <t xml:space="preserve">Мохамед Алі </t>
  </si>
  <si>
    <t>Бейко М.Я.</t>
  </si>
  <si>
    <t>Журибеда М.П.</t>
  </si>
  <si>
    <t>Бородій О.В.</t>
  </si>
  <si>
    <t>Корягин О.В.</t>
  </si>
  <si>
    <t>Владимирський Є.М.</t>
  </si>
  <si>
    <t>Чубана О.А.</t>
  </si>
  <si>
    <t>Константинов І.Р.</t>
  </si>
  <si>
    <t>Федотова В.Г.</t>
  </si>
  <si>
    <t>Мартинко О.М.</t>
  </si>
  <si>
    <t>Гвоздьов В.С.</t>
  </si>
  <si>
    <t>Іваненко Д.І.</t>
  </si>
  <si>
    <t>Макаревич Л.О.</t>
  </si>
  <si>
    <t>Цвігун М.В.</t>
  </si>
  <si>
    <t>Шулер Б.І.</t>
  </si>
  <si>
    <t>Беляков Г.Л.</t>
  </si>
  <si>
    <t>Шалімова І.Н.</t>
  </si>
  <si>
    <t>Шепелева Т.А.</t>
  </si>
  <si>
    <t>Вергун А.Є.</t>
  </si>
  <si>
    <t>Малишева І.А.</t>
  </si>
  <si>
    <t>Дядіна Н.В.</t>
  </si>
  <si>
    <t>Мирошніченко В.М.</t>
  </si>
  <si>
    <t>Тіщенко В.П.</t>
  </si>
  <si>
    <t>Олендарьова Є.О.</t>
  </si>
  <si>
    <t>Понамаренко О.Г.</t>
  </si>
  <si>
    <t>Кулешова Д.М.</t>
  </si>
  <si>
    <t>Слободян Л.В.</t>
  </si>
  <si>
    <t>Крюковський М.Ю.</t>
  </si>
  <si>
    <t>Велигдан В.П.</t>
  </si>
  <si>
    <t>Лапоша В.І.</t>
  </si>
  <si>
    <t>Громова А.С.</t>
  </si>
  <si>
    <t>Хомич М.Р.</t>
  </si>
  <si>
    <t>Фещенко О.О.</t>
  </si>
  <si>
    <t>Недосєк О.Є.</t>
  </si>
  <si>
    <t>Минаєв В.Б.</t>
  </si>
  <si>
    <t>Ліуаеддін Закарн</t>
  </si>
  <si>
    <t>Жуковська Н.А.</t>
  </si>
  <si>
    <t>Тютюн О.В.</t>
  </si>
  <si>
    <t>Черних Л.В.</t>
  </si>
  <si>
    <t>Коба В.В.</t>
  </si>
  <si>
    <t>Чуков В.В.</t>
  </si>
  <si>
    <t>Корнієнко С.В.</t>
  </si>
  <si>
    <t>Русан Р.В.</t>
  </si>
  <si>
    <t>Таранов В.Г.</t>
  </si>
  <si>
    <t>Шлумс О.Є.</t>
  </si>
  <si>
    <t>Ткаченко О.О.</t>
  </si>
  <si>
    <t>Лощініна С.М.</t>
  </si>
  <si>
    <t>Маковський С.А.</t>
  </si>
  <si>
    <t>Орендарьова Є.О.</t>
  </si>
  <si>
    <t>Пригамінська Л.В.</t>
  </si>
  <si>
    <t>Логвіна О.М.</t>
  </si>
  <si>
    <t>Кривенда Г.А.</t>
  </si>
  <si>
    <t>Божко В.В.</t>
  </si>
  <si>
    <t>Гордулова Н.М.</t>
  </si>
  <si>
    <t>Дашковська Л.С.</t>
  </si>
  <si>
    <t>Артюх О.М.</t>
  </si>
  <si>
    <t>Річко В.О.</t>
  </si>
  <si>
    <t>Неділько Л.В.</t>
  </si>
  <si>
    <t>Лелеченко О.В.</t>
  </si>
  <si>
    <t>Лазебний Л.Г.</t>
  </si>
  <si>
    <t>Гринюк А.П.</t>
  </si>
  <si>
    <t>Омельчук В.В.</t>
  </si>
  <si>
    <t>Волянська О.Д.</t>
  </si>
  <si>
    <t>Нестеренко Н.Л.</t>
  </si>
  <si>
    <t>Щербак О.В.</t>
  </si>
  <si>
    <t>Аббасов О.Б.</t>
  </si>
  <si>
    <t>Бедешко В.Д.</t>
  </si>
  <si>
    <t>Хоменко В.І.</t>
  </si>
  <si>
    <t>Бабицька А.Є.</t>
  </si>
  <si>
    <t>Краснобай Л.І.</t>
  </si>
  <si>
    <t>Соколова Н.В.</t>
  </si>
  <si>
    <t>Косяченко О.В.</t>
  </si>
  <si>
    <t>Іллюк М.О.</t>
  </si>
  <si>
    <t>Балабанов Т.Л.</t>
  </si>
  <si>
    <t>Вараєва С.В.</t>
  </si>
  <si>
    <t>Лизун Н.І.</t>
  </si>
  <si>
    <t>Сорока С.А.</t>
  </si>
  <si>
    <t>Паламар В.В.</t>
  </si>
  <si>
    <t>Кондратенко Т.Є.</t>
  </si>
  <si>
    <t>Яременко С.Г.</t>
  </si>
  <si>
    <t>Дубініна М.С.</t>
  </si>
  <si>
    <t>Тахома-Іщенко Є.Т.</t>
  </si>
  <si>
    <t>Сикорський А.М.</t>
  </si>
  <si>
    <t>Белявцева А.А.</t>
  </si>
  <si>
    <t>Лисенко О.В.</t>
  </si>
  <si>
    <t>Гашко К.Г.</t>
  </si>
  <si>
    <t>Зібірєв К.В.</t>
  </si>
  <si>
    <t>Ковбасюк В.П.</t>
  </si>
  <si>
    <t>Садовничей С.В.</t>
  </si>
  <si>
    <t>Пригалінська Л.В.</t>
  </si>
  <si>
    <t>Гусак О.І.</t>
  </si>
  <si>
    <t>Петренко А.В.</t>
  </si>
  <si>
    <t>Березовський Є.В.</t>
  </si>
  <si>
    <t>Чернуха А.В.</t>
  </si>
  <si>
    <t>Баранов М.В.</t>
  </si>
  <si>
    <t>Золотарьов Є.Г.</t>
  </si>
  <si>
    <t>Айбетова Г.Г.</t>
  </si>
  <si>
    <t>Журибеда Т.Ф.</t>
  </si>
  <si>
    <t>Купріянов О.В.</t>
  </si>
  <si>
    <t>Плясун В.М.</t>
  </si>
  <si>
    <t>Осадча Т.Б.</t>
  </si>
  <si>
    <t>Крикун Н.Л.</t>
  </si>
  <si>
    <t>Голубова А.С.</t>
  </si>
  <si>
    <t>Бедченко Г.М.</t>
  </si>
  <si>
    <t>Клименко Л.М.</t>
  </si>
  <si>
    <t>Танчинець С.В.</t>
  </si>
  <si>
    <t>Круковський М.Ю.</t>
  </si>
  <si>
    <t>Шкурко В.О.</t>
  </si>
  <si>
    <t>Кирилюк К.М.</t>
  </si>
  <si>
    <t>Сторожик В.М.</t>
  </si>
  <si>
    <t>Рудський Т.В.</t>
  </si>
  <si>
    <t>Мелентьєва А.Г.</t>
  </si>
  <si>
    <t>Гнітецька А.О.</t>
  </si>
  <si>
    <t>Сорока А.С.</t>
  </si>
  <si>
    <t>Тарасенко В.Л.</t>
  </si>
  <si>
    <t>Карпенко Д.О.</t>
  </si>
  <si>
    <t>Кернеш В.І.</t>
  </si>
  <si>
    <t>БердановаТ.Г.</t>
  </si>
  <si>
    <t>Луполова В.Б.</t>
  </si>
  <si>
    <t>Благополучна Н.Ю.</t>
  </si>
  <si>
    <t>Піхоцький М.В.</t>
  </si>
  <si>
    <t>Потапенко Г.Ю.</t>
  </si>
  <si>
    <t>Данько Т.Т.</t>
  </si>
  <si>
    <t>Рижий В.В.</t>
  </si>
  <si>
    <t>Федоров П.П.</t>
  </si>
  <si>
    <t>Максименко Л.Е.</t>
  </si>
  <si>
    <t>Коноваленко В.П.</t>
  </si>
  <si>
    <t>Коноваленко В.С.</t>
  </si>
  <si>
    <t>Пхоренко А.А.</t>
  </si>
  <si>
    <t>Лібіченко С.А.</t>
  </si>
  <si>
    <t>Бурим Т.П.</t>
  </si>
  <si>
    <t>Плюта Р.А.</t>
  </si>
  <si>
    <t>Камариста О.І.</t>
  </si>
  <si>
    <t>Фоменко А.Г.</t>
  </si>
  <si>
    <t>Данилевич Є.В.</t>
  </si>
  <si>
    <t>Суженко О.О.</t>
  </si>
  <si>
    <t>Кравченко В.Ю.</t>
  </si>
  <si>
    <t>Шевченко Л.М.</t>
  </si>
  <si>
    <t>Науменко В.В.</t>
  </si>
  <si>
    <t>Стукалов О.О.</t>
  </si>
  <si>
    <t>Мішин В.О.</t>
  </si>
  <si>
    <t>Хорольський М.В.</t>
  </si>
  <si>
    <t>Кеба С.М.</t>
  </si>
  <si>
    <t>Бабий В.В.</t>
  </si>
  <si>
    <t>Скотич С.І.</t>
  </si>
  <si>
    <t>Алексієва О. Н.</t>
  </si>
  <si>
    <t>Гігрометр ВІТ-1, Гігрометр ВІТ-2</t>
  </si>
  <si>
    <t>Король Л. В.</t>
  </si>
  <si>
    <t>Мікрохвильова піч "Gorenje", електрочайник "Delfa", комод, холодильник "Hansa"</t>
  </si>
  <si>
    <t>Андрусенко Н. П.</t>
  </si>
  <si>
    <t>Шафа для документів, атресоль для документів</t>
  </si>
  <si>
    <t>Гуменюк Р. І.</t>
  </si>
  <si>
    <t>Кріплення для вогнегасників</t>
  </si>
  <si>
    <t>Сідоров С. М.</t>
  </si>
  <si>
    <t>Вогнегасник ВП</t>
  </si>
  <si>
    <t>Радинович Ю. В.</t>
  </si>
  <si>
    <t>Йовенко О. В.</t>
  </si>
  <si>
    <t>Брезент вогнест. окт. посилений, багор, лопата совкова, лопата штикова пожежна,лом</t>
  </si>
  <si>
    <t>Камашнікова О. В.</t>
  </si>
  <si>
    <t>Простирадло б/у 1,45*1,80</t>
  </si>
  <si>
    <t>Благодійний фонд "Фундація антиснід-Україна"</t>
  </si>
  <si>
    <t>оболонкові презервативи латексні, гладкі з силіконовою смазкою LOVE Condom (53 мм)</t>
  </si>
  <si>
    <t>Хоменко М. Б.</t>
  </si>
  <si>
    <t>Свиридовська В. Г.</t>
  </si>
  <si>
    <t>Чашки металеві, ложки, тримачі для рушників, чайники металеві</t>
  </si>
  <si>
    <t>Божія О. В.</t>
  </si>
  <si>
    <t>Гігрометр психометричний ВИТ-2</t>
  </si>
  <si>
    <t>Гутіна О. І.</t>
  </si>
  <si>
    <t>Соцко О. В.</t>
  </si>
  <si>
    <t>Електрочайник</t>
  </si>
  <si>
    <t>Андріасян А. А.</t>
  </si>
  <si>
    <t>Простирадло, наволочки</t>
  </si>
  <si>
    <t>Судьенко Т. Л.</t>
  </si>
  <si>
    <t>Хоменко Н. Б.</t>
  </si>
  <si>
    <t>Купріянова О. В.</t>
  </si>
  <si>
    <t>Гігрометр психометричний ВИТ-1</t>
  </si>
  <si>
    <t>Грязєв С. А.</t>
  </si>
  <si>
    <t>Вогнегасник порош. ВП-5</t>
  </si>
  <si>
    <t>Рюміна І. В.</t>
  </si>
  <si>
    <t>Дмитращук С. І.</t>
  </si>
  <si>
    <t>Несіна О. А.</t>
  </si>
  <si>
    <t>Гігрометр ВІТ-2</t>
  </si>
  <si>
    <t>Луколов В. Б.</t>
  </si>
  <si>
    <t>Гігрометр психометричний ВІТ-2, ВІТ-1</t>
  </si>
  <si>
    <t>ємність для дезінфекції 1000 мл, ємність для дезінфекції 3000 мл, ємність для дезінфекції 5000 мл, серветки із нетканного матеріалу просочена 70% спиртом 30мм*65мм №100; ємкість для забору сечі, слини, мокроти 30мл стерильна та ін</t>
  </si>
  <si>
    <t>Заступник директора</t>
  </si>
  <si>
    <t>Ігнатов М.Ю.</t>
  </si>
  <si>
    <t>(підпис)</t>
  </si>
  <si>
    <t xml:space="preserve">         (ініціали і прізвище) </t>
  </si>
  <si>
    <t>Трубецька Т. М.</t>
  </si>
  <si>
    <t xml:space="preserve">(підпис)   </t>
  </si>
  <si>
    <t xml:space="preserve">    (ініціали і прізвище) </t>
  </si>
  <si>
    <r>
      <rPr>
        <sz val="12"/>
        <rFont val="Times New Roman"/>
      </rPr>
      <t>Додаток</t>
    </r>
  </si>
  <si>
    <r>
      <rPr>
        <sz val="12"/>
        <rFont val="Times New Roman"/>
      </rPr>
      <t>до наказу Міністерства охорони здоров'я України</t>
    </r>
  </si>
  <si>
    <t>25.07.2017    №    848</t>
  </si>
  <si>
    <r>
      <rPr>
        <b/>
        <sz val="12"/>
        <rFont val="Times New Roman"/>
      </rPr>
      <t>ІНФОРМАЦІЯ</t>
    </r>
  </si>
  <si>
    <r>
      <rPr>
        <b/>
        <sz val="12"/>
        <rFont val="Times New Roman"/>
      </rPr>
      <t>про надходження і використання благодійних пожертв від фізичних та юридичних осіб</t>
    </r>
  </si>
  <si>
    <t>ТМО "ДЕРМАТОВЕНЕРОЛОГІЯ" у м.Києві  за 4 квартал 2018 року</t>
  </si>
  <si>
    <r>
      <rPr>
        <sz val="9"/>
        <rFont val="Corbel"/>
      </rPr>
      <t>найменування закладу охорони здоров'я</t>
    </r>
  </si>
  <si>
    <r>
      <rPr>
        <sz val="8"/>
        <rFont val="Times New Roman"/>
      </rPr>
      <t>Період</t>
    </r>
  </si>
  <si>
    <r>
      <rPr>
        <sz val="8"/>
        <rFont val="Times New Roman"/>
      </rPr>
      <t>Найменування юридичної особи (або позначення фізичної особи)</t>
    </r>
  </si>
  <si>
    <r>
      <rPr>
        <sz val="8"/>
        <rFont val="Times New Roman"/>
      </rPr>
      <t>Благодійні пожертви, що були отримані закладом охорони здоров'я від фізичних та юридичних осіб</t>
    </r>
  </si>
  <si>
    <r>
      <rPr>
        <sz val="8"/>
        <rFont val="Times New Roman"/>
      </rPr>
      <t>Всього отримано благодійних пожертв, тис. грн.</t>
    </r>
  </si>
  <si>
    <r>
      <rPr>
        <sz val="8"/>
        <rFont val="Times New Roman"/>
      </rPr>
      <t>Використання закладом охорони здоров'я благодійних пожертв, отриманих у грошовій та натуральній (товари і послуги) формі</t>
    </r>
  </si>
  <si>
    <r>
      <rPr>
        <sz val="8"/>
        <rFont val="Times New Roman"/>
      </rPr>
      <t>Залишок невикористаних грошових коштів, товарів та послуг на кінець звітного періоду, тис. гри.</t>
    </r>
  </si>
  <si>
    <r>
      <rPr>
        <sz val="8"/>
        <rFont val="Times New Roman"/>
      </rPr>
      <t>В грошовій формі, тис. гри.</t>
    </r>
  </si>
  <si>
    <r>
      <rPr>
        <sz val="8"/>
        <rFont val="Times New Roman"/>
      </rPr>
      <t>В натуральній формі (товари і послуги), тис. грн.</t>
    </r>
  </si>
  <si>
    <r>
      <rPr>
        <sz val="8"/>
        <rFont val="Times New Roman"/>
      </rPr>
      <t>Перелік товарів і послуг в натуральній формі</t>
    </r>
  </si>
  <si>
    <r>
      <rPr>
        <sz val="8"/>
        <rFont val="Times New Roman"/>
      </rPr>
      <t>Напрямки використання у грошовій формі (стаття витрат)</t>
    </r>
  </si>
  <si>
    <r>
      <rPr>
        <sz val="8"/>
        <rFont val="Times New Roman"/>
      </rPr>
      <t>Сума, тис. грн.</t>
    </r>
  </si>
  <si>
    <r>
      <rPr>
        <sz val="8"/>
        <rFont val="Times New Roman"/>
      </rPr>
      <t>Перелік використаних товарів та послуг у натуральній формі</t>
    </r>
  </si>
  <si>
    <r>
      <rPr>
        <sz val="8"/>
        <rFont val="Times New Roman"/>
      </rPr>
      <t>Сума, тис. гри.</t>
    </r>
  </si>
  <si>
    <t>серветки стерильні</t>
  </si>
  <si>
    <t>IV квартал</t>
  </si>
  <si>
    <t xml:space="preserve">ФОП Шуляк Т.С.  </t>
  </si>
  <si>
    <t>автоклав</t>
  </si>
  <si>
    <t>фізичні особи</t>
  </si>
  <si>
    <t>харчування</t>
  </si>
  <si>
    <r>
      <rPr>
        <sz val="8"/>
        <rFont val="Times New Roman"/>
      </rPr>
      <t>0,0</t>
    </r>
  </si>
  <si>
    <t>Всього за квартал</t>
  </si>
  <si>
    <r>
      <rPr>
        <sz val="6"/>
        <rFont val="Arial"/>
      </rPr>
      <t>X</t>
    </r>
  </si>
  <si>
    <t>Директор</t>
  </si>
  <si>
    <t>Корнієнко В.В.</t>
  </si>
  <si>
    <t>Кудько Н.І.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</si>
</sst>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_-* #,##0.00\ _г_р_н_._-;\-* #,##0.00\ _г_р_н_._-;_-* &quot;-&quot;??\ _г_р_н_._-;_-@_-"/>
    <numFmt numFmtId="166" formatCode="_-* #,##0.0\ _г_р_н_._-;\-* #,##0.0\ _г_р_н_._-;_-* &quot;-&quot;??\ _г_р_н_._-;_-@_-"/>
    <numFmt numFmtId="167" formatCode="#,##0.000"/>
    <numFmt numFmtId="168" formatCode="#,##0.0"/>
    <numFmt numFmtId="169" formatCode="0.0000"/>
    <numFmt numFmtId="170" formatCode="0.000"/>
    <numFmt numFmtId="171" formatCode="_-* #,##0.00_₴_-;\-* #,##0.00_₴_-;_-* &quot;-&quot;??_₴_-;_-@_-"/>
    <numFmt numFmtId="172" formatCode="_-* #,##0.000_₴_-;\-* #,##0.000_₴_-;_-* &quot;-&quot;??_₴_-;_-@_-"/>
    <numFmt numFmtId="173" formatCode="_-* #,##0.000_₴_-;\-* #,##0.000_₴_-;_-* &quot;-&quot;???_₴_-;_-@_-"/>
    <numFmt numFmtId="174" formatCode="#,##0.0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u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Times New Roman"/>
      <family val="1"/>
      <charset val="204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</font>
    <font>
      <sz val="11.5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color indexed="8"/>
      <name val="Calibri"/>
      <family val="2"/>
      <charset val="204"/>
    </font>
    <font>
      <i/>
      <sz val="16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name val="Times New Roman"/>
    </font>
    <font>
      <b/>
      <sz val="12"/>
      <name val="Times New Roman"/>
    </font>
    <font>
      <b/>
      <u/>
      <sz val="12"/>
      <name val="Times New Roman"/>
      <family val="1"/>
      <charset val="204"/>
    </font>
    <font>
      <sz val="9"/>
      <name val="Corbel"/>
    </font>
    <font>
      <sz val="8"/>
      <name val="Times New Roman"/>
    </font>
    <font>
      <sz val="6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7" fillId="0" borderId="0"/>
    <xf numFmtId="0" fontId="20" fillId="0" borderId="0"/>
    <xf numFmtId="165" fontId="20" fillId="0" borderId="0" applyFont="0" applyFill="0" applyBorder="0" applyAlignment="0" applyProtection="0"/>
    <xf numFmtId="0" fontId="30" fillId="0" borderId="0"/>
    <xf numFmtId="0" fontId="3" fillId="0" borderId="0"/>
    <xf numFmtId="171" fontId="3" fillId="0" borderId="0" applyFont="0" applyFill="0" applyBorder="0" applyAlignment="0" applyProtection="0"/>
  </cellStyleXfs>
  <cellXfs count="41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2" fontId="13" fillId="2" borderId="2" xfId="0" applyNumberFormat="1" applyFont="1" applyFill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3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wrapText="1"/>
    </xf>
    <xf numFmtId="2" fontId="13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4" fontId="13" fillId="3" borderId="2" xfId="0" applyNumberFormat="1" applyFont="1" applyFill="1" applyBorder="1" applyAlignment="1">
      <alignment horizontal="center"/>
    </xf>
    <xf numFmtId="0" fontId="16" fillId="0" borderId="0" xfId="0" applyFont="1"/>
    <xf numFmtId="0" fontId="7" fillId="0" borderId="1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0" fillId="0" borderId="1" xfId="0" applyBorder="1" applyAlignment="1"/>
    <xf numFmtId="0" fontId="19" fillId="0" borderId="0" xfId="6" applyFont="1" applyAlignment="1">
      <alignment horizontal="centerContinuous" vertical="top"/>
    </xf>
    <xf numFmtId="0" fontId="19" fillId="0" borderId="0" xfId="6" applyFont="1" applyBorder="1" applyAlignment="1">
      <alignment horizontal="centerContinuous" vertical="top"/>
    </xf>
    <xf numFmtId="0" fontId="7" fillId="0" borderId="0" xfId="7" applyFont="1"/>
    <xf numFmtId="0" fontId="21" fillId="0" borderId="0" xfId="7" applyFont="1" applyAlignment="1">
      <alignment horizontal="center"/>
    </xf>
    <xf numFmtId="0" fontId="20" fillId="0" borderId="0" xfId="7"/>
    <xf numFmtId="0" fontId="21" fillId="0" borderId="0" xfId="7" applyFont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center" vertical="center" wrapText="1"/>
    </xf>
    <xf numFmtId="0" fontId="7" fillId="0" borderId="2" xfId="7" applyFont="1" applyBorder="1"/>
    <xf numFmtId="0" fontId="7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7" fillId="0" borderId="2" xfId="7" applyNumberFormat="1" applyFont="1" applyBorder="1" applyAlignment="1">
      <alignment horizontal="center"/>
    </xf>
    <xf numFmtId="0" fontId="7" fillId="0" borderId="2" xfId="7" applyFont="1" applyBorder="1" applyAlignment="1">
      <alignment horizontal="left"/>
    </xf>
    <xf numFmtId="164" fontId="7" fillId="0" borderId="2" xfId="7" applyNumberFormat="1" applyFont="1" applyBorder="1" applyAlignment="1">
      <alignment horizontal="center"/>
    </xf>
    <xf numFmtId="164" fontId="21" fillId="0" borderId="2" xfId="7" applyNumberFormat="1" applyFont="1" applyBorder="1" applyAlignment="1">
      <alignment horizontal="center"/>
    </xf>
    <xf numFmtId="2" fontId="21" fillId="0" borderId="2" xfId="7" applyNumberFormat="1" applyFont="1" applyBorder="1" applyAlignment="1">
      <alignment horizontal="center"/>
    </xf>
    <xf numFmtId="0" fontId="7" fillId="0" borderId="3" xfId="7" applyFont="1" applyBorder="1"/>
    <xf numFmtId="0" fontId="7" fillId="0" borderId="3" xfId="7" applyFont="1" applyBorder="1" applyAlignment="1">
      <alignment horizontal="left" wrapText="1"/>
    </xf>
    <xf numFmtId="0" fontId="7" fillId="0" borderId="3" xfId="7" applyFont="1" applyBorder="1" applyAlignment="1">
      <alignment horizontal="center"/>
    </xf>
    <xf numFmtId="164" fontId="7" fillId="0" borderId="3" xfId="7" applyNumberFormat="1" applyFont="1" applyBorder="1" applyAlignment="1">
      <alignment horizontal="center"/>
    </xf>
    <xf numFmtId="0" fontId="7" fillId="0" borderId="3" xfId="7" applyFont="1" applyBorder="1" applyAlignment="1">
      <alignment horizontal="center" vertical="center" wrapText="1"/>
    </xf>
    <xf numFmtId="164" fontId="21" fillId="0" borderId="3" xfId="7" applyNumberFormat="1" applyFont="1" applyBorder="1" applyAlignment="1">
      <alignment horizontal="center"/>
    </xf>
    <xf numFmtId="0" fontId="7" fillId="0" borderId="3" xfId="7" applyFont="1" applyBorder="1" applyAlignment="1">
      <alignment horizontal="left"/>
    </xf>
    <xf numFmtId="0" fontId="7" fillId="0" borderId="3" xfId="7" applyFont="1" applyBorder="1" applyAlignment="1">
      <alignment horizontal="right"/>
    </xf>
    <xf numFmtId="0" fontId="7" fillId="0" borderId="3" xfId="7" applyFont="1" applyBorder="1" applyAlignment="1">
      <alignment horizontal="left"/>
    </xf>
    <xf numFmtId="0" fontId="7" fillId="0" borderId="3" xfId="7" applyFont="1" applyBorder="1" applyAlignment="1">
      <alignment horizontal="center"/>
    </xf>
    <xf numFmtId="0" fontId="21" fillId="0" borderId="3" xfId="7" applyFont="1" applyBorder="1" applyAlignment="1">
      <alignment horizontal="center"/>
    </xf>
    <xf numFmtId="0" fontId="7" fillId="0" borderId="5" xfId="7" applyFont="1" applyBorder="1" applyAlignment="1">
      <alignment horizontal="right"/>
    </xf>
    <xf numFmtId="0" fontId="7" fillId="0" borderId="5" xfId="7" applyFont="1" applyBorder="1" applyAlignment="1">
      <alignment horizontal="left"/>
    </xf>
    <xf numFmtId="0" fontId="7" fillId="0" borderId="5" xfId="7" applyFont="1" applyBorder="1" applyAlignment="1">
      <alignment horizontal="center"/>
    </xf>
    <xf numFmtId="0" fontId="21" fillId="0" borderId="5" xfId="7" applyFont="1" applyBorder="1" applyAlignment="1">
      <alignment horizontal="center"/>
    </xf>
    <xf numFmtId="0" fontId="21" fillId="0" borderId="2" xfId="7" applyFont="1" applyBorder="1" applyAlignment="1">
      <alignment horizontal="right"/>
    </xf>
    <xf numFmtId="0" fontId="21" fillId="0" borderId="2" xfId="7" applyFont="1" applyBorder="1"/>
    <xf numFmtId="166" fontId="21" fillId="0" borderId="2" xfId="8" applyNumberFormat="1" applyFont="1" applyBorder="1" applyAlignment="1">
      <alignment horizontal="center"/>
    </xf>
    <xf numFmtId="2" fontId="20" fillId="0" borderId="0" xfId="7" applyNumberFormat="1"/>
    <xf numFmtId="0" fontId="22" fillId="0" borderId="0" xfId="7" applyFont="1"/>
    <xf numFmtId="0" fontId="22" fillId="0" borderId="0" xfId="7" applyFont="1" applyAlignment="1">
      <alignment horizontal="center"/>
    </xf>
    <xf numFmtId="4" fontId="6" fillId="0" borderId="0" xfId="0" applyNumberFormat="1" applyFont="1"/>
    <xf numFmtId="0" fontId="12" fillId="0" borderId="2" xfId="0" applyFont="1" applyBorder="1" applyAlignment="1">
      <alignment horizontal="left" vertical="justify" indent="2"/>
    </xf>
    <xf numFmtId="0" fontId="12" fillId="0" borderId="2" xfId="0" applyFont="1" applyBorder="1" applyAlignment="1">
      <alignment horizontal="left" vertical="justify"/>
    </xf>
    <xf numFmtId="167" fontId="12" fillId="0" borderId="2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wrapText="1"/>
    </xf>
    <xf numFmtId="167" fontId="13" fillId="2" borderId="2" xfId="0" applyNumberFormat="1" applyFont="1" applyFill="1" applyBorder="1" applyAlignment="1">
      <alignment horizontal="center"/>
    </xf>
    <xf numFmtId="167" fontId="12" fillId="0" borderId="2" xfId="0" applyNumberFormat="1" applyFont="1" applyBorder="1"/>
    <xf numFmtId="167" fontId="12" fillId="0" borderId="2" xfId="0" applyNumberFormat="1" applyFont="1" applyFill="1" applyBorder="1" applyAlignment="1">
      <alignment wrapText="1"/>
    </xf>
    <xf numFmtId="167" fontId="13" fillId="0" borderId="2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 vertical="center"/>
    </xf>
    <xf numFmtId="167" fontId="15" fillId="3" borderId="2" xfId="0" applyNumberFormat="1" applyFont="1" applyFill="1" applyBorder="1" applyAlignment="1">
      <alignment horizontal="center"/>
    </xf>
    <xf numFmtId="167" fontId="14" fillId="3" borderId="2" xfId="0" applyNumberFormat="1" applyFont="1" applyFill="1" applyBorder="1" applyAlignment="1">
      <alignment wrapText="1"/>
    </xf>
    <xf numFmtId="167" fontId="13" fillId="3" borderId="2" xfId="0" applyNumberFormat="1" applyFont="1" applyFill="1" applyBorder="1" applyAlignment="1">
      <alignment horizontal="center"/>
    </xf>
    <xf numFmtId="167" fontId="14" fillId="3" borderId="2" xfId="0" applyNumberFormat="1" applyFont="1" applyFill="1" applyBorder="1"/>
    <xf numFmtId="0" fontId="12" fillId="0" borderId="2" xfId="0" applyFont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2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" fillId="0" borderId="0" xfId="4"/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8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0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top" wrapText="1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vertical="center"/>
    </xf>
    <xf numFmtId="4" fontId="12" fillId="0" borderId="2" xfId="4" applyNumberFormat="1" applyFont="1" applyBorder="1" applyAlignment="1">
      <alignment horizontal="center"/>
    </xf>
    <xf numFmtId="4" fontId="12" fillId="0" borderId="2" xfId="4" applyNumberFormat="1" applyFont="1" applyBorder="1" applyAlignment="1">
      <alignment horizontal="center" vertical="center"/>
    </xf>
    <xf numFmtId="0" fontId="12" fillId="0" borderId="2" xfId="4" applyFont="1" applyBorder="1" applyAlignment="1">
      <alignment vertical="center" wrapText="1"/>
    </xf>
    <xf numFmtId="2" fontId="13" fillId="2" borderId="2" xfId="4" applyNumberFormat="1" applyFont="1" applyFill="1" applyBorder="1" applyAlignment="1">
      <alignment horizontal="center" vertical="center"/>
    </xf>
    <xf numFmtId="0" fontId="12" fillId="0" borderId="2" xfId="4" applyFont="1" applyBorder="1"/>
    <xf numFmtId="0" fontId="12" fillId="0" borderId="2" xfId="4" applyFont="1" applyBorder="1" applyAlignment="1">
      <alignment wrapText="1"/>
    </xf>
    <xf numFmtId="4" fontId="13" fillId="0" borderId="2" xfId="4" applyNumberFormat="1" applyFont="1" applyBorder="1" applyAlignment="1">
      <alignment horizontal="center"/>
    </xf>
    <xf numFmtId="2" fontId="13" fillId="2" borderId="2" xfId="4" applyNumberFormat="1" applyFont="1" applyFill="1" applyBorder="1" applyAlignment="1">
      <alignment horizontal="center"/>
    </xf>
    <xf numFmtId="4" fontId="12" fillId="0" borderId="6" xfId="4" applyNumberFormat="1" applyFont="1" applyBorder="1" applyAlignment="1">
      <alignment horizontal="center" wrapText="1"/>
    </xf>
    <xf numFmtId="2" fontId="14" fillId="0" borderId="2" xfId="4" applyNumberFormat="1" applyFont="1" applyBorder="1" applyAlignment="1">
      <alignment horizontal="center" vertical="center"/>
    </xf>
    <xf numFmtId="0" fontId="12" fillId="0" borderId="7" xfId="4" applyFont="1" applyBorder="1" applyAlignment="1">
      <alignment wrapText="1"/>
    </xf>
    <xf numFmtId="0" fontId="12" fillId="0" borderId="7" xfId="4" applyFont="1" applyBorder="1" applyAlignment="1">
      <alignment vertical="center" wrapText="1"/>
    </xf>
    <xf numFmtId="0" fontId="12" fillId="0" borderId="2" xfId="4" applyFont="1" applyBorder="1" applyAlignment="1">
      <alignment horizontal="center" vertical="center"/>
    </xf>
    <xf numFmtId="168" fontId="12" fillId="0" borderId="2" xfId="4" applyNumberFormat="1" applyFont="1" applyBorder="1" applyAlignment="1">
      <alignment horizontal="center" vertical="center"/>
    </xf>
    <xf numFmtId="168" fontId="12" fillId="0" borderId="2" xfId="4" applyNumberFormat="1" applyFont="1" applyBorder="1" applyAlignment="1">
      <alignment horizontal="center"/>
    </xf>
    <xf numFmtId="168" fontId="13" fillId="0" borderId="2" xfId="4" applyNumberFormat="1" applyFont="1" applyBorder="1" applyAlignment="1">
      <alignment horizontal="center"/>
    </xf>
    <xf numFmtId="0" fontId="12" fillId="0" borderId="2" xfId="4" applyFont="1" applyBorder="1" applyAlignment="1">
      <alignment vertical="top" wrapText="1"/>
    </xf>
    <xf numFmtId="4" fontId="13" fillId="0" borderId="2" xfId="4" applyNumberFormat="1" applyFont="1" applyBorder="1" applyAlignment="1">
      <alignment horizontal="center" vertical="center"/>
    </xf>
    <xf numFmtId="167" fontId="12" fillId="0" borderId="2" xfId="4" applyNumberFormat="1" applyFont="1" applyBorder="1" applyAlignment="1">
      <alignment horizontal="center"/>
    </xf>
    <xf numFmtId="4" fontId="1" fillId="0" borderId="0" xfId="4" applyNumberFormat="1"/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0" fontId="13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4" fillId="3" borderId="2" xfId="4" applyFont="1" applyFill="1" applyBorder="1" applyAlignment="1">
      <alignment wrapText="1"/>
    </xf>
    <xf numFmtId="2" fontId="13" fillId="3" borderId="2" xfId="4" applyNumberFormat="1" applyFont="1" applyFill="1" applyBorder="1" applyAlignment="1">
      <alignment horizontal="center"/>
    </xf>
    <xf numFmtId="0" fontId="14" fillId="3" borderId="2" xfId="4" applyFont="1" applyFill="1" applyBorder="1"/>
    <xf numFmtId="4" fontId="13" fillId="3" borderId="2" xfId="4" applyNumberFormat="1" applyFont="1" applyFill="1" applyBorder="1" applyAlignment="1">
      <alignment horizontal="center"/>
    </xf>
    <xf numFmtId="0" fontId="16" fillId="0" borderId="0" xfId="4" applyFont="1"/>
    <xf numFmtId="0" fontId="1" fillId="0" borderId="1" xfId="4" applyBorder="1" applyAlignment="1"/>
    <xf numFmtId="4" fontId="12" fillId="0" borderId="4" xfId="4" applyNumberFormat="1" applyFont="1" applyFill="1" applyBorder="1" applyAlignment="1">
      <alignment horizontal="center"/>
    </xf>
    <xf numFmtId="4" fontId="18" fillId="4" borderId="2" xfId="4" applyNumberFormat="1" applyFont="1" applyFill="1" applyBorder="1" applyAlignment="1">
      <alignment horizontal="center"/>
    </xf>
    <xf numFmtId="4" fontId="12" fillId="5" borderId="2" xfId="4" applyNumberFormat="1" applyFont="1" applyFill="1" applyBorder="1" applyAlignment="1">
      <alignment horizontal="center"/>
    </xf>
    <xf numFmtId="0" fontId="1" fillId="0" borderId="2" xfId="4" applyBorder="1"/>
    <xf numFmtId="4" fontId="12" fillId="4" borderId="2" xfId="4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4" fontId="12" fillId="0" borderId="5" xfId="0" applyNumberFormat="1" applyFont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1" xfId="6" applyFont="1" applyBorder="1" applyAlignment="1">
      <alignment horizontal="center"/>
    </xf>
    <xf numFmtId="0" fontId="28" fillId="0" borderId="1" xfId="6" applyFont="1" applyBorder="1" applyAlignment="1">
      <alignment horizontal="center"/>
    </xf>
    <xf numFmtId="0" fontId="27" fillId="0" borderId="1" xfId="0" applyFont="1" applyBorder="1" applyAlignment="1"/>
    <xf numFmtId="0" fontId="29" fillId="0" borderId="0" xfId="6" applyFont="1" applyAlignment="1">
      <alignment horizontal="centerContinuous" vertical="top"/>
    </xf>
    <xf numFmtId="0" fontId="29" fillId="0" borderId="0" xfId="6" applyFont="1" applyBorder="1" applyAlignment="1">
      <alignment horizontal="centerContinuous" vertical="top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9" fontId="12" fillId="0" borderId="2" xfId="0" applyNumberFormat="1" applyFont="1" applyBorder="1" applyAlignment="1">
      <alignment horizontal="center" vertical="center"/>
    </xf>
    <xf numFmtId="0" fontId="7" fillId="0" borderId="0" xfId="6" applyFont="1" applyBorder="1" applyAlignment="1">
      <alignment horizontal="center"/>
    </xf>
    <xf numFmtId="0" fontId="13" fillId="0" borderId="0" xfId="9" applyFont="1" applyAlignment="1">
      <alignment horizontal="center" vertical="center"/>
    </xf>
    <xf numFmtId="0" fontId="31" fillId="0" borderId="0" xfId="9" applyFont="1" applyAlignment="1"/>
    <xf numFmtId="0" fontId="30" fillId="0" borderId="0" xfId="9"/>
    <xf numFmtId="0" fontId="13" fillId="0" borderId="0" xfId="9" applyFont="1" applyAlignment="1">
      <alignment horizontal="center" vertical="center"/>
    </xf>
    <xf numFmtId="0" fontId="31" fillId="0" borderId="0" xfId="9" applyFont="1"/>
    <xf numFmtId="0" fontId="32" fillId="0" borderId="0" xfId="9" applyFont="1" applyAlignment="1">
      <alignment horizontal="center" vertical="center"/>
    </xf>
    <xf numFmtId="0" fontId="33" fillId="0" borderId="0" xfId="9" applyFont="1" applyAlignment="1">
      <alignment horizontal="center"/>
    </xf>
    <xf numFmtId="0" fontId="12" fillId="0" borderId="0" xfId="9" applyFont="1" applyAlignment="1">
      <alignment horizontal="justify" vertical="center"/>
    </xf>
    <xf numFmtId="0" fontId="34" fillId="0" borderId="0" xfId="9" applyFont="1"/>
    <xf numFmtId="0" fontId="30" fillId="0" borderId="0" xfId="9" applyAlignment="1">
      <alignment horizontal="center"/>
    </xf>
    <xf numFmtId="0" fontId="30" fillId="0" borderId="8" xfId="9" applyBorder="1" applyAlignment="1"/>
    <xf numFmtId="0" fontId="25" fillId="0" borderId="9" xfId="9" applyFont="1" applyBorder="1" applyAlignment="1">
      <alignment horizontal="center" vertical="center" wrapText="1"/>
    </xf>
    <xf numFmtId="0" fontId="11" fillId="0" borderId="9" xfId="9" applyFont="1" applyBorder="1" applyAlignment="1">
      <alignment horizontal="center" vertical="center" wrapText="1"/>
    </xf>
    <xf numFmtId="0" fontId="11" fillId="0" borderId="10" xfId="9" applyFont="1" applyBorder="1" applyAlignment="1">
      <alignment horizontal="center" vertical="center" wrapText="1"/>
    </xf>
    <xf numFmtId="0" fontId="11" fillId="0" borderId="11" xfId="9" applyFont="1" applyBorder="1" applyAlignment="1">
      <alignment horizontal="center" vertical="center" wrapText="1"/>
    </xf>
    <xf numFmtId="0" fontId="11" fillId="0" borderId="12" xfId="9" applyFont="1" applyBorder="1" applyAlignment="1">
      <alignment horizontal="center" vertical="center" wrapText="1"/>
    </xf>
    <xf numFmtId="0" fontId="25" fillId="0" borderId="13" xfId="9" applyFont="1" applyBorder="1" applyAlignment="1">
      <alignment horizontal="center" vertical="center" wrapText="1"/>
    </xf>
    <xf numFmtId="0" fontId="35" fillId="0" borderId="13" xfId="9" applyFont="1" applyBorder="1" applyAlignment="1">
      <alignment vertical="center" wrapText="1"/>
    </xf>
    <xf numFmtId="0" fontId="11" fillId="0" borderId="14" xfId="9" applyFont="1" applyBorder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0" fontId="11" fillId="0" borderId="15" xfId="9" applyFont="1" applyBorder="1" applyAlignment="1">
      <alignment horizontal="center" vertical="center" wrapText="1"/>
    </xf>
    <xf numFmtId="0" fontId="11" fillId="0" borderId="13" xfId="9" applyFont="1" applyBorder="1" applyAlignment="1">
      <alignment horizontal="center" vertical="center" wrapText="1"/>
    </xf>
    <xf numFmtId="0" fontId="30" fillId="0" borderId="13" xfId="9" applyBorder="1" applyAlignment="1">
      <alignment horizontal="center" vertical="center" wrapText="1"/>
    </xf>
    <xf numFmtId="0" fontId="35" fillId="0" borderId="16" xfId="9" applyFont="1" applyBorder="1" applyAlignment="1">
      <alignment vertical="center" wrapText="1"/>
    </xf>
    <xf numFmtId="0" fontId="11" fillId="0" borderId="16" xfId="9" applyFont="1" applyBorder="1" applyAlignment="1">
      <alignment horizontal="center" vertical="center" wrapText="1"/>
    </xf>
    <xf numFmtId="0" fontId="30" fillId="0" borderId="16" xfId="9" applyBorder="1" applyAlignment="1">
      <alignment horizontal="center" vertical="center" wrapText="1"/>
    </xf>
    <xf numFmtId="0" fontId="36" fillId="0" borderId="17" xfId="9" applyFont="1" applyBorder="1" applyAlignment="1">
      <alignment vertical="center" wrapText="1"/>
    </xf>
    <xf numFmtId="0" fontId="25" fillId="0" borderId="17" xfId="9" applyFont="1" applyBorder="1" applyAlignment="1">
      <alignment horizontal="center" vertical="center" wrapText="1"/>
    </xf>
    <xf numFmtId="0" fontId="25" fillId="0" borderId="17" xfId="9" applyFont="1" applyBorder="1" applyAlignment="1">
      <alignment vertical="center" wrapText="1"/>
    </xf>
    <xf numFmtId="2" fontId="25" fillId="0" borderId="17" xfId="9" applyNumberFormat="1" applyFont="1" applyBorder="1" applyAlignment="1">
      <alignment horizontal="center" vertical="center" wrapText="1"/>
    </xf>
    <xf numFmtId="2" fontId="37" fillId="0" borderId="17" xfId="9" applyNumberFormat="1" applyFont="1" applyBorder="1" applyAlignment="1">
      <alignment horizontal="center" vertical="center" wrapText="1"/>
    </xf>
    <xf numFmtId="0" fontId="13" fillId="0" borderId="17" xfId="9" applyFont="1" applyBorder="1" applyAlignment="1">
      <alignment horizontal="center" vertical="center" wrapText="1"/>
    </xf>
    <xf numFmtId="0" fontId="38" fillId="0" borderId="17" xfId="9" applyFont="1" applyBorder="1" applyAlignment="1">
      <alignment vertical="center" wrapText="1"/>
    </xf>
    <xf numFmtId="164" fontId="25" fillId="0" borderId="17" xfId="9" applyNumberFormat="1" applyFont="1" applyBorder="1" applyAlignment="1">
      <alignment horizontal="center" vertical="center" wrapText="1"/>
    </xf>
    <xf numFmtId="164" fontId="37" fillId="0" borderId="17" xfId="9" applyNumberFormat="1" applyFont="1" applyBorder="1" applyAlignment="1">
      <alignment horizontal="center" vertical="center" wrapText="1"/>
    </xf>
    <xf numFmtId="0" fontId="37" fillId="0" borderId="17" xfId="9" applyFont="1" applyBorder="1" applyAlignment="1">
      <alignment horizontal="center" vertical="center" wrapText="1"/>
    </xf>
    <xf numFmtId="0" fontId="38" fillId="0" borderId="13" xfId="9" applyFont="1" applyBorder="1" applyAlignment="1">
      <alignment vertical="center" wrapText="1"/>
    </xf>
    <xf numFmtId="0" fontId="25" fillId="0" borderId="18" xfId="9" applyFont="1" applyBorder="1" applyAlignment="1">
      <alignment horizontal="center" vertical="center" wrapText="1"/>
    </xf>
    <xf numFmtId="0" fontId="38" fillId="0" borderId="2" xfId="9" applyFont="1" applyBorder="1" applyAlignment="1">
      <alignment vertical="center" wrapText="1"/>
    </xf>
    <xf numFmtId="0" fontId="38" fillId="0" borderId="16" xfId="9" applyFont="1" applyBorder="1" applyAlignment="1">
      <alignment vertical="center" wrapText="1"/>
    </xf>
    <xf numFmtId="164" fontId="13" fillId="0" borderId="17" xfId="9" applyNumberFormat="1" applyFont="1" applyBorder="1" applyAlignment="1">
      <alignment horizontal="center" vertical="center" wrapText="1"/>
    </xf>
    <xf numFmtId="0" fontId="25" fillId="0" borderId="9" xfId="9" applyFont="1" applyBorder="1" applyAlignment="1">
      <alignment vertical="center" wrapText="1"/>
    </xf>
    <xf numFmtId="2" fontId="37" fillId="0" borderId="19" xfId="9" applyNumberFormat="1" applyFont="1" applyBorder="1" applyAlignment="1">
      <alignment horizontal="center" vertical="center" wrapText="1"/>
    </xf>
    <xf numFmtId="0" fontId="25" fillId="0" borderId="2" xfId="9" applyFont="1" applyBorder="1" applyAlignment="1">
      <alignment horizontal="center" vertical="center" wrapText="1"/>
    </xf>
    <xf numFmtId="2" fontId="25" fillId="0" borderId="18" xfId="9" applyNumberFormat="1" applyFont="1" applyBorder="1" applyAlignment="1">
      <alignment horizontal="center" vertical="center" wrapText="1"/>
    </xf>
    <xf numFmtId="0" fontId="37" fillId="0" borderId="19" xfId="9" applyFont="1" applyBorder="1" applyAlignment="1">
      <alignment horizontal="center" vertical="center" wrapText="1"/>
    </xf>
    <xf numFmtId="164" fontId="25" fillId="0" borderId="18" xfId="9" applyNumberFormat="1" applyFont="1" applyBorder="1" applyAlignment="1">
      <alignment horizontal="center" vertical="center" wrapText="1"/>
    </xf>
    <xf numFmtId="2" fontId="25" fillId="0" borderId="2" xfId="9" applyNumberFormat="1" applyFont="1" applyBorder="1" applyAlignment="1">
      <alignment horizontal="center" vertical="center" wrapText="1"/>
    </xf>
    <xf numFmtId="164" fontId="25" fillId="0" borderId="2" xfId="9" applyNumberFormat="1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2" fontId="25" fillId="0" borderId="9" xfId="9" applyNumberFormat="1" applyFont="1" applyBorder="1" applyAlignment="1">
      <alignment horizontal="center" vertical="center" wrapText="1"/>
    </xf>
    <xf numFmtId="0" fontId="37" fillId="0" borderId="10" xfId="9" applyFont="1" applyBorder="1" applyAlignment="1">
      <alignment horizontal="center" vertical="center" wrapText="1"/>
    </xf>
    <xf numFmtId="0" fontId="25" fillId="0" borderId="3" xfId="9" applyFont="1" applyBorder="1" applyAlignment="1">
      <alignment horizontal="center" vertical="center" wrapText="1"/>
    </xf>
    <xf numFmtId="2" fontId="25" fillId="0" borderId="3" xfId="9" applyNumberFormat="1" applyFont="1" applyBorder="1" applyAlignment="1">
      <alignment horizontal="center" vertical="center" wrapText="1"/>
    </xf>
    <xf numFmtId="2" fontId="25" fillId="0" borderId="12" xfId="9" applyNumberFormat="1" applyFont="1" applyBorder="1" applyAlignment="1">
      <alignment horizontal="center" vertical="center" wrapText="1"/>
    </xf>
    <xf numFmtId="0" fontId="13" fillId="0" borderId="9" xfId="9" applyFont="1" applyBorder="1" applyAlignment="1">
      <alignment horizontal="center" vertical="center" wrapText="1"/>
    </xf>
    <xf numFmtId="0" fontId="25" fillId="0" borderId="20" xfId="9" applyFont="1" applyBorder="1" applyAlignment="1">
      <alignment horizontal="center" vertical="center" wrapText="1"/>
    </xf>
    <xf numFmtId="0" fontId="25" fillId="0" borderId="21" xfId="9" applyFont="1" applyBorder="1" applyAlignment="1">
      <alignment vertical="center" wrapText="1"/>
    </xf>
    <xf numFmtId="2" fontId="25" fillId="0" borderId="21" xfId="9" applyNumberFormat="1" applyFont="1" applyBorder="1" applyAlignment="1">
      <alignment horizontal="center" vertical="center" wrapText="1"/>
    </xf>
    <xf numFmtId="0" fontId="25" fillId="0" borderId="21" xfId="9" applyFont="1" applyBorder="1" applyAlignment="1">
      <alignment horizontal="center" vertical="center" wrapText="1"/>
    </xf>
    <xf numFmtId="0" fontId="37" fillId="0" borderId="21" xfId="9" applyFont="1" applyBorder="1" applyAlignment="1">
      <alignment horizontal="center" vertical="center" wrapText="1"/>
    </xf>
    <xf numFmtId="0" fontId="13" fillId="0" borderId="22" xfId="9" applyFont="1" applyBorder="1" applyAlignment="1">
      <alignment horizontal="center" vertical="center" wrapText="1"/>
    </xf>
    <xf numFmtId="0" fontId="38" fillId="0" borderId="23" xfId="9" applyFont="1" applyBorder="1" applyAlignment="1">
      <alignment vertical="center" wrapText="1"/>
    </xf>
    <xf numFmtId="0" fontId="25" fillId="0" borderId="20" xfId="9" applyFont="1" applyFill="1" applyBorder="1" applyAlignment="1">
      <alignment horizontal="center" vertical="center" wrapText="1"/>
    </xf>
    <xf numFmtId="2" fontId="25" fillId="0" borderId="21" xfId="9" applyNumberFormat="1" applyFont="1" applyFill="1" applyBorder="1" applyAlignment="1">
      <alignment horizontal="center" vertical="center" wrapText="1"/>
    </xf>
    <xf numFmtId="0" fontId="25" fillId="0" borderId="21" xfId="9" applyFont="1" applyFill="1" applyBorder="1" applyAlignment="1">
      <alignment horizontal="center" vertical="center" wrapText="1"/>
    </xf>
    <xf numFmtId="2" fontId="37" fillId="0" borderId="21" xfId="9" applyNumberFormat="1" applyFont="1" applyFill="1" applyBorder="1" applyAlignment="1">
      <alignment horizontal="center" vertical="center" wrapText="1"/>
    </xf>
    <xf numFmtId="0" fontId="37" fillId="0" borderId="22" xfId="9" applyFont="1" applyBorder="1" applyAlignment="1">
      <alignment horizontal="center" vertical="center" wrapText="1"/>
    </xf>
    <xf numFmtId="170" fontId="25" fillId="0" borderId="21" xfId="9" applyNumberFormat="1" applyFont="1" applyFill="1" applyBorder="1" applyAlignment="1">
      <alignment horizontal="center" vertical="center" wrapText="1"/>
    </xf>
    <xf numFmtId="2" fontId="25" fillId="0" borderId="21" xfId="9" applyNumberFormat="1" applyFont="1" applyBorder="1" applyAlignment="1">
      <alignment vertical="center" wrapText="1"/>
    </xf>
    <xf numFmtId="0" fontId="37" fillId="0" borderId="22" xfId="9" applyFont="1" applyBorder="1" applyAlignment="1">
      <alignment horizontal="center" wrapText="1"/>
    </xf>
    <xf numFmtId="0" fontId="38" fillId="0" borderId="17" xfId="9" applyFont="1" applyBorder="1" applyAlignment="1">
      <alignment vertical="center"/>
    </xf>
    <xf numFmtId="0" fontId="37" fillId="0" borderId="24" xfId="9" applyFont="1" applyBorder="1" applyAlignment="1">
      <alignment horizontal="center"/>
    </xf>
    <xf numFmtId="170" fontId="37" fillId="0" borderId="25" xfId="9" applyNumberFormat="1" applyFont="1" applyFill="1" applyBorder="1" applyAlignment="1">
      <alignment horizontal="center" vertical="center"/>
    </xf>
    <xf numFmtId="2" fontId="37" fillId="0" borderId="25" xfId="9" applyNumberFormat="1" applyFont="1" applyBorder="1" applyAlignment="1">
      <alignment horizontal="center" vertical="center"/>
    </xf>
    <xf numFmtId="0" fontId="37" fillId="0" borderId="25" xfId="9" applyFont="1" applyBorder="1" applyAlignment="1">
      <alignment horizontal="center" vertical="center"/>
    </xf>
    <xf numFmtId="2" fontId="37" fillId="0" borderId="25" xfId="9" applyNumberFormat="1" applyFont="1" applyFill="1" applyBorder="1" applyAlignment="1">
      <alignment horizontal="center" vertical="center"/>
    </xf>
    <xf numFmtId="2" fontId="37" fillId="4" borderId="26" xfId="9" applyNumberFormat="1" applyFont="1" applyFill="1" applyBorder="1" applyAlignment="1">
      <alignment horizontal="center" vertical="center"/>
    </xf>
    <xf numFmtId="0" fontId="38" fillId="0" borderId="0" xfId="9" applyFont="1" applyBorder="1" applyAlignment="1">
      <alignment vertical="center"/>
    </xf>
    <xf numFmtId="0" fontId="25" fillId="0" borderId="0" xfId="9" applyFont="1" applyFill="1" applyBorder="1" applyAlignment="1">
      <alignment vertical="center"/>
    </xf>
    <xf numFmtId="0" fontId="30" fillId="0" borderId="0" xfId="9" applyAlignment="1"/>
    <xf numFmtId="0" fontId="39" fillId="0" borderId="0" xfId="9" applyFont="1" applyAlignment="1"/>
    <xf numFmtId="0" fontId="25" fillId="0" borderId="0" xfId="9" applyFont="1" applyAlignment="1"/>
    <xf numFmtId="0" fontId="38" fillId="0" borderId="0" xfId="9" applyFont="1" applyBorder="1" applyAlignment="1">
      <alignment vertical="center" wrapText="1"/>
    </xf>
    <xf numFmtId="0" fontId="25" fillId="0" borderId="0" xfId="9" applyFont="1"/>
    <xf numFmtId="0" fontId="39" fillId="0" borderId="0" xfId="9" applyFont="1"/>
    <xf numFmtId="2" fontId="30" fillId="0" borderId="0" xfId="9" applyNumberFormat="1"/>
    <xf numFmtId="0" fontId="30" fillId="0" borderId="0" xfId="9" applyBorder="1" applyAlignment="1">
      <alignment horizontal="center"/>
    </xf>
    <xf numFmtId="0" fontId="40" fillId="0" borderId="0" xfId="9" applyFont="1"/>
    <xf numFmtId="0" fontId="3" fillId="0" borderId="0" xfId="10" applyBorder="1" applyAlignment="1">
      <alignment horizontal="right" vertical="top"/>
    </xf>
    <xf numFmtId="0" fontId="3" fillId="0" borderId="0" xfId="10" applyBorder="1" applyAlignment="1">
      <alignment vertical="top"/>
    </xf>
    <xf numFmtId="0" fontId="3" fillId="0" borderId="0" xfId="10"/>
    <xf numFmtId="0" fontId="3" fillId="0" borderId="0" xfId="10" applyBorder="1" applyAlignment="1">
      <alignment horizontal="right" vertical="center"/>
    </xf>
    <xf numFmtId="0" fontId="18" fillId="0" borderId="0" xfId="10" applyFont="1" applyBorder="1" applyAlignment="1">
      <alignment horizontal="center" vertical="top"/>
    </xf>
    <xf numFmtId="0" fontId="18" fillId="0" borderId="0" xfId="10" applyFont="1"/>
    <xf numFmtId="0" fontId="41" fillId="0" borderId="0" xfId="10" applyFont="1" applyBorder="1" applyAlignment="1">
      <alignment horizontal="center" vertical="top"/>
    </xf>
    <xf numFmtId="0" fontId="18" fillId="0" borderId="2" xfId="10" applyFont="1" applyBorder="1" applyAlignment="1">
      <alignment horizontal="center" vertical="center"/>
    </xf>
    <xf numFmtId="0" fontId="18" fillId="0" borderId="2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justify" vertical="center" wrapText="1"/>
    </xf>
    <xf numFmtId="0" fontId="3" fillId="0" borderId="0" xfId="10" applyNumberFormat="1"/>
    <xf numFmtId="0" fontId="18" fillId="0" borderId="2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center" wrapText="1"/>
    </xf>
    <xf numFmtId="0" fontId="18" fillId="0" borderId="2" xfId="10" applyFont="1" applyBorder="1" applyAlignment="1">
      <alignment horizontal="center" vertical="center"/>
    </xf>
    <xf numFmtId="0" fontId="18" fillId="0" borderId="6" xfId="10" applyFont="1" applyBorder="1" applyAlignment="1">
      <alignment horizontal="center" vertical="center" wrapText="1"/>
    </xf>
    <xf numFmtId="0" fontId="18" fillId="0" borderId="2" xfId="10" applyFont="1" applyBorder="1" applyAlignment="1">
      <alignment horizontal="justify" vertical="center" wrapText="1"/>
    </xf>
    <xf numFmtId="0" fontId="18" fillId="0" borderId="5" xfId="10" applyFont="1" applyBorder="1" applyAlignment="1">
      <alignment horizontal="center" wrapText="1"/>
    </xf>
    <xf numFmtId="0" fontId="18" fillId="0" borderId="2" xfId="10" applyFont="1" applyBorder="1" applyAlignment="1">
      <alignment horizontal="center" vertical="top"/>
    </xf>
    <xf numFmtId="0" fontId="18" fillId="0" borderId="2" xfId="10" applyFont="1" applyBorder="1" applyAlignment="1">
      <alignment horizontal="left" vertical="top" wrapText="1"/>
    </xf>
    <xf numFmtId="0" fontId="18" fillId="0" borderId="5" xfId="10" applyFont="1" applyBorder="1" applyAlignment="1">
      <alignment horizontal="left" vertical="top" wrapText="1"/>
    </xf>
    <xf numFmtId="0" fontId="18" fillId="0" borderId="2" xfId="10" applyFont="1" applyBorder="1" applyAlignment="1">
      <alignment horizontal="left" vertical="top"/>
    </xf>
    <xf numFmtId="0" fontId="18" fillId="0" borderId="2" xfId="10" applyFont="1" applyBorder="1" applyAlignment="1">
      <alignment horizontal="center" vertical="top" wrapText="1"/>
    </xf>
    <xf numFmtId="0" fontId="18" fillId="0" borderId="2" xfId="10" applyFont="1" applyBorder="1" applyAlignment="1">
      <alignment horizontal="left" vertical="top" indent="1"/>
    </xf>
    <xf numFmtId="170" fontId="18" fillId="0" borderId="2" xfId="10" applyNumberFormat="1" applyFont="1" applyBorder="1" applyAlignment="1">
      <alignment horizontal="center" vertical="top"/>
    </xf>
    <xf numFmtId="172" fontId="18" fillId="0" borderId="2" xfId="11" applyNumberFormat="1" applyFont="1" applyBorder="1" applyAlignment="1">
      <alignment horizontal="center" vertical="top"/>
    </xf>
    <xf numFmtId="170" fontId="18" fillId="0" borderId="2" xfId="10" applyNumberFormat="1" applyFont="1" applyBorder="1" applyAlignment="1">
      <alignment horizontal="center" vertical="center"/>
    </xf>
    <xf numFmtId="0" fontId="3" fillId="0" borderId="2" xfId="10" applyBorder="1"/>
    <xf numFmtId="0" fontId="18" fillId="0" borderId="2" xfId="10" applyFont="1" applyBorder="1" applyAlignment="1">
      <alignment horizontal="left" vertical="top" wrapText="1" indent="1"/>
    </xf>
    <xf numFmtId="173" fontId="18" fillId="0" borderId="2" xfId="10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5" xfId="0" applyBorder="1"/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14" fillId="0" borderId="0" xfId="0" applyFont="1"/>
    <xf numFmtId="0" fontId="18" fillId="0" borderId="0" xfId="0" applyFont="1" applyAlignment="1">
      <alignment vertical="top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/>
    </xf>
    <xf numFmtId="170" fontId="13" fillId="2" borderId="2" xfId="0" applyNumberFormat="1" applyFont="1" applyFill="1" applyBorder="1" applyAlignment="1">
      <alignment horizontal="center"/>
    </xf>
    <xf numFmtId="174" fontId="12" fillId="0" borderId="2" xfId="0" applyNumberFormat="1" applyFont="1" applyBorder="1" applyAlignment="1">
      <alignment horizontal="center"/>
    </xf>
    <xf numFmtId="170" fontId="13" fillId="3" borderId="2" xfId="0" applyNumberFormat="1" applyFont="1" applyFill="1" applyBorder="1" applyAlignment="1">
      <alignment horizontal="center"/>
    </xf>
    <xf numFmtId="0" fontId="42" fillId="0" borderId="0" xfId="0" applyFont="1"/>
    <xf numFmtId="0" fontId="18" fillId="0" borderId="1" xfId="6" applyFont="1" applyBorder="1" applyAlignment="1">
      <alignment horizontal="center"/>
    </xf>
    <xf numFmtId="0" fontId="14" fillId="0" borderId="1" xfId="0" applyFont="1" applyBorder="1" applyAlignment="1"/>
    <xf numFmtId="0" fontId="43" fillId="0" borderId="0" xfId="6" applyFont="1" applyAlignment="1">
      <alignment horizontal="centerContinuous" vertical="top"/>
    </xf>
    <xf numFmtId="0" fontId="43" fillId="0" borderId="0" xfId="6" applyFont="1" applyBorder="1" applyAlignment="1">
      <alignment horizontal="centerContinuous" vertical="top"/>
    </xf>
    <xf numFmtId="170" fontId="14" fillId="0" borderId="0" xfId="0" applyNumberFormat="1" applyFont="1"/>
    <xf numFmtId="0" fontId="25" fillId="0" borderId="0" xfId="0" applyFont="1"/>
    <xf numFmtId="0" fontId="25" fillId="0" borderId="0" xfId="0" applyFont="1" applyAlignment="1">
      <alignment vertical="center" wrapText="1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12" fillId="0" borderId="2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horizontal="center"/>
    </xf>
    <xf numFmtId="0" fontId="25" fillId="0" borderId="1" xfId="0" applyFont="1" applyBorder="1" applyAlignment="1"/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0" fontId="45" fillId="0" borderId="0" xfId="0" applyFont="1" applyBorder="1"/>
    <xf numFmtId="0" fontId="46" fillId="0" borderId="0" xfId="0" applyFont="1" applyBorder="1"/>
    <xf numFmtId="0" fontId="47" fillId="0" borderId="0" xfId="0" applyFont="1" applyBorder="1" applyAlignment="1">
      <alignment vertical="top"/>
    </xf>
    <xf numFmtId="0" fontId="46" fillId="0" borderId="0" xfId="0" applyFont="1" applyBorder="1" applyAlignment="1">
      <alignment vertical="top"/>
    </xf>
    <xf numFmtId="0" fontId="46" fillId="0" borderId="0" xfId="0" applyFont="1" applyBorder="1" applyAlignment="1">
      <alignment horizontal="center"/>
    </xf>
    <xf numFmtId="0" fontId="0" fillId="0" borderId="0" xfId="0" applyBorder="1"/>
    <xf numFmtId="2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12" fillId="0" borderId="5" xfId="0" applyFont="1" applyBorder="1"/>
    <xf numFmtId="16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43" fillId="0" borderId="1" xfId="6" applyFont="1" applyBorder="1" applyAlignment="1">
      <alignment horizontal="center"/>
    </xf>
    <xf numFmtId="0" fontId="48" fillId="0" borderId="28" xfId="0" applyFont="1" applyBorder="1" applyAlignment="1">
      <alignment vertical="top"/>
    </xf>
    <xf numFmtId="0" fontId="19" fillId="0" borderId="0" xfId="6" applyFont="1" applyBorder="1" applyAlignment="1">
      <alignment horizontal="center"/>
    </xf>
    <xf numFmtId="0" fontId="48" fillId="0" borderId="28" xfId="0" applyFont="1" applyBorder="1"/>
    <xf numFmtId="0" fontId="3" fillId="0" borderId="0" xfId="10" applyAlignment="1">
      <alignment horizontal="center"/>
    </xf>
    <xf numFmtId="0" fontId="3" fillId="0" borderId="0" xfId="10" applyBorder="1" applyAlignment="1">
      <alignment horizontal="center" vertical="top"/>
    </xf>
    <xf numFmtId="0" fontId="51" fillId="0" borderId="0" xfId="10" applyFont="1" applyBorder="1" applyAlignment="1">
      <alignment horizontal="center" vertical="top"/>
    </xf>
    <xf numFmtId="0" fontId="3" fillId="0" borderId="9" xfId="10" applyBorder="1" applyAlignment="1">
      <alignment horizontal="center" vertical="center"/>
    </xf>
    <xf numFmtId="0" fontId="3" fillId="0" borderId="9" xfId="10" applyBorder="1" applyAlignment="1">
      <alignment horizontal="center" vertical="center" wrapText="1"/>
    </xf>
    <xf numFmtId="0" fontId="3" fillId="0" borderId="19" xfId="10" applyBorder="1" applyAlignment="1">
      <alignment horizontal="center" wrapText="1"/>
    </xf>
    <xf numFmtId="0" fontId="3" fillId="0" borderId="29" xfId="10" applyBorder="1" applyAlignment="1">
      <alignment horizontal="center" wrapText="1"/>
    </xf>
    <xf numFmtId="0" fontId="3" fillId="0" borderId="18" xfId="10" applyBorder="1" applyAlignment="1">
      <alignment horizontal="center" wrapText="1"/>
    </xf>
    <xf numFmtId="0" fontId="3" fillId="0" borderId="16" xfId="10" applyBorder="1" applyAlignment="1">
      <alignment horizontal="center" vertical="center"/>
    </xf>
    <xf numFmtId="0" fontId="3" fillId="0" borderId="16" xfId="10" applyBorder="1" applyAlignment="1">
      <alignment horizontal="center" vertical="center" wrapText="1"/>
    </xf>
    <xf numFmtId="0" fontId="3" fillId="0" borderId="17" xfId="10" applyBorder="1" applyAlignment="1">
      <alignment horizontal="center" vertical="center" wrapText="1"/>
    </xf>
    <xf numFmtId="0" fontId="3" fillId="0" borderId="17" xfId="10" applyBorder="1" applyAlignment="1">
      <alignment horizontal="center" vertical="top" wrapText="1"/>
    </xf>
    <xf numFmtId="0" fontId="3" fillId="0" borderId="17" xfId="10" applyBorder="1" applyAlignment="1">
      <alignment horizontal="center" wrapText="1"/>
    </xf>
    <xf numFmtId="0" fontId="3" fillId="0" borderId="13" xfId="10" applyBorder="1" applyAlignment="1">
      <alignment horizontal="center" vertical="center"/>
    </xf>
    <xf numFmtId="0" fontId="3" fillId="0" borderId="16" xfId="10" applyBorder="1" applyAlignment="1">
      <alignment horizontal="center" vertical="center" wrapText="1"/>
    </xf>
    <xf numFmtId="0" fontId="3" fillId="0" borderId="17" xfId="10" applyBorder="1" applyAlignment="1">
      <alignment wrapText="1"/>
    </xf>
    <xf numFmtId="0" fontId="3" fillId="0" borderId="17" xfId="10" applyBorder="1" applyAlignment="1">
      <alignment vertical="center" wrapText="1"/>
    </xf>
    <xf numFmtId="0" fontId="53" fillId="0" borderId="9" xfId="10" applyFont="1" applyBorder="1" applyAlignment="1">
      <alignment horizontal="center" wrapText="1"/>
    </xf>
    <xf numFmtId="0" fontId="17" fillId="0" borderId="17" xfId="10" applyFont="1" applyBorder="1" applyAlignment="1">
      <alignment horizontal="left" vertical="top" wrapText="1"/>
    </xf>
    <xf numFmtId="0" fontId="3" fillId="0" borderId="17" xfId="10" applyBorder="1" applyAlignment="1">
      <alignment horizontal="center" vertical="center"/>
    </xf>
    <xf numFmtId="2" fontId="3" fillId="0" borderId="17" xfId="10" applyNumberFormat="1" applyBorder="1" applyAlignment="1">
      <alignment horizontal="center" vertical="top"/>
    </xf>
    <xf numFmtId="0" fontId="17" fillId="0" borderId="17" xfId="10" applyFont="1" applyBorder="1" applyAlignment="1">
      <alignment horizontal="center" vertical="top" wrapText="1"/>
    </xf>
    <xf numFmtId="2" fontId="3" fillId="0" borderId="17" xfId="10" applyNumberFormat="1" applyBorder="1" applyAlignment="1">
      <alignment horizontal="center"/>
    </xf>
    <xf numFmtId="0" fontId="3" fillId="0" borderId="17" xfId="10" applyBorder="1" applyAlignment="1">
      <alignment vertical="top"/>
    </xf>
    <xf numFmtId="2" fontId="3" fillId="0" borderId="17" xfId="10" applyNumberFormat="1" applyBorder="1" applyAlignment="1">
      <alignment vertical="top"/>
    </xf>
    <xf numFmtId="0" fontId="3" fillId="0" borderId="17" xfId="10" applyBorder="1" applyAlignment="1">
      <alignment horizontal="right"/>
    </xf>
    <xf numFmtId="0" fontId="3" fillId="0" borderId="13" xfId="10" applyBorder="1" applyAlignment="1">
      <alignment horizontal="center" wrapText="1"/>
    </xf>
    <xf numFmtId="0" fontId="3" fillId="0" borderId="17" xfId="10" applyBorder="1" applyAlignment="1">
      <alignment horizontal="left" vertical="top" indent="1"/>
    </xf>
    <xf numFmtId="0" fontId="3" fillId="0" borderId="16" xfId="10" applyBorder="1" applyAlignment="1">
      <alignment horizontal="center" wrapText="1"/>
    </xf>
    <xf numFmtId="0" fontId="3" fillId="0" borderId="17" xfId="10" applyBorder="1" applyAlignment="1">
      <alignment horizontal="center" vertical="top"/>
    </xf>
    <xf numFmtId="0" fontId="3" fillId="0" borderId="9" xfId="10" applyBorder="1" applyAlignment="1">
      <alignment horizontal="center" wrapText="1"/>
    </xf>
    <xf numFmtId="0" fontId="3" fillId="0" borderId="17" xfId="10" applyBorder="1" applyAlignment="1">
      <alignment horizontal="left" vertical="top"/>
    </xf>
    <xf numFmtId="0" fontId="3" fillId="0" borderId="17" xfId="10" applyBorder="1" applyAlignment="1">
      <alignment horizontal="center"/>
    </xf>
    <xf numFmtId="0" fontId="53" fillId="0" borderId="17" xfId="10" applyFont="1" applyBorder="1" applyAlignment="1">
      <alignment horizontal="center" wrapText="1"/>
    </xf>
    <xf numFmtId="2" fontId="3" fillId="0" borderId="17" xfId="10" applyNumberFormat="1" applyBorder="1" applyAlignment="1">
      <alignment horizontal="center" vertical="center"/>
    </xf>
    <xf numFmtId="0" fontId="3" fillId="0" borderId="17" xfId="10" applyBorder="1" applyAlignment="1">
      <alignment horizontal="right" vertical="center"/>
    </xf>
    <xf numFmtId="2" fontId="3" fillId="0" borderId="17" xfId="10" applyNumberFormat="1" applyBorder="1" applyAlignment="1">
      <alignment vertical="center"/>
    </xf>
  </cellXfs>
  <cellStyles count="12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7"/>
    <cellStyle name="Обычный 4" xfId="9"/>
    <cellStyle name="Обычный 5" xfId="10"/>
    <cellStyle name="Обычный_план використання " xfId="6"/>
    <cellStyle name="Финансовый 2" xfId="8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Zeros="0" zoomScaleNormal="100" workbookViewId="0"/>
  </sheetViews>
  <sheetFormatPr defaultRowHeight="15" x14ac:dyDescent="0.25"/>
  <cols>
    <col min="1" max="1" width="7.28515625" customWidth="1"/>
    <col min="2" max="2" width="29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9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9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9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9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9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9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9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9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9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9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9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9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9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9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9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9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9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9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9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9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9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9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9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9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9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9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9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9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9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9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9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9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9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9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9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9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9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9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9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9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9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9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9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9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9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9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9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9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9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9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9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9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9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9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9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9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9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9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9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9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9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9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9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91.5" customHeight="1" x14ac:dyDescent="0.25">
      <c r="A3" s="2"/>
      <c r="B3" s="5" t="s">
        <v>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6</v>
      </c>
    </row>
    <row r="6" spans="1:13" ht="158.25" customHeight="1" x14ac:dyDescent="0.25">
      <c r="A6" s="8"/>
      <c r="B6" s="8"/>
      <c r="C6" s="11" t="s">
        <v>7</v>
      </c>
      <c r="D6" s="11" t="s">
        <v>8</v>
      </c>
      <c r="E6" s="11" t="s">
        <v>9</v>
      </c>
      <c r="F6" s="9"/>
      <c r="G6" s="12" t="s">
        <v>10</v>
      </c>
      <c r="H6" s="13" t="s">
        <v>11</v>
      </c>
      <c r="I6" s="11" t="s">
        <v>12</v>
      </c>
      <c r="J6" s="11" t="s">
        <v>11</v>
      </c>
      <c r="K6" s="10"/>
    </row>
    <row r="7" spans="1:13" ht="15.75" x14ac:dyDescent="0.25">
      <c r="A7" s="14">
        <v>1</v>
      </c>
      <c r="B7" s="15" t="s">
        <v>13</v>
      </c>
      <c r="C7" s="16"/>
      <c r="D7" s="16">
        <v>8278.1</v>
      </c>
      <c r="E7" s="17" t="s">
        <v>14</v>
      </c>
      <c r="F7" s="18">
        <f>SUM(C7,D7)</f>
        <v>8278.1</v>
      </c>
      <c r="G7" s="15"/>
      <c r="H7" s="16"/>
      <c r="I7" s="17" t="s">
        <v>14</v>
      </c>
      <c r="J7" s="16">
        <v>8278.1</v>
      </c>
      <c r="K7" s="19"/>
    </row>
    <row r="8" spans="1:13" ht="15.75" x14ac:dyDescent="0.25">
      <c r="A8" s="14">
        <v>2</v>
      </c>
      <c r="B8" s="15" t="s">
        <v>15</v>
      </c>
      <c r="C8" s="16"/>
      <c r="D8" s="16">
        <v>4.5999999999999996</v>
      </c>
      <c r="E8" s="17" t="s">
        <v>14</v>
      </c>
      <c r="F8" s="19">
        <v>4.5999999999999996</v>
      </c>
      <c r="G8" s="15"/>
      <c r="H8" s="16"/>
      <c r="I8" s="17" t="s">
        <v>14</v>
      </c>
      <c r="J8" s="16">
        <v>4.5999999999999996</v>
      </c>
      <c r="K8" s="19"/>
    </row>
    <row r="9" spans="1:13" ht="15.75" x14ac:dyDescent="0.25">
      <c r="A9" s="14">
        <v>3</v>
      </c>
      <c r="B9" s="15" t="s">
        <v>16</v>
      </c>
      <c r="C9" s="16"/>
      <c r="D9" s="16">
        <v>43</v>
      </c>
      <c r="E9" s="17" t="s">
        <v>14</v>
      </c>
      <c r="F9" s="19">
        <v>43</v>
      </c>
      <c r="G9" s="15"/>
      <c r="H9" s="16"/>
      <c r="I9" s="17" t="s">
        <v>14</v>
      </c>
      <c r="J9" s="16">
        <v>43</v>
      </c>
      <c r="K9" s="19"/>
    </row>
    <row r="10" spans="1:13" ht="15.75" x14ac:dyDescent="0.25">
      <c r="A10" s="14">
        <v>4</v>
      </c>
      <c r="B10" s="15" t="s">
        <v>17</v>
      </c>
      <c r="C10" s="16"/>
      <c r="D10" s="16">
        <v>18.8</v>
      </c>
      <c r="E10" s="17" t="s">
        <v>14</v>
      </c>
      <c r="F10" s="19">
        <v>18.8</v>
      </c>
      <c r="G10" s="15"/>
      <c r="H10" s="16"/>
      <c r="I10" s="17" t="s">
        <v>14</v>
      </c>
      <c r="J10" s="16">
        <v>18.8</v>
      </c>
      <c r="K10" s="19"/>
    </row>
    <row r="11" spans="1:13" ht="15.75" x14ac:dyDescent="0.25">
      <c r="A11" s="14">
        <v>5</v>
      </c>
      <c r="B11" s="15" t="s">
        <v>18</v>
      </c>
      <c r="C11" s="16"/>
      <c r="D11" s="16">
        <v>1576.6</v>
      </c>
      <c r="E11" s="17" t="s">
        <v>14</v>
      </c>
      <c r="F11" s="19">
        <v>1576.6</v>
      </c>
      <c r="G11" s="15"/>
      <c r="H11" s="16"/>
      <c r="I11" s="17" t="s">
        <v>14</v>
      </c>
      <c r="J11" s="16">
        <v>1576.6</v>
      </c>
      <c r="K11" s="19"/>
    </row>
    <row r="12" spans="1:13" ht="15.75" x14ac:dyDescent="0.25">
      <c r="A12" s="14">
        <v>6</v>
      </c>
      <c r="B12" s="15" t="s">
        <v>19</v>
      </c>
      <c r="C12" s="16"/>
      <c r="D12" s="16">
        <v>219.3</v>
      </c>
      <c r="E12" s="17" t="s">
        <v>14</v>
      </c>
      <c r="F12" s="19">
        <v>219.3</v>
      </c>
      <c r="G12" s="15"/>
      <c r="H12" s="16"/>
      <c r="I12" s="17" t="s">
        <v>14</v>
      </c>
      <c r="J12" s="16">
        <v>219.3</v>
      </c>
      <c r="K12" s="19"/>
    </row>
    <row r="13" spans="1:13" ht="15.75" x14ac:dyDescent="0.25">
      <c r="A13" s="14">
        <v>7</v>
      </c>
      <c r="B13" s="15" t="s">
        <v>20</v>
      </c>
      <c r="C13" s="16"/>
      <c r="D13" s="16">
        <v>312.8</v>
      </c>
      <c r="E13" s="17" t="s">
        <v>14</v>
      </c>
      <c r="F13" s="19">
        <v>312.8</v>
      </c>
      <c r="G13" s="15"/>
      <c r="H13" s="16"/>
      <c r="I13" s="17" t="s">
        <v>14</v>
      </c>
      <c r="J13" s="16">
        <v>312.8</v>
      </c>
      <c r="K13" s="19"/>
    </row>
    <row r="14" spans="1:13" ht="15.75" x14ac:dyDescent="0.25">
      <c r="A14" s="14">
        <v>8</v>
      </c>
      <c r="B14" s="15" t="s">
        <v>21</v>
      </c>
      <c r="C14" s="16"/>
      <c r="D14" s="16">
        <v>233.2</v>
      </c>
      <c r="E14" s="17" t="s">
        <v>14</v>
      </c>
      <c r="F14" s="19">
        <v>233.2</v>
      </c>
      <c r="G14" s="15"/>
      <c r="H14" s="16"/>
      <c r="I14" s="17" t="s">
        <v>14</v>
      </c>
      <c r="J14" s="16">
        <v>233.2</v>
      </c>
      <c r="K14" s="19"/>
    </row>
    <row r="15" spans="1:13" ht="15.75" x14ac:dyDescent="0.25">
      <c r="A15" s="14">
        <v>9</v>
      </c>
      <c r="B15" s="15" t="s">
        <v>22</v>
      </c>
      <c r="C15" s="16"/>
      <c r="D15" s="16">
        <v>2534.9</v>
      </c>
      <c r="E15" s="17" t="s">
        <v>14</v>
      </c>
      <c r="F15" s="19">
        <v>2534.9</v>
      </c>
      <c r="G15" s="15"/>
      <c r="H15" s="16"/>
      <c r="I15" s="17" t="s">
        <v>14</v>
      </c>
      <c r="J15" s="16">
        <v>2534.9</v>
      </c>
      <c r="K15" s="19"/>
    </row>
    <row r="16" spans="1:13" ht="31.5" x14ac:dyDescent="0.25">
      <c r="A16" s="14">
        <v>10</v>
      </c>
      <c r="B16" s="15" t="s">
        <v>23</v>
      </c>
      <c r="C16" s="16"/>
      <c r="D16" s="16">
        <v>28.9</v>
      </c>
      <c r="E16" s="20" t="s">
        <v>24</v>
      </c>
      <c r="F16" s="18">
        <f t="shared" ref="F16:F54" si="0">SUM(C16,D16)</f>
        <v>28.9</v>
      </c>
      <c r="G16" s="15"/>
      <c r="H16" s="16"/>
      <c r="I16" s="20" t="s">
        <v>24</v>
      </c>
      <c r="J16" s="16">
        <v>28.9</v>
      </c>
      <c r="K16" s="19"/>
    </row>
    <row r="17" spans="1:11" ht="15.75" x14ac:dyDescent="0.25">
      <c r="A17" s="14">
        <v>11</v>
      </c>
      <c r="B17" s="15" t="s">
        <v>23</v>
      </c>
      <c r="C17" s="16">
        <v>1292.2</v>
      </c>
      <c r="D17" s="16"/>
      <c r="E17" s="17"/>
      <c r="F17" s="18">
        <f t="shared" si="0"/>
        <v>1292.2</v>
      </c>
      <c r="G17" s="15"/>
      <c r="H17" s="16"/>
      <c r="I17" s="17"/>
      <c r="J17" s="16"/>
      <c r="K17" s="19"/>
    </row>
    <row r="18" spans="1:11" ht="15.75" x14ac:dyDescent="0.25">
      <c r="A18" s="14">
        <v>12</v>
      </c>
      <c r="B18" s="15" t="s">
        <v>25</v>
      </c>
      <c r="C18" s="16"/>
      <c r="D18" s="16"/>
      <c r="E18" s="17"/>
      <c r="F18" s="18">
        <f t="shared" si="0"/>
        <v>0</v>
      </c>
      <c r="G18" s="15">
        <v>2220</v>
      </c>
      <c r="H18" s="16">
        <v>0.9</v>
      </c>
      <c r="I18" s="17" t="s">
        <v>14</v>
      </c>
      <c r="J18" s="16"/>
      <c r="K18" s="19"/>
    </row>
    <row r="19" spans="1:11" ht="15.75" x14ac:dyDescent="0.25">
      <c r="A19" s="21">
        <v>13</v>
      </c>
      <c r="B19" s="15" t="s">
        <v>26</v>
      </c>
      <c r="C19" s="16"/>
      <c r="D19" s="16"/>
      <c r="E19" s="17"/>
      <c r="F19" s="18">
        <f t="shared" si="0"/>
        <v>0</v>
      </c>
      <c r="G19" s="15">
        <v>3110</v>
      </c>
      <c r="H19" s="16">
        <v>67.8</v>
      </c>
      <c r="I19" s="17" t="s">
        <v>27</v>
      </c>
      <c r="J19" s="16"/>
      <c r="K19" s="19"/>
    </row>
    <row r="20" spans="1:11" ht="15" customHeight="1" x14ac:dyDescent="0.25">
      <c r="A20" s="21">
        <v>14</v>
      </c>
      <c r="B20" s="15" t="s">
        <v>28</v>
      </c>
      <c r="C20" s="16"/>
      <c r="D20" s="16"/>
      <c r="E20" s="17"/>
      <c r="F20" s="18">
        <f t="shared" si="0"/>
        <v>0</v>
      </c>
      <c r="G20" s="15">
        <v>3110</v>
      </c>
      <c r="H20" s="16">
        <v>1702.5</v>
      </c>
      <c r="I20" s="17" t="s">
        <v>29</v>
      </c>
      <c r="J20" s="16"/>
      <c r="K20" s="19"/>
    </row>
    <row r="21" spans="1:11" ht="15.75" x14ac:dyDescent="0.25">
      <c r="A21" s="14">
        <v>15</v>
      </c>
      <c r="B21" s="15" t="s">
        <v>30</v>
      </c>
      <c r="C21" s="16"/>
      <c r="D21" s="16"/>
      <c r="E21" s="17"/>
      <c r="F21" s="18">
        <f t="shared" si="0"/>
        <v>0</v>
      </c>
      <c r="G21" s="15">
        <v>3110</v>
      </c>
      <c r="H21" s="16">
        <v>54</v>
      </c>
      <c r="I21" s="17" t="s">
        <v>29</v>
      </c>
      <c r="J21" s="16"/>
      <c r="K21" s="19"/>
    </row>
    <row r="22" spans="1:11" ht="15.75" x14ac:dyDescent="0.25">
      <c r="A22" s="14">
        <v>16</v>
      </c>
      <c r="B22" s="15" t="s">
        <v>31</v>
      </c>
      <c r="C22" s="16"/>
      <c r="D22" s="16"/>
      <c r="E22" s="17"/>
      <c r="F22" s="18"/>
      <c r="G22" s="15">
        <v>3110</v>
      </c>
      <c r="H22" s="16">
        <v>1039.3</v>
      </c>
      <c r="I22" s="17" t="s">
        <v>29</v>
      </c>
      <c r="J22" s="16"/>
      <c r="K22" s="19"/>
    </row>
    <row r="23" spans="1:11" ht="15.75" x14ac:dyDescent="0.25">
      <c r="A23" s="14">
        <v>17</v>
      </c>
      <c r="B23" s="15" t="s">
        <v>32</v>
      </c>
      <c r="D23" s="16"/>
      <c r="E23" s="17"/>
      <c r="F23" s="18">
        <f>SUM(C22,D23)</f>
        <v>0</v>
      </c>
      <c r="G23" s="15">
        <v>3110</v>
      </c>
      <c r="H23" s="16">
        <v>1650.2</v>
      </c>
      <c r="I23" s="17" t="s">
        <v>33</v>
      </c>
      <c r="J23" s="16"/>
      <c r="K23" s="19"/>
    </row>
    <row r="24" spans="1:11" ht="15.75" x14ac:dyDescent="0.25">
      <c r="A24" s="14">
        <v>18</v>
      </c>
      <c r="B24" s="15" t="s">
        <v>34</v>
      </c>
      <c r="C24" s="16"/>
      <c r="D24" s="16"/>
      <c r="E24" s="17"/>
      <c r="F24" s="18">
        <f t="shared" si="0"/>
        <v>0</v>
      </c>
      <c r="G24" s="15">
        <v>3132</v>
      </c>
      <c r="H24" s="16">
        <v>54.8</v>
      </c>
      <c r="I24" s="17" t="s">
        <v>35</v>
      </c>
      <c r="J24" s="16"/>
      <c r="K24" s="19"/>
    </row>
    <row r="25" spans="1:11" ht="15.75" x14ac:dyDescent="0.25">
      <c r="A25" s="14">
        <v>19</v>
      </c>
      <c r="B25" s="15" t="s">
        <v>36</v>
      </c>
      <c r="C25" s="16"/>
      <c r="D25" s="16"/>
      <c r="E25" s="17"/>
      <c r="F25" s="18">
        <f t="shared" si="0"/>
        <v>0</v>
      </c>
      <c r="G25" s="15">
        <v>3132</v>
      </c>
      <c r="H25" s="16">
        <v>453.9</v>
      </c>
      <c r="I25" s="17" t="s">
        <v>35</v>
      </c>
      <c r="J25" s="16"/>
      <c r="K25" s="19"/>
    </row>
    <row r="26" spans="1:11" ht="15.75" x14ac:dyDescent="0.2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21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21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21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21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14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14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14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 x14ac:dyDescent="0.25">
      <c r="A48" s="14"/>
      <c r="B48" s="15"/>
      <c r="C48" s="16"/>
      <c r="D48" s="16"/>
      <c r="E48" s="17"/>
      <c r="F48" s="18">
        <f t="shared" si="0"/>
        <v>0</v>
      </c>
      <c r="G48" s="15"/>
      <c r="H48" s="16"/>
      <c r="I48" s="17"/>
      <c r="J48" s="16"/>
      <c r="K48" s="19"/>
    </row>
    <row r="49" spans="1:11" ht="15.75" x14ac:dyDescent="0.25">
      <c r="A49" s="21"/>
      <c r="B49" s="15"/>
      <c r="C49" s="16"/>
      <c r="D49" s="16"/>
      <c r="E49" s="17"/>
      <c r="F49" s="18">
        <f t="shared" si="0"/>
        <v>0</v>
      </c>
      <c r="G49" s="15"/>
      <c r="H49" s="16"/>
      <c r="I49" s="17"/>
      <c r="J49" s="16"/>
      <c r="K49" s="19"/>
    </row>
    <row r="50" spans="1:11" ht="15.75" x14ac:dyDescent="0.25">
      <c r="A50" s="21"/>
      <c r="B50" s="15"/>
      <c r="C50" s="16"/>
      <c r="D50" s="16"/>
      <c r="E50" s="17"/>
      <c r="F50" s="18">
        <f t="shared" si="0"/>
        <v>0</v>
      </c>
      <c r="G50" s="15"/>
      <c r="H50" s="16"/>
      <c r="I50" s="17"/>
      <c r="J50" s="16"/>
      <c r="K50" s="19"/>
    </row>
    <row r="51" spans="1:11" ht="15.75" x14ac:dyDescent="0.25">
      <c r="A51" s="22"/>
      <c r="B51" s="23"/>
      <c r="C51" s="24"/>
      <c r="D51" s="24"/>
      <c r="E51" s="25"/>
      <c r="F51" s="18">
        <f t="shared" si="0"/>
        <v>0</v>
      </c>
      <c r="G51" s="23"/>
      <c r="H51" s="24"/>
      <c r="I51" s="25"/>
      <c r="J51" s="24"/>
      <c r="K51" s="19"/>
    </row>
    <row r="52" spans="1:11" ht="15.75" x14ac:dyDescent="0.25">
      <c r="A52" s="22"/>
      <c r="B52" s="23"/>
      <c r="C52" s="24"/>
      <c r="D52" s="24"/>
      <c r="E52" s="25"/>
      <c r="F52" s="18">
        <f t="shared" si="0"/>
        <v>0</v>
      </c>
      <c r="G52" s="23"/>
      <c r="H52" s="24"/>
      <c r="I52" s="25"/>
      <c r="J52" s="24"/>
      <c r="K52" s="19"/>
    </row>
    <row r="53" spans="1:11" ht="15.75" x14ac:dyDescent="0.25">
      <c r="A53" s="22"/>
      <c r="B53" s="23"/>
      <c r="C53" s="24"/>
      <c r="D53" s="24"/>
      <c r="E53" s="25"/>
      <c r="F53" s="18">
        <f t="shared" si="0"/>
        <v>0</v>
      </c>
      <c r="G53" s="23"/>
      <c r="H53" s="24"/>
      <c r="I53" s="25"/>
      <c r="J53" s="24"/>
      <c r="K53" s="19"/>
    </row>
    <row r="54" spans="1:11" ht="15.75" x14ac:dyDescent="0.25">
      <c r="A54" s="22"/>
      <c r="B54" s="26" t="s">
        <v>37</v>
      </c>
      <c r="C54" s="27">
        <f>SUM(C7:C53)</f>
        <v>1292.2</v>
      </c>
      <c r="D54" s="27">
        <f>SUM(D7:D53)</f>
        <v>13250.199999999999</v>
      </c>
      <c r="E54" s="28"/>
      <c r="F54" s="29">
        <f t="shared" si="0"/>
        <v>14542.4</v>
      </c>
      <c r="G54" s="30"/>
      <c r="H54" s="27">
        <f>SUM(H7:H53)</f>
        <v>5023.3999999999996</v>
      </c>
      <c r="I54" s="28"/>
      <c r="J54" s="27">
        <f>SUM(J7:J53)</f>
        <v>13250.199999999999</v>
      </c>
      <c r="K54" s="31">
        <f>C54-H54</f>
        <v>-3731.2</v>
      </c>
    </row>
    <row r="57" spans="1:11" ht="15.75" x14ac:dyDescent="0.25">
      <c r="B57" s="32" t="s">
        <v>38</v>
      </c>
      <c r="F57" s="33"/>
      <c r="G57" s="34" t="s">
        <v>39</v>
      </c>
      <c r="H57" s="35"/>
    </row>
    <row r="58" spans="1:11" x14ac:dyDescent="0.25">
      <c r="B58" s="32"/>
      <c r="F58" s="36" t="s">
        <v>40</v>
      </c>
      <c r="G58" s="37"/>
      <c r="H58" s="37"/>
    </row>
    <row r="59" spans="1:11" ht="15.75" x14ac:dyDescent="0.25">
      <c r="B59" s="32" t="s">
        <v>41</v>
      </c>
      <c r="F59" s="33"/>
      <c r="G59" s="34" t="s">
        <v>42</v>
      </c>
      <c r="H59" s="35"/>
    </row>
    <row r="60" spans="1:11" x14ac:dyDescent="0.25">
      <c r="F60" s="36" t="s">
        <v>40</v>
      </c>
      <c r="G60" s="37"/>
      <c r="H60" s="37"/>
    </row>
    <row r="61" spans="1:11" x14ac:dyDescent="0.25">
      <c r="B61" t="s">
        <v>43</v>
      </c>
    </row>
    <row r="63" spans="1:11" ht="6" customHeight="1" x14ac:dyDescent="0.25"/>
    <row r="64" spans="1:11" ht="31.5" customHeight="1" x14ac:dyDescent="0.25"/>
    <row r="65" ht="30" customHeight="1" x14ac:dyDescent="0.25"/>
    <row r="66" ht="42" customHeight="1" x14ac:dyDescent="0.25"/>
  </sheetData>
  <mergeCells count="10">
    <mergeCell ref="G57:H57"/>
    <mergeCell ref="G59:H5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2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75" workbookViewId="0">
      <selection activeCell="M8" sqref="M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146</v>
      </c>
    </row>
    <row r="3" spans="1:13" ht="61.5" customHeight="1" x14ac:dyDescent="0.25">
      <c r="A3" s="2"/>
      <c r="B3" s="5" t="s">
        <v>147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1.5" x14ac:dyDescent="0.25">
      <c r="A7" s="14">
        <v>1</v>
      </c>
      <c r="B7" s="15" t="s">
        <v>148</v>
      </c>
      <c r="C7" s="16"/>
      <c r="D7" s="83">
        <v>10.098000000000001</v>
      </c>
      <c r="E7" s="84" t="s">
        <v>112</v>
      </c>
      <c r="F7" s="85">
        <f t="shared" ref="F7:F50" si="0">SUM(C7,D7)</f>
        <v>10.098000000000001</v>
      </c>
      <c r="G7" s="86"/>
      <c r="H7" s="83"/>
      <c r="I7" s="87" t="s">
        <v>112</v>
      </c>
      <c r="J7" s="83">
        <v>10.098000000000001</v>
      </c>
      <c r="K7" s="19"/>
    </row>
    <row r="8" spans="1:13" ht="51" customHeight="1" x14ac:dyDescent="0.25">
      <c r="A8" s="14">
        <v>2</v>
      </c>
      <c r="B8" s="15" t="s">
        <v>23</v>
      </c>
      <c r="C8" s="16"/>
      <c r="D8" s="83">
        <v>7.6920000000000002</v>
      </c>
      <c r="E8" s="84" t="s">
        <v>149</v>
      </c>
      <c r="F8" s="85">
        <f t="shared" si="0"/>
        <v>7.6920000000000002</v>
      </c>
      <c r="G8" s="86"/>
      <c r="H8" s="83"/>
      <c r="I8" s="87" t="str">
        <f>E8</f>
        <v>господарські товари (Електричні побутові прилади)</v>
      </c>
      <c r="J8" s="83">
        <v>7.6920000000000002</v>
      </c>
      <c r="K8" s="19"/>
    </row>
    <row r="9" spans="1:13" ht="15.75" x14ac:dyDescent="0.25">
      <c r="A9" s="14">
        <v>3</v>
      </c>
      <c r="B9" s="15" t="s">
        <v>23</v>
      </c>
      <c r="C9" s="83">
        <v>0.1</v>
      </c>
      <c r="D9" s="83"/>
      <c r="E9" s="84"/>
      <c r="F9" s="85">
        <f t="shared" si="0"/>
        <v>0.1</v>
      </c>
      <c r="G9" s="86"/>
      <c r="H9" s="83"/>
      <c r="I9" s="87"/>
      <c r="J9" s="83"/>
      <c r="K9" s="88">
        <v>0.1</v>
      </c>
    </row>
    <row r="10" spans="1:13" ht="15.75" x14ac:dyDescent="0.25">
      <c r="A10" s="14">
        <v>4</v>
      </c>
      <c r="B10" s="15" t="s">
        <v>23</v>
      </c>
      <c r="C10" s="83">
        <v>0.5</v>
      </c>
      <c r="D10" s="83"/>
      <c r="E10" s="84"/>
      <c r="F10" s="85">
        <f t="shared" si="0"/>
        <v>0.5</v>
      </c>
      <c r="G10" s="86"/>
      <c r="H10" s="83"/>
      <c r="I10" s="87"/>
      <c r="J10" s="83"/>
      <c r="K10" s="88">
        <v>0.5</v>
      </c>
    </row>
    <row r="11" spans="1:13" ht="15.75" x14ac:dyDescent="0.25">
      <c r="A11" s="14"/>
      <c r="B11" s="15"/>
      <c r="C11" s="83"/>
      <c r="D11" s="83"/>
      <c r="E11" s="84"/>
      <c r="F11" s="85">
        <f t="shared" si="0"/>
        <v>0</v>
      </c>
      <c r="G11" s="86"/>
      <c r="H11" s="83"/>
      <c r="I11" s="87"/>
      <c r="J11" s="83"/>
      <c r="K11" s="88"/>
    </row>
    <row r="12" spans="1:13" ht="15.75" x14ac:dyDescent="0.25">
      <c r="A12" s="14"/>
      <c r="B12" s="15"/>
      <c r="C12" s="16"/>
      <c r="D12" s="83"/>
      <c r="E12" s="84"/>
      <c r="F12" s="85">
        <f t="shared" si="0"/>
        <v>0</v>
      </c>
      <c r="G12" s="89"/>
      <c r="H12" s="83"/>
      <c r="I12" s="84"/>
      <c r="J12" s="83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hidden="1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hidden="1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hidden="1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90">
        <f>SUM(C7:C49)</f>
        <v>0.6</v>
      </c>
      <c r="D50" s="90">
        <f>SUM(D7:D49)</f>
        <v>17.79</v>
      </c>
      <c r="E50" s="91"/>
      <c r="F50" s="92">
        <f t="shared" si="0"/>
        <v>18.39</v>
      </c>
      <c r="G50" s="93"/>
      <c r="H50" s="90">
        <f>SUM(H7:H49)</f>
        <v>0</v>
      </c>
      <c r="I50" s="91"/>
      <c r="J50" s="90">
        <f>SUM(J7:J49)</f>
        <v>17.79</v>
      </c>
      <c r="K50" s="92">
        <f>C50-H50</f>
        <v>0.6</v>
      </c>
    </row>
    <row r="53" spans="1:11" ht="15.75" x14ac:dyDescent="0.25">
      <c r="B53" s="32" t="s">
        <v>109</v>
      </c>
      <c r="F53" s="33"/>
      <c r="G53" s="34" t="s">
        <v>140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141</v>
      </c>
      <c r="H55" s="35"/>
    </row>
    <row r="56" spans="1:11" x14ac:dyDescent="0.25">
      <c r="F56" s="36" t="s">
        <v>40</v>
      </c>
      <c r="G56" s="37"/>
      <c r="H56" s="37"/>
    </row>
    <row r="57" spans="1:11" x14ac:dyDescent="0.25">
      <c r="B57" t="s">
        <v>142</v>
      </c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workbookViewId="0">
      <selection activeCell="R6" sqref="R6"/>
    </sheetView>
  </sheetViews>
  <sheetFormatPr defaultRowHeight="15" x14ac:dyDescent="0.25"/>
  <cols>
    <col min="1" max="1" width="7.28515625" customWidth="1"/>
    <col min="2" max="2" width="28.855468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8.855468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8.855468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8.855468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8.855468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8.855468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8.855468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8.855468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8.855468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8.855468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8.855468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8.855468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8.855468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8.855468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8.855468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8.855468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8.855468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8.855468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8.855468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8.855468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8.855468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8.855468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8.855468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8.855468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8.855468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8.855468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8.855468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8.855468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8.855468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8.855468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8.855468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8.855468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8.855468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8.855468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8.855468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8.855468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8.855468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8.855468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8.855468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8.855468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8.855468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8.855468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8.855468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8.855468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8.855468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8.855468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8.855468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8.855468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8.855468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8.855468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8.855468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8.855468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8.855468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8.855468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8.855468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8.855468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8.855468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8.855468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8.855468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8.855468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8.855468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8.855468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8.855468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8.855468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61.5" customHeight="1" x14ac:dyDescent="0.25">
      <c r="A3" s="2"/>
      <c r="B3" s="5" t="s">
        <v>150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151</v>
      </c>
      <c r="I6" s="11" t="s">
        <v>12</v>
      </c>
      <c r="J6" s="11" t="s">
        <v>151</v>
      </c>
      <c r="K6" s="10"/>
    </row>
    <row r="7" spans="1:13" ht="44.45" customHeight="1" x14ac:dyDescent="0.25">
      <c r="A7" s="14">
        <v>1</v>
      </c>
      <c r="B7" s="15" t="s">
        <v>152</v>
      </c>
      <c r="C7" s="16"/>
      <c r="D7" s="16">
        <v>107.0575</v>
      </c>
      <c r="E7" s="94" t="s">
        <v>153</v>
      </c>
      <c r="F7" s="95">
        <v>107.0575</v>
      </c>
      <c r="G7" s="15"/>
      <c r="H7" s="15"/>
      <c r="I7" s="94" t="s">
        <v>153</v>
      </c>
      <c r="J7" s="16">
        <v>107.0575</v>
      </c>
      <c r="K7" s="19"/>
    </row>
    <row r="8" spans="1:13" ht="47.25" x14ac:dyDescent="0.25">
      <c r="A8" s="14">
        <v>2</v>
      </c>
      <c r="B8" s="15" t="s">
        <v>154</v>
      </c>
      <c r="C8" s="16"/>
      <c r="D8" s="16">
        <v>715.70780999999999</v>
      </c>
      <c r="E8" s="94" t="s">
        <v>155</v>
      </c>
      <c r="F8" s="96">
        <v>715.70780999999999</v>
      </c>
      <c r="G8" s="15"/>
      <c r="H8" s="15"/>
      <c r="I8" s="94" t="s">
        <v>155</v>
      </c>
      <c r="J8" s="16">
        <v>715.70780999999999</v>
      </c>
      <c r="K8" s="19"/>
    </row>
    <row r="9" spans="1:13" ht="50.45" customHeight="1" x14ac:dyDescent="0.25">
      <c r="A9" s="14">
        <v>3</v>
      </c>
      <c r="B9" s="15" t="s">
        <v>156</v>
      </c>
      <c r="C9" s="16"/>
      <c r="D9" s="16">
        <v>273.94499999999999</v>
      </c>
      <c r="E9" s="94" t="s">
        <v>153</v>
      </c>
      <c r="F9" s="96">
        <v>273.94499999999999</v>
      </c>
      <c r="G9" s="15"/>
      <c r="H9" s="15"/>
      <c r="I9" s="94" t="s">
        <v>153</v>
      </c>
      <c r="J9" s="16">
        <v>273.94499999999999</v>
      </c>
      <c r="K9" s="19"/>
    </row>
    <row r="10" spans="1:13" ht="15.75" x14ac:dyDescent="0.25">
      <c r="A10" s="23"/>
      <c r="B10" s="26" t="s">
        <v>37</v>
      </c>
      <c r="C10" s="31">
        <f>SUM(C7:C7)</f>
        <v>0</v>
      </c>
      <c r="D10" s="31">
        <f>SUM(D7+D8+D9)</f>
        <v>1096.7103099999999</v>
      </c>
      <c r="E10" s="31"/>
      <c r="F10" s="31">
        <f>SUM(F7+F8+F9)</f>
        <v>1096.7103099999999</v>
      </c>
      <c r="G10" s="31"/>
      <c r="H10" s="31">
        <f>SUM(H7+H8+H9)</f>
        <v>0</v>
      </c>
      <c r="I10" s="31"/>
      <c r="J10" s="31">
        <f>SUM(J7+J8+J9)</f>
        <v>1096.7103099999999</v>
      </c>
      <c r="K10" s="31">
        <f>C10-H10</f>
        <v>0</v>
      </c>
    </row>
    <row r="13" spans="1:13" ht="15.75" x14ac:dyDescent="0.25">
      <c r="B13" s="32" t="s">
        <v>109</v>
      </c>
      <c r="F13" s="33"/>
      <c r="G13" s="34" t="s">
        <v>157</v>
      </c>
      <c r="H13" s="35"/>
    </row>
    <row r="14" spans="1:13" x14ac:dyDescent="0.25">
      <c r="B14" s="32"/>
      <c r="F14" s="36" t="s">
        <v>40</v>
      </c>
      <c r="G14" s="37"/>
      <c r="H14" s="37"/>
    </row>
    <row r="15" spans="1:13" ht="15.75" x14ac:dyDescent="0.25">
      <c r="B15" s="32" t="s">
        <v>41</v>
      </c>
      <c r="F15" s="33"/>
      <c r="G15" s="34" t="s">
        <v>158</v>
      </c>
      <c r="H15" s="35"/>
    </row>
    <row r="16" spans="1:13" x14ac:dyDescent="0.25">
      <c r="F16" s="36" t="s">
        <v>40</v>
      </c>
      <c r="G16" s="37"/>
      <c r="H16" s="37"/>
    </row>
  </sheetData>
  <mergeCells count="10">
    <mergeCell ref="G13:H13"/>
    <mergeCell ref="G15:H1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" right="0" top="0.45" bottom="0" header="0" footer="0"/>
  <pageSetup paperSize="9" scale="54" orientation="portrait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E19" sqref="E19:E20"/>
    </sheetView>
  </sheetViews>
  <sheetFormatPr defaultRowHeight="15" x14ac:dyDescent="0.25"/>
  <cols>
    <col min="1" max="1" width="7.28515625" customWidth="1"/>
    <col min="2" max="2" width="30.855468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0.855468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0.855468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0.855468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0.855468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0.855468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0.855468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0.855468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0.855468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0.855468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0.855468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0.855468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0.855468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0.855468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0.855468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0.855468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0.855468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0.855468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0.855468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0.855468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0.855468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0.855468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0.855468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0.855468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0.855468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0.855468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0.855468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0.855468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0.855468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0.855468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0.855468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0.855468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0.855468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0.855468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0.855468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0.855468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0.855468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0.855468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0.855468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0.855468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0.855468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0.855468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0.855468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0.855468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0.855468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0.855468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0.855468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0.855468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0.855468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0.855468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0.855468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0.855468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0.855468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0.855468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0.855468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0.855468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0.855468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0.855468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0.855468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0.855468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0.855468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0.855468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0.855468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0.855468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61.5" customHeight="1" x14ac:dyDescent="0.25">
      <c r="A3" s="2"/>
      <c r="B3" s="5" t="s">
        <v>159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 t="s">
        <v>160</v>
      </c>
      <c r="C7" s="16">
        <v>12</v>
      </c>
      <c r="D7" s="16"/>
      <c r="E7" s="17"/>
      <c r="F7" s="18">
        <f>SUM(C7,D7)</f>
        <v>12</v>
      </c>
      <c r="G7" s="15"/>
      <c r="H7" s="16"/>
      <c r="I7" s="20"/>
      <c r="J7" s="16"/>
      <c r="K7" s="19"/>
    </row>
    <row r="8" spans="1:13" ht="15.75" x14ac:dyDescent="0.25">
      <c r="A8" s="14">
        <v>2</v>
      </c>
      <c r="B8" s="15" t="s">
        <v>161</v>
      </c>
      <c r="C8" s="16">
        <v>13</v>
      </c>
      <c r="D8" s="16"/>
      <c r="E8" s="17"/>
      <c r="F8" s="18">
        <f t="shared" ref="F8:F50" si="0">SUM(C8,D8)</f>
        <v>13</v>
      </c>
      <c r="G8" s="15"/>
      <c r="H8" s="16"/>
      <c r="I8" s="20"/>
      <c r="J8" s="16"/>
      <c r="K8" s="19"/>
    </row>
    <row r="9" spans="1:13" ht="15.75" x14ac:dyDescent="0.25">
      <c r="A9" s="14">
        <v>3</v>
      </c>
      <c r="B9" s="15" t="s">
        <v>162</v>
      </c>
      <c r="C9" s="16">
        <v>5</v>
      </c>
      <c r="D9" s="16"/>
      <c r="E9" s="17"/>
      <c r="F9" s="18">
        <f t="shared" si="0"/>
        <v>5</v>
      </c>
      <c r="G9" s="15"/>
      <c r="H9" s="16"/>
      <c r="I9" s="20"/>
      <c r="J9" s="16"/>
      <c r="K9" s="19"/>
    </row>
    <row r="10" spans="1:13" ht="15.75" x14ac:dyDescent="0.25">
      <c r="A10" s="14">
        <v>4</v>
      </c>
      <c r="B10" s="15" t="s">
        <v>163</v>
      </c>
      <c r="C10" s="16">
        <v>1.2</v>
      </c>
      <c r="D10" s="16"/>
      <c r="E10" s="17"/>
      <c r="F10" s="18">
        <f t="shared" si="0"/>
        <v>1.2</v>
      </c>
      <c r="G10" s="15"/>
      <c r="H10" s="16"/>
      <c r="I10" s="20"/>
      <c r="J10" s="16"/>
      <c r="K10" s="19"/>
    </row>
    <row r="11" spans="1:13" ht="31.5" x14ac:dyDescent="0.25">
      <c r="A11" s="14">
        <v>5</v>
      </c>
      <c r="B11" s="15" t="s">
        <v>164</v>
      </c>
      <c r="C11" s="16"/>
      <c r="D11" s="16">
        <v>2.5</v>
      </c>
      <c r="E11" s="17" t="s">
        <v>165</v>
      </c>
      <c r="F11" s="18">
        <f t="shared" si="0"/>
        <v>2.5</v>
      </c>
      <c r="G11" s="15"/>
      <c r="H11" s="16"/>
      <c r="I11" s="20"/>
      <c r="J11" s="16"/>
      <c r="K11" s="19"/>
    </row>
    <row r="12" spans="1:13" ht="15.75" x14ac:dyDescent="0.25">
      <c r="A12" s="14">
        <v>6</v>
      </c>
      <c r="B12" s="15" t="s">
        <v>166</v>
      </c>
      <c r="C12" s="16"/>
      <c r="D12" s="16"/>
      <c r="E12" s="17"/>
      <c r="F12" s="18">
        <f t="shared" si="0"/>
        <v>0</v>
      </c>
      <c r="G12" s="21">
        <v>2220</v>
      </c>
      <c r="H12" s="16">
        <v>21.8</v>
      </c>
      <c r="I12" s="17" t="s">
        <v>167</v>
      </c>
      <c r="J12" s="16"/>
      <c r="K12" s="19"/>
    </row>
    <row r="13" spans="1:13" ht="31.5" x14ac:dyDescent="0.25">
      <c r="A13" s="14">
        <v>7</v>
      </c>
      <c r="B13" s="15" t="s">
        <v>168</v>
      </c>
      <c r="C13" s="16"/>
      <c r="D13" s="16"/>
      <c r="E13" s="17"/>
      <c r="F13" s="18">
        <f t="shared" si="0"/>
        <v>0</v>
      </c>
      <c r="G13" s="21">
        <v>2240</v>
      </c>
      <c r="H13" s="16">
        <v>6.5</v>
      </c>
      <c r="I13" s="17" t="s">
        <v>169</v>
      </c>
      <c r="J13" s="16"/>
      <c r="K13" s="19"/>
    </row>
    <row r="14" spans="1:13" ht="15.75" x14ac:dyDescent="0.25">
      <c r="A14" s="14">
        <v>8</v>
      </c>
      <c r="B14" s="15" t="s">
        <v>170</v>
      </c>
      <c r="C14" s="16"/>
      <c r="D14" s="16"/>
      <c r="E14" s="17"/>
      <c r="F14" s="18">
        <f t="shared" si="0"/>
        <v>0</v>
      </c>
      <c r="G14" s="97">
        <v>2250</v>
      </c>
      <c r="H14" s="16">
        <v>1.7</v>
      </c>
      <c r="I14" s="17" t="s">
        <v>171</v>
      </c>
      <c r="J14" s="16"/>
      <c r="K14" s="19"/>
    </row>
    <row r="15" spans="1:13" ht="15.75" x14ac:dyDescent="0.25">
      <c r="A15" s="21">
        <v>9</v>
      </c>
      <c r="B15" s="15" t="s">
        <v>172</v>
      </c>
      <c r="C15" s="16"/>
      <c r="D15" s="16"/>
      <c r="E15" s="17"/>
      <c r="F15" s="18">
        <f t="shared" si="0"/>
        <v>0</v>
      </c>
      <c r="G15" s="97">
        <v>2730</v>
      </c>
      <c r="H15" s="16">
        <v>1.2</v>
      </c>
      <c r="I15" s="17" t="s">
        <v>173</v>
      </c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31.2</v>
      </c>
      <c r="D50" s="27">
        <f>SUM(D7:D49)</f>
        <v>2.5</v>
      </c>
      <c r="E50" s="28"/>
      <c r="F50" s="29">
        <f t="shared" si="0"/>
        <v>33.700000000000003</v>
      </c>
      <c r="G50" s="30"/>
      <c r="H50" s="27">
        <f>SUM(H7:H49)</f>
        <v>31.2</v>
      </c>
      <c r="I50" s="28"/>
      <c r="J50" s="27">
        <f>SUM(J7:J49)</f>
        <v>0</v>
      </c>
      <c r="K50" s="31">
        <f>C50-H50</f>
        <v>0</v>
      </c>
    </row>
    <row r="53" spans="1:11" ht="15.75" x14ac:dyDescent="0.25">
      <c r="B53" s="32" t="s">
        <v>109</v>
      </c>
      <c r="F53" s="33"/>
      <c r="G53" s="34" t="s">
        <v>174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175</v>
      </c>
      <c r="H55" s="35"/>
    </row>
    <row r="56" spans="1:11" x14ac:dyDescent="0.25">
      <c r="F56" s="36" t="s">
        <v>40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Normal="100" workbookViewId="0"/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J1" s="1"/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s="4"/>
      <c r="K2" s="4"/>
      <c r="L2" s="4"/>
      <c r="M2" s="4"/>
    </row>
    <row r="3" spans="1:13" ht="61.5" customHeight="1" x14ac:dyDescent="0.25">
      <c r="A3" s="2"/>
      <c r="B3" s="5" t="s">
        <v>176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78.75" x14ac:dyDescent="0.25">
      <c r="A7" s="98">
        <v>1</v>
      </c>
      <c r="B7" s="99" t="s">
        <v>177</v>
      </c>
      <c r="C7" s="100"/>
      <c r="D7" s="100">
        <v>734.4</v>
      </c>
      <c r="E7" s="101" t="s">
        <v>178</v>
      </c>
      <c r="F7" s="102">
        <f>SUM(C7,D7)</f>
        <v>734.4</v>
      </c>
      <c r="G7" s="103"/>
      <c r="H7" s="100"/>
      <c r="I7" s="101" t="s">
        <v>178</v>
      </c>
      <c r="J7" s="100">
        <v>734.4</v>
      </c>
      <c r="K7" s="104"/>
    </row>
    <row r="8" spans="1:13" ht="63.75" customHeight="1" x14ac:dyDescent="0.25">
      <c r="A8" s="105"/>
      <c r="B8" s="106"/>
      <c r="C8" s="100"/>
      <c r="D8" s="100">
        <v>28.56</v>
      </c>
      <c r="E8" s="101" t="s">
        <v>179</v>
      </c>
      <c r="F8" s="102">
        <f t="shared" ref="F8:F50" si="0">SUM(C8,D8)</f>
        <v>28.56</v>
      </c>
      <c r="G8" s="103"/>
      <c r="H8" s="100"/>
      <c r="I8" s="101" t="s">
        <v>179</v>
      </c>
      <c r="J8" s="100">
        <v>28.56</v>
      </c>
      <c r="K8" s="19"/>
    </row>
    <row r="9" spans="1:13" ht="31.5" x14ac:dyDescent="0.25">
      <c r="A9" s="107"/>
      <c r="B9" s="108"/>
      <c r="C9" s="100"/>
      <c r="D9" s="100">
        <v>4.08</v>
      </c>
      <c r="E9" s="101" t="s">
        <v>180</v>
      </c>
      <c r="F9" s="102">
        <f t="shared" si="0"/>
        <v>4.08</v>
      </c>
      <c r="G9" s="103"/>
      <c r="H9" s="100"/>
      <c r="I9" s="101" t="s">
        <v>180</v>
      </c>
      <c r="J9" s="100">
        <v>4.08</v>
      </c>
      <c r="K9" s="19"/>
    </row>
    <row r="10" spans="1:13" ht="110.25" x14ac:dyDescent="0.25">
      <c r="A10" s="14">
        <v>2</v>
      </c>
      <c r="B10" s="101" t="s">
        <v>177</v>
      </c>
      <c r="C10" s="100"/>
      <c r="D10" s="100">
        <v>1064.3599999999999</v>
      </c>
      <c r="E10" s="101" t="s">
        <v>181</v>
      </c>
      <c r="F10" s="102">
        <f t="shared" si="0"/>
        <v>1064.3599999999999</v>
      </c>
      <c r="G10" s="103"/>
      <c r="H10" s="100"/>
      <c r="I10" s="101" t="s">
        <v>181</v>
      </c>
      <c r="J10" s="100">
        <v>1064.3599999999999</v>
      </c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0</v>
      </c>
      <c r="D50" s="27">
        <f>SUM(D7:D49)</f>
        <v>1831.3999999999999</v>
      </c>
      <c r="E50" s="28"/>
      <c r="F50" s="29">
        <f t="shared" si="0"/>
        <v>1831.3999999999999</v>
      </c>
      <c r="G50" s="30"/>
      <c r="H50" s="27">
        <f>SUM(H7:H49)</f>
        <v>0</v>
      </c>
      <c r="I50" s="28"/>
      <c r="J50" s="27">
        <f>SUM(J7:J49)</f>
        <v>1831.3999999999999</v>
      </c>
      <c r="K50" s="31">
        <f>C50-H50</f>
        <v>0</v>
      </c>
    </row>
    <row r="53" spans="1:11" ht="15.75" x14ac:dyDescent="0.25">
      <c r="B53" s="32" t="s">
        <v>109</v>
      </c>
      <c r="F53" s="33"/>
      <c r="G53" s="34" t="s">
        <v>182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183</v>
      </c>
      <c r="H55" s="35"/>
    </row>
    <row r="56" spans="1:11" x14ac:dyDescent="0.25">
      <c r="F56" s="36" t="s">
        <v>40</v>
      </c>
      <c r="G56" s="37"/>
      <c r="H56" s="37"/>
    </row>
  </sheetData>
  <mergeCells count="12">
    <mergeCell ref="A7:A9"/>
    <mergeCell ref="B7:B9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="75" workbookViewId="0">
      <selection activeCell="K36" sqref="K3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8" width="16.57031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4" width="16.57031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20" width="16.57031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6" width="16.57031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2" width="16.57031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8" width="16.57031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4" width="16.57031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800" width="16.57031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6" width="16.57031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2" width="16.57031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8" width="16.57031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4" width="16.57031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80" width="16.57031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6" width="16.57031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2" width="16.57031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8" width="16.57031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4" width="16.57031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60" width="16.57031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6" width="16.57031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2" width="16.57031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8" width="16.57031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4" width="16.57031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40" width="16.57031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6" width="16.57031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2" width="16.57031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8" width="16.57031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4" width="16.57031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20" width="16.57031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6" width="16.57031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2" width="16.57031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8" width="16.57031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4" width="16.57031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200" width="16.57031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6" width="16.57031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2" width="16.57031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8" width="16.57031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4" width="16.57031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80" width="16.57031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6" width="16.57031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2" width="16.57031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8" width="16.57031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4" width="16.57031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60" width="16.57031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6" width="16.57031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2" width="16.57031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8" width="16.57031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4" width="16.57031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40" width="16.57031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6" width="16.57031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2" width="16.57031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8" width="16.57031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4" width="16.57031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20" width="16.57031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6" width="16.57031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2" width="16.57031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8" width="16.57031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4" width="16.57031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600" width="16.57031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6" width="16.57031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2" width="16.57031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8" width="16.57031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4" width="16.57031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80" width="16.57031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6" width="16.57031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A1" t="s">
        <v>184</v>
      </c>
      <c r="I1" s="1" t="s">
        <v>83</v>
      </c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4" t="s">
        <v>84</v>
      </c>
      <c r="M2" s="4"/>
    </row>
    <row r="3" spans="1:13" ht="61.5" customHeight="1" x14ac:dyDescent="0.25">
      <c r="A3" s="2"/>
      <c r="B3" s="5" t="s">
        <v>185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63" x14ac:dyDescent="0.25">
      <c r="A7" s="14">
        <v>1</v>
      </c>
      <c r="B7" s="15" t="s">
        <v>186</v>
      </c>
      <c r="C7" s="16"/>
      <c r="D7" s="16">
        <v>3.8596200000000001</v>
      </c>
      <c r="E7" s="17" t="s">
        <v>187</v>
      </c>
      <c r="F7" s="18">
        <f>SUM(C7,D7)</f>
        <v>3.8596200000000001</v>
      </c>
      <c r="G7" s="15"/>
      <c r="H7" s="16"/>
      <c r="I7" s="17" t="s">
        <v>187</v>
      </c>
      <c r="J7" s="16">
        <v>3.8596200000000001</v>
      </c>
      <c r="K7" s="19">
        <v>0</v>
      </c>
    </row>
    <row r="8" spans="1:13" ht="63" x14ac:dyDescent="0.25">
      <c r="A8" s="14"/>
      <c r="B8" s="15"/>
      <c r="C8" s="16"/>
      <c r="D8" s="16">
        <v>2.3910499999999999</v>
      </c>
      <c r="E8" s="17" t="s">
        <v>188</v>
      </c>
      <c r="F8" s="18">
        <f t="shared" ref="F8:F45" si="0">SUM(C8,D8)</f>
        <v>2.3910499999999999</v>
      </c>
      <c r="G8" s="15"/>
      <c r="H8" s="16"/>
      <c r="I8" s="17" t="s">
        <v>188</v>
      </c>
      <c r="J8" s="16">
        <v>2.3910499999999999</v>
      </c>
      <c r="K8" s="19">
        <v>0</v>
      </c>
    </row>
    <row r="9" spans="1:13" ht="31.5" x14ac:dyDescent="0.25">
      <c r="A9" s="14"/>
      <c r="B9" s="15"/>
      <c r="C9" s="16"/>
      <c r="D9" s="16">
        <v>2.6680000000000001</v>
      </c>
      <c r="E9" s="17" t="s">
        <v>189</v>
      </c>
      <c r="F9" s="18">
        <f t="shared" si="0"/>
        <v>2.6680000000000001</v>
      </c>
      <c r="G9" s="15"/>
      <c r="H9" s="16"/>
      <c r="I9" s="17" t="s">
        <v>189</v>
      </c>
      <c r="J9" s="16">
        <v>2.6680000000000001</v>
      </c>
      <c r="K9" s="19">
        <v>0</v>
      </c>
    </row>
    <row r="10" spans="1:13" ht="15.75" x14ac:dyDescent="0.25">
      <c r="A10" s="14"/>
      <c r="B10" s="15"/>
      <c r="C10" s="16"/>
      <c r="D10" s="16">
        <v>1.0079499999999999</v>
      </c>
      <c r="E10" s="17" t="s">
        <v>190</v>
      </c>
      <c r="F10" s="18">
        <f t="shared" si="0"/>
        <v>1.0079499999999999</v>
      </c>
      <c r="G10" s="15"/>
      <c r="H10" s="16"/>
      <c r="I10" s="17" t="s">
        <v>190</v>
      </c>
      <c r="J10" s="16">
        <v>1.0079499999999999</v>
      </c>
      <c r="K10" s="19">
        <v>0</v>
      </c>
    </row>
    <row r="11" spans="1:13" ht="63" x14ac:dyDescent="0.25">
      <c r="A11" s="14"/>
      <c r="B11" s="15"/>
      <c r="C11" s="16"/>
      <c r="D11" s="16">
        <v>0.71743000000000001</v>
      </c>
      <c r="E11" s="17" t="s">
        <v>191</v>
      </c>
      <c r="F11" s="18">
        <f t="shared" si="0"/>
        <v>0.71743000000000001</v>
      </c>
      <c r="G11" s="15"/>
      <c r="H11" s="16"/>
      <c r="I11" s="17" t="s">
        <v>191</v>
      </c>
      <c r="J11" s="16">
        <v>0.71743000000000001</v>
      </c>
      <c r="K11" s="19">
        <v>0</v>
      </c>
    </row>
    <row r="12" spans="1:13" ht="78.75" x14ac:dyDescent="0.25">
      <c r="A12" s="14"/>
      <c r="B12" s="15"/>
      <c r="C12" s="16"/>
      <c r="D12" s="16">
        <v>5.5270799999999998</v>
      </c>
      <c r="E12" s="17" t="s">
        <v>192</v>
      </c>
      <c r="F12" s="18">
        <f t="shared" si="0"/>
        <v>5.5270799999999998</v>
      </c>
      <c r="G12" s="15"/>
      <c r="H12" s="16"/>
      <c r="I12" s="17" t="s">
        <v>192</v>
      </c>
      <c r="J12" s="16">
        <v>5.5270799999999998</v>
      </c>
      <c r="K12" s="19">
        <v>0</v>
      </c>
    </row>
    <row r="13" spans="1:13" ht="47.25" x14ac:dyDescent="0.25">
      <c r="A13" s="14"/>
      <c r="B13" s="15"/>
      <c r="C13" s="16"/>
      <c r="D13" s="16">
        <v>1.9384999999999999</v>
      </c>
      <c r="E13" s="17" t="s">
        <v>193</v>
      </c>
      <c r="F13" s="18">
        <f t="shared" si="0"/>
        <v>1.9384999999999999</v>
      </c>
      <c r="G13" s="15"/>
      <c r="H13" s="16"/>
      <c r="I13" s="17" t="s">
        <v>193</v>
      </c>
      <c r="J13" s="16">
        <v>1.9384999999999999</v>
      </c>
      <c r="K13" s="19">
        <v>0</v>
      </c>
    </row>
    <row r="14" spans="1:13" ht="31.5" x14ac:dyDescent="0.25">
      <c r="A14" s="14"/>
      <c r="B14" s="15"/>
      <c r="C14" s="16"/>
      <c r="D14" s="16">
        <v>5.19</v>
      </c>
      <c r="E14" s="17" t="s">
        <v>194</v>
      </c>
      <c r="F14" s="18">
        <f t="shared" si="0"/>
        <v>5.19</v>
      </c>
      <c r="G14" s="15"/>
      <c r="H14" s="16"/>
      <c r="I14" s="17" t="s">
        <v>194</v>
      </c>
      <c r="J14" s="16">
        <v>5.19</v>
      </c>
      <c r="K14" s="19">
        <v>0</v>
      </c>
    </row>
    <row r="15" spans="1:13" ht="78.75" x14ac:dyDescent="0.25">
      <c r="A15" s="14"/>
      <c r="B15" s="15"/>
      <c r="C15" s="16"/>
      <c r="D15" s="16">
        <v>12.331379999999999</v>
      </c>
      <c r="E15" s="17" t="s">
        <v>195</v>
      </c>
      <c r="F15" s="18">
        <f t="shared" si="0"/>
        <v>12.331379999999999</v>
      </c>
      <c r="G15" s="21"/>
      <c r="H15" s="16"/>
      <c r="I15" s="17" t="s">
        <v>195</v>
      </c>
      <c r="J15" s="16">
        <v>12.331379999999999</v>
      </c>
      <c r="K15" s="19">
        <v>0</v>
      </c>
    </row>
    <row r="16" spans="1:13" ht="15.75" x14ac:dyDescent="0.25">
      <c r="A16" s="14"/>
      <c r="B16" s="15"/>
      <c r="C16" s="16"/>
      <c r="D16" s="16">
        <v>2.4</v>
      </c>
      <c r="E16" s="17" t="s">
        <v>196</v>
      </c>
      <c r="F16" s="18">
        <f t="shared" si="0"/>
        <v>2.4</v>
      </c>
      <c r="G16" s="21"/>
      <c r="H16" s="16"/>
      <c r="I16" s="17" t="s">
        <v>196</v>
      </c>
      <c r="J16" s="16">
        <v>2.4</v>
      </c>
      <c r="K16" s="19">
        <v>0</v>
      </c>
    </row>
    <row r="17" spans="1:11" ht="31.5" x14ac:dyDescent="0.25">
      <c r="A17" s="14"/>
      <c r="B17" s="15"/>
      <c r="C17" s="16"/>
      <c r="D17" s="16">
        <v>2.5508000000000002</v>
      </c>
      <c r="E17" s="17" t="s">
        <v>197</v>
      </c>
      <c r="F17" s="18">
        <f t="shared" si="0"/>
        <v>2.5508000000000002</v>
      </c>
      <c r="G17" s="21"/>
      <c r="H17" s="16"/>
      <c r="I17" s="17" t="s">
        <v>197</v>
      </c>
      <c r="J17" s="16">
        <v>2.5508000000000002</v>
      </c>
      <c r="K17" s="19">
        <v>0</v>
      </c>
    </row>
    <row r="18" spans="1:11" ht="63" x14ac:dyDescent="0.25">
      <c r="A18" s="14"/>
      <c r="B18" s="15"/>
      <c r="C18" s="16"/>
      <c r="D18" s="16">
        <v>6</v>
      </c>
      <c r="E18" s="17" t="s">
        <v>198</v>
      </c>
      <c r="F18" s="18">
        <f t="shared" si="0"/>
        <v>6</v>
      </c>
      <c r="G18" s="21"/>
      <c r="H18" s="16"/>
      <c r="I18" s="17" t="s">
        <v>198</v>
      </c>
      <c r="J18" s="16">
        <v>6</v>
      </c>
      <c r="K18" s="19">
        <v>0</v>
      </c>
    </row>
    <row r="19" spans="1:11" ht="47.25" x14ac:dyDescent="0.25">
      <c r="A19" s="14"/>
      <c r="B19" s="109"/>
      <c r="C19" s="16"/>
      <c r="D19" s="16">
        <v>9.5969999999999995</v>
      </c>
      <c r="E19" s="17" t="s">
        <v>199</v>
      </c>
      <c r="F19" s="18">
        <f t="shared" si="0"/>
        <v>9.5969999999999995</v>
      </c>
      <c r="G19" s="15"/>
      <c r="H19" s="16"/>
      <c r="I19" s="17" t="s">
        <v>199</v>
      </c>
      <c r="J19" s="16">
        <v>9.5969999999999995</v>
      </c>
      <c r="K19" s="19">
        <v>0</v>
      </c>
    </row>
    <row r="20" spans="1:11" ht="47.25" x14ac:dyDescent="0.25">
      <c r="A20" s="14"/>
      <c r="B20" s="15"/>
      <c r="C20" s="16"/>
      <c r="D20" s="16">
        <v>7.0561499999999997</v>
      </c>
      <c r="E20" s="17" t="s">
        <v>200</v>
      </c>
      <c r="F20" s="18">
        <f t="shared" si="0"/>
        <v>7.0561499999999997</v>
      </c>
      <c r="G20" s="15"/>
      <c r="H20" s="16"/>
      <c r="I20" s="17" t="s">
        <v>200</v>
      </c>
      <c r="J20" s="16">
        <v>7.0561499999999997</v>
      </c>
      <c r="K20" s="19">
        <v>0</v>
      </c>
    </row>
    <row r="21" spans="1:11" ht="31.5" x14ac:dyDescent="0.25">
      <c r="A21" s="14"/>
      <c r="B21" s="15"/>
      <c r="C21" s="16"/>
      <c r="D21" s="16">
        <v>0.38801999999999998</v>
      </c>
      <c r="E21" s="17" t="s">
        <v>201</v>
      </c>
      <c r="F21" s="18">
        <f t="shared" si="0"/>
        <v>0.38801999999999998</v>
      </c>
      <c r="G21" s="15"/>
      <c r="H21" s="16"/>
      <c r="I21" s="17" t="s">
        <v>201</v>
      </c>
      <c r="J21" s="16">
        <v>0.38801999999999998</v>
      </c>
      <c r="K21" s="19">
        <v>0</v>
      </c>
    </row>
    <row r="22" spans="1:11" ht="31.5" x14ac:dyDescent="0.25">
      <c r="A22" s="14"/>
      <c r="B22" s="15"/>
      <c r="C22" s="16"/>
      <c r="D22" s="16">
        <v>2.2559999999999998</v>
      </c>
      <c r="E22" s="17" t="s">
        <v>202</v>
      </c>
      <c r="F22" s="18">
        <f t="shared" si="0"/>
        <v>2.2559999999999998</v>
      </c>
      <c r="G22" s="15"/>
      <c r="H22" s="16"/>
      <c r="I22" s="17" t="s">
        <v>202</v>
      </c>
      <c r="J22" s="16">
        <v>2.2559999999999998</v>
      </c>
      <c r="K22" s="19">
        <v>0</v>
      </c>
    </row>
    <row r="23" spans="1:11" ht="31.5" x14ac:dyDescent="0.25">
      <c r="A23" s="14"/>
      <c r="B23" s="15"/>
      <c r="C23" s="16"/>
      <c r="D23" s="16">
        <v>7.5</v>
      </c>
      <c r="E23" s="17" t="s">
        <v>203</v>
      </c>
      <c r="F23" s="18">
        <f t="shared" si="0"/>
        <v>7.5</v>
      </c>
      <c r="G23" s="15"/>
      <c r="H23" s="16"/>
      <c r="I23" s="17" t="s">
        <v>203</v>
      </c>
      <c r="J23" s="16">
        <v>7.5</v>
      </c>
      <c r="K23" s="19">
        <v>0</v>
      </c>
    </row>
    <row r="24" spans="1:11" ht="31.5" x14ac:dyDescent="0.25">
      <c r="A24" s="14"/>
      <c r="B24" s="15"/>
      <c r="C24" s="16"/>
      <c r="D24" s="16">
        <v>37.421999999999997</v>
      </c>
      <c r="E24" s="17" t="s">
        <v>204</v>
      </c>
      <c r="F24" s="18">
        <f t="shared" si="0"/>
        <v>37.421999999999997</v>
      </c>
      <c r="G24" s="15"/>
      <c r="H24" s="16"/>
      <c r="I24" s="17" t="s">
        <v>204</v>
      </c>
      <c r="J24" s="16">
        <v>37.421999999999997</v>
      </c>
      <c r="K24" s="19">
        <v>0</v>
      </c>
    </row>
    <row r="25" spans="1:11" ht="47.25" x14ac:dyDescent="0.25">
      <c r="A25" s="14"/>
      <c r="B25" s="15"/>
      <c r="C25" s="16"/>
      <c r="D25" s="16">
        <v>27.5</v>
      </c>
      <c r="E25" s="17" t="s">
        <v>205</v>
      </c>
      <c r="F25" s="18">
        <f t="shared" si="0"/>
        <v>27.5</v>
      </c>
      <c r="G25" s="15"/>
      <c r="H25" s="16"/>
      <c r="I25" s="17" t="s">
        <v>205</v>
      </c>
      <c r="J25" s="16">
        <v>27.5</v>
      </c>
      <c r="K25" s="19">
        <v>0</v>
      </c>
    </row>
    <row r="26" spans="1:11" ht="15.75" x14ac:dyDescent="0.25">
      <c r="A26" s="14">
        <v>2</v>
      </c>
      <c r="B26" s="15" t="s">
        <v>206</v>
      </c>
      <c r="C26" s="16"/>
      <c r="D26" s="16">
        <v>3.18</v>
      </c>
      <c r="E26" s="17" t="s">
        <v>207</v>
      </c>
      <c r="F26" s="18">
        <f t="shared" si="0"/>
        <v>3.18</v>
      </c>
      <c r="G26" s="15"/>
      <c r="H26" s="16"/>
      <c r="I26" s="17" t="s">
        <v>207</v>
      </c>
      <c r="J26" s="16">
        <v>3.18</v>
      </c>
      <c r="K26" s="19">
        <v>0</v>
      </c>
    </row>
    <row r="27" spans="1:11" ht="15.75" x14ac:dyDescent="0.25">
      <c r="A27" s="14">
        <v>3</v>
      </c>
      <c r="B27" s="15" t="s">
        <v>208</v>
      </c>
      <c r="C27" s="16"/>
      <c r="D27" s="16">
        <v>0.6</v>
      </c>
      <c r="E27" s="17" t="s">
        <v>209</v>
      </c>
      <c r="F27" s="18">
        <f t="shared" si="0"/>
        <v>0.6</v>
      </c>
      <c r="G27" s="15"/>
      <c r="H27" s="16"/>
      <c r="I27" s="17" t="s">
        <v>209</v>
      </c>
      <c r="J27" s="16">
        <v>0.6</v>
      </c>
      <c r="K27" s="19">
        <v>0</v>
      </c>
    </row>
    <row r="28" spans="1:11" ht="31.5" x14ac:dyDescent="0.25">
      <c r="A28" s="14">
        <v>4</v>
      </c>
      <c r="B28" s="17" t="s">
        <v>210</v>
      </c>
      <c r="C28" s="16">
        <v>61.052379999999999</v>
      </c>
      <c r="D28" s="16"/>
      <c r="E28" s="17"/>
      <c r="F28" s="18"/>
      <c r="G28" s="15"/>
      <c r="H28" s="16"/>
      <c r="I28" s="17"/>
      <c r="J28" s="16"/>
      <c r="K28" s="19">
        <v>0</v>
      </c>
    </row>
    <row r="29" spans="1:11" ht="15.75" x14ac:dyDescent="0.25">
      <c r="A29" s="14">
        <v>5</v>
      </c>
      <c r="B29" s="15" t="s">
        <v>211</v>
      </c>
      <c r="C29" s="16">
        <v>2</v>
      </c>
      <c r="D29" s="16"/>
      <c r="E29" s="17"/>
      <c r="F29" s="18">
        <f t="shared" si="0"/>
        <v>2</v>
      </c>
      <c r="G29" s="15">
        <v>2210</v>
      </c>
      <c r="H29" s="16">
        <v>2</v>
      </c>
      <c r="I29" s="17" t="s">
        <v>212</v>
      </c>
      <c r="J29" s="16"/>
      <c r="K29" s="19">
        <v>0</v>
      </c>
    </row>
    <row r="30" spans="1:11" ht="31.5" x14ac:dyDescent="0.25">
      <c r="A30" s="21">
        <v>6</v>
      </c>
      <c r="B30" s="17" t="s">
        <v>213</v>
      </c>
      <c r="C30" s="16">
        <v>9</v>
      </c>
      <c r="D30" s="16"/>
      <c r="E30" s="17"/>
      <c r="F30" s="18">
        <f t="shared" si="0"/>
        <v>9</v>
      </c>
      <c r="G30" s="15">
        <v>2210</v>
      </c>
      <c r="H30" s="16">
        <v>9</v>
      </c>
      <c r="I30" s="17" t="s">
        <v>212</v>
      </c>
      <c r="J30" s="16"/>
      <c r="K30" s="19">
        <v>0</v>
      </c>
    </row>
    <row r="31" spans="1:11" ht="15.75" x14ac:dyDescent="0.25">
      <c r="A31" s="21">
        <v>7</v>
      </c>
      <c r="B31" s="15" t="s">
        <v>214</v>
      </c>
      <c r="C31" s="16">
        <v>1</v>
      </c>
      <c r="D31" s="16"/>
      <c r="E31" s="17"/>
      <c r="F31" s="18">
        <f t="shared" si="0"/>
        <v>1</v>
      </c>
      <c r="G31" s="15">
        <v>2210</v>
      </c>
      <c r="H31" s="16">
        <v>1</v>
      </c>
      <c r="I31" s="17" t="s">
        <v>212</v>
      </c>
      <c r="J31" s="16"/>
      <c r="K31" s="19">
        <v>0</v>
      </c>
    </row>
    <row r="32" spans="1:11" ht="15.75" x14ac:dyDescent="0.25">
      <c r="A32" s="14">
        <v>8</v>
      </c>
      <c r="B32" s="15" t="s">
        <v>215</v>
      </c>
      <c r="C32" s="16">
        <v>0.5</v>
      </c>
      <c r="D32" s="16"/>
      <c r="E32" s="17"/>
      <c r="F32" s="18">
        <f t="shared" si="0"/>
        <v>0.5</v>
      </c>
      <c r="G32" s="15">
        <v>2210</v>
      </c>
      <c r="H32" s="16">
        <v>0.5</v>
      </c>
      <c r="I32" s="17" t="s">
        <v>212</v>
      </c>
      <c r="J32" s="16"/>
      <c r="K32" s="19">
        <v>0</v>
      </c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>
        <v>3210</v>
      </c>
      <c r="H33" s="16">
        <v>14.34121</v>
      </c>
      <c r="I33" s="17" t="s">
        <v>216</v>
      </c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>
        <v>2210</v>
      </c>
      <c r="H34" s="16">
        <v>1.4490000000000001</v>
      </c>
      <c r="I34" s="17" t="s">
        <v>212</v>
      </c>
      <c r="J34" s="16"/>
      <c r="K34" s="19"/>
    </row>
    <row r="35" spans="1:11" ht="15.75" x14ac:dyDescent="0.25">
      <c r="A35" s="14"/>
      <c r="B35" s="15"/>
      <c r="C35" s="16"/>
      <c r="D35" s="16"/>
      <c r="E35" s="17"/>
      <c r="F35" s="18">
        <f t="shared" si="0"/>
        <v>0</v>
      </c>
      <c r="G35" s="15">
        <v>2250</v>
      </c>
      <c r="H35" s="16">
        <v>3.99</v>
      </c>
      <c r="I35" s="17" t="s">
        <v>217</v>
      </c>
      <c r="J35" s="16"/>
      <c r="K35" s="19"/>
    </row>
    <row r="36" spans="1:11" ht="47.25" x14ac:dyDescent="0.25">
      <c r="A36" s="14"/>
      <c r="B36" s="15"/>
      <c r="C36" s="16"/>
      <c r="D36" s="16"/>
      <c r="E36" s="17"/>
      <c r="F36" s="18">
        <f t="shared" si="0"/>
        <v>0</v>
      </c>
      <c r="G36" s="15">
        <v>2210</v>
      </c>
      <c r="H36" s="16">
        <v>6.98</v>
      </c>
      <c r="I36" s="17" t="s">
        <v>218</v>
      </c>
      <c r="J36" s="16"/>
      <c r="K36" s="19">
        <v>34.29</v>
      </c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21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21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22"/>
      <c r="B42" s="23"/>
      <c r="C42" s="24"/>
      <c r="D42" s="24"/>
      <c r="E42" s="25"/>
      <c r="F42" s="18">
        <f t="shared" si="0"/>
        <v>0</v>
      </c>
      <c r="G42" s="23"/>
      <c r="H42" s="24"/>
      <c r="I42" s="25"/>
      <c r="J42" s="24"/>
      <c r="K42" s="19"/>
    </row>
    <row r="43" spans="1:11" ht="15.75" x14ac:dyDescent="0.25">
      <c r="A43" s="22"/>
      <c r="B43" s="23"/>
      <c r="C43" s="24"/>
      <c r="D43" s="24"/>
      <c r="E43" s="25"/>
      <c r="F43" s="18">
        <f t="shared" si="0"/>
        <v>0</v>
      </c>
      <c r="G43" s="23"/>
      <c r="H43" s="24"/>
      <c r="I43" s="25"/>
      <c r="J43" s="24"/>
      <c r="K43" s="19"/>
    </row>
    <row r="44" spans="1:11" ht="15.75" x14ac:dyDescent="0.25">
      <c r="A44" s="22"/>
      <c r="B44" s="23"/>
      <c r="C44" s="24"/>
      <c r="D44" s="24"/>
      <c r="E44" s="25"/>
      <c r="F44" s="18">
        <f t="shared" si="0"/>
        <v>0</v>
      </c>
      <c r="G44" s="23"/>
      <c r="H44" s="24"/>
      <c r="I44" s="25"/>
      <c r="J44" s="24"/>
      <c r="K44" s="19"/>
    </row>
    <row r="45" spans="1:11" ht="15.75" x14ac:dyDescent="0.25">
      <c r="A45" s="23"/>
      <c r="B45" s="26" t="s">
        <v>37</v>
      </c>
      <c r="C45" s="27">
        <f>SUM(C7:C44)</f>
        <v>73.552379999999999</v>
      </c>
      <c r="D45" s="27">
        <f>SUM(D7:D44)</f>
        <v>142.08097999999998</v>
      </c>
      <c r="E45" s="28"/>
      <c r="F45" s="29">
        <f t="shared" si="0"/>
        <v>215.63335999999998</v>
      </c>
      <c r="G45" s="30"/>
      <c r="H45" s="27">
        <f>SUM(H7:H44)</f>
        <v>39.260210000000001</v>
      </c>
      <c r="I45" s="28"/>
      <c r="J45" s="27">
        <f>SUM(J7:J44)</f>
        <v>142.08097999999998</v>
      </c>
      <c r="K45" s="31">
        <f>C45-H45</f>
        <v>34.292169999999999</v>
      </c>
    </row>
    <row r="48" spans="1:11" ht="15.75" x14ac:dyDescent="0.25">
      <c r="B48" s="32" t="s">
        <v>109</v>
      </c>
      <c r="F48" s="33"/>
      <c r="G48" s="34" t="s">
        <v>219</v>
      </c>
      <c r="H48" s="35"/>
    </row>
    <row r="49" spans="2:8" x14ac:dyDescent="0.25">
      <c r="B49" s="32"/>
      <c r="F49" s="36" t="s">
        <v>40</v>
      </c>
      <c r="G49" s="37"/>
      <c r="H49" s="37"/>
    </row>
    <row r="50" spans="2:8" ht="15.75" x14ac:dyDescent="0.25">
      <c r="B50" s="32" t="s">
        <v>41</v>
      </c>
      <c r="F50" s="33"/>
      <c r="G50" s="34" t="s">
        <v>220</v>
      </c>
      <c r="H50" s="35"/>
    </row>
    <row r="51" spans="2:8" x14ac:dyDescent="0.25">
      <c r="F51" s="36" t="s">
        <v>40</v>
      </c>
      <c r="G51" s="37"/>
      <c r="H51" s="37"/>
    </row>
  </sheetData>
  <mergeCells count="10">
    <mergeCell ref="G48:H48"/>
    <mergeCell ref="G50:H5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Normal="100" workbookViewId="0"/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3.710937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3.710937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3.710937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3.710937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3.710937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3.710937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3.710937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3.710937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3.710937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3.710937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3.710937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3.710937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3.710937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3.710937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3.710937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3.710937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3.710937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3.710937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3.710937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3.710937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3.710937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3.710937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3.710937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3.710937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3.710937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3.710937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3.710937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3.710937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3.710937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3.710937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3.710937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3.710937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3.710937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3.710937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3.710937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3.710937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3.710937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3.710937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3.710937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3.710937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3.710937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3.710937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3.710937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3.710937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3.710937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3.710937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3.710937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3.710937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3.710937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3.710937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3.710937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3.710937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3.710937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3.710937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3.710937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3.710937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3.710937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3.710937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3.710937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3.710937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3.710937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3.710937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3.710937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3.710937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221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222</v>
      </c>
    </row>
    <row r="6" spans="1:13" ht="158.25" customHeight="1" x14ac:dyDescent="0.25">
      <c r="A6" s="8"/>
      <c r="B6" s="8"/>
      <c r="C6" s="11" t="s">
        <v>7</v>
      </c>
      <c r="D6" s="11" t="s">
        <v>8</v>
      </c>
      <c r="E6" s="11" t="s">
        <v>9</v>
      </c>
      <c r="F6" s="9"/>
      <c r="G6" s="12" t="s">
        <v>10</v>
      </c>
      <c r="H6" s="11" t="s">
        <v>11</v>
      </c>
      <c r="I6" s="11" t="s">
        <v>12</v>
      </c>
      <c r="J6" s="11" t="s">
        <v>11</v>
      </c>
      <c r="K6" s="10"/>
    </row>
    <row r="7" spans="1:13" ht="15.75" x14ac:dyDescent="0.25">
      <c r="A7" s="14">
        <v>1</v>
      </c>
      <c r="B7" s="17" t="s">
        <v>223</v>
      </c>
      <c r="C7" s="16"/>
      <c r="D7" s="16">
        <v>112.11199999999999</v>
      </c>
      <c r="E7" s="17" t="s">
        <v>14</v>
      </c>
      <c r="F7" s="18">
        <f t="shared" ref="F7:F53" si="0">SUM(C7,D7)</f>
        <v>112.11199999999999</v>
      </c>
      <c r="G7" s="97"/>
      <c r="H7" s="16"/>
      <c r="I7" s="110" t="s">
        <v>14</v>
      </c>
      <c r="J7" s="16">
        <v>112.11199999999999</v>
      </c>
      <c r="K7" s="19"/>
    </row>
    <row r="8" spans="1:13" ht="31.5" x14ac:dyDescent="0.25">
      <c r="A8" s="14">
        <v>2</v>
      </c>
      <c r="B8" s="17" t="s">
        <v>224</v>
      </c>
      <c r="C8" s="16"/>
      <c r="D8" s="16">
        <v>4.9429999999999996</v>
      </c>
      <c r="E8" s="17" t="s">
        <v>14</v>
      </c>
      <c r="F8" s="18">
        <f t="shared" si="0"/>
        <v>4.9429999999999996</v>
      </c>
      <c r="G8" s="97"/>
      <c r="H8" s="16"/>
      <c r="I8" s="110" t="s">
        <v>14</v>
      </c>
      <c r="J8" s="16">
        <v>4.9429999999999996</v>
      </c>
      <c r="K8" s="19"/>
    </row>
    <row r="9" spans="1:13" ht="15.75" x14ac:dyDescent="0.25">
      <c r="A9" s="14">
        <v>3</v>
      </c>
      <c r="B9" s="17" t="s">
        <v>225</v>
      </c>
      <c r="C9" s="16"/>
      <c r="D9" s="16">
        <v>22.567</v>
      </c>
      <c r="E9" s="17" t="s">
        <v>226</v>
      </c>
      <c r="F9" s="18">
        <f t="shared" si="0"/>
        <v>22.567</v>
      </c>
      <c r="G9" s="97"/>
      <c r="H9" s="16"/>
      <c r="I9" s="110" t="s">
        <v>226</v>
      </c>
      <c r="J9" s="16">
        <v>22.567</v>
      </c>
      <c r="K9" s="19"/>
    </row>
    <row r="10" spans="1:13" ht="31.5" x14ac:dyDescent="0.25">
      <c r="A10" s="14">
        <v>4</v>
      </c>
      <c r="B10" s="17" t="s">
        <v>227</v>
      </c>
      <c r="C10" s="16"/>
      <c r="D10" s="16">
        <v>7.4749999999999996</v>
      </c>
      <c r="E10" s="17" t="s">
        <v>14</v>
      </c>
      <c r="F10" s="18">
        <f t="shared" si="0"/>
        <v>7.4749999999999996</v>
      </c>
      <c r="G10" s="97"/>
      <c r="H10" s="16"/>
      <c r="I10" s="110" t="s">
        <v>14</v>
      </c>
      <c r="J10" s="16">
        <v>7.4749999999999996</v>
      </c>
      <c r="K10" s="19"/>
    </row>
    <row r="11" spans="1:13" ht="31.5" x14ac:dyDescent="0.25">
      <c r="A11" s="14">
        <v>5</v>
      </c>
      <c r="B11" s="17" t="s">
        <v>228</v>
      </c>
      <c r="C11" s="16"/>
      <c r="D11" s="16">
        <v>170.78</v>
      </c>
      <c r="E11" s="17" t="s">
        <v>229</v>
      </c>
      <c r="F11" s="18">
        <f t="shared" si="0"/>
        <v>170.78</v>
      </c>
      <c r="G11" s="97"/>
      <c r="H11" s="16"/>
      <c r="I11" s="110" t="s">
        <v>229</v>
      </c>
      <c r="J11" s="16">
        <v>170.78</v>
      </c>
      <c r="K11" s="19"/>
    </row>
    <row r="12" spans="1:13" ht="15.75" x14ac:dyDescent="0.25">
      <c r="A12" s="14">
        <v>6</v>
      </c>
      <c r="B12" s="17" t="s">
        <v>230</v>
      </c>
      <c r="C12" s="16"/>
      <c r="D12" s="16">
        <v>1.6020000000000001</v>
      </c>
      <c r="E12" s="17" t="s">
        <v>226</v>
      </c>
      <c r="F12" s="18">
        <f t="shared" si="0"/>
        <v>1.6020000000000001</v>
      </c>
      <c r="G12" s="97"/>
      <c r="H12" s="16"/>
      <c r="I12" s="110" t="s">
        <v>226</v>
      </c>
      <c r="J12" s="16">
        <v>1.6020000000000001</v>
      </c>
      <c r="K12" s="19"/>
    </row>
    <row r="13" spans="1:13" ht="15.75" x14ac:dyDescent="0.25">
      <c r="A13" s="14">
        <v>7</v>
      </c>
      <c r="B13" s="17" t="s">
        <v>231</v>
      </c>
      <c r="C13" s="16"/>
      <c r="D13" s="16">
        <v>2</v>
      </c>
      <c r="E13" s="17" t="s">
        <v>14</v>
      </c>
      <c r="F13" s="18">
        <f t="shared" si="0"/>
        <v>2</v>
      </c>
      <c r="G13" s="97"/>
      <c r="H13" s="16"/>
      <c r="I13" s="110" t="s">
        <v>14</v>
      </c>
      <c r="J13" s="16">
        <v>2</v>
      </c>
      <c r="K13" s="19"/>
    </row>
    <row r="14" spans="1:13" ht="31.5" x14ac:dyDescent="0.25">
      <c r="A14" s="14">
        <v>8</v>
      </c>
      <c r="B14" s="17" t="s">
        <v>232</v>
      </c>
      <c r="C14" s="16"/>
      <c r="D14" s="16">
        <v>59.503999999999998</v>
      </c>
      <c r="E14" s="17" t="s">
        <v>14</v>
      </c>
      <c r="F14" s="18">
        <f t="shared" si="0"/>
        <v>59.503999999999998</v>
      </c>
      <c r="G14" s="97"/>
      <c r="H14" s="16"/>
      <c r="I14" s="110" t="s">
        <v>14</v>
      </c>
      <c r="J14" s="16">
        <v>59.503999999999998</v>
      </c>
      <c r="K14" s="19"/>
    </row>
    <row r="15" spans="1:13" ht="15.75" x14ac:dyDescent="0.25">
      <c r="A15" s="14">
        <v>11</v>
      </c>
      <c r="B15" s="15" t="s">
        <v>233</v>
      </c>
      <c r="C15" s="16">
        <v>557.12</v>
      </c>
      <c r="D15" s="16"/>
      <c r="E15" s="17"/>
      <c r="F15" s="18">
        <f t="shared" si="0"/>
        <v>557.12</v>
      </c>
      <c r="G15" s="97"/>
      <c r="H15" s="16"/>
      <c r="I15" s="110"/>
      <c r="J15" s="16"/>
      <c r="K15" s="19"/>
    </row>
    <row r="16" spans="1:13" ht="15.75" x14ac:dyDescent="0.25">
      <c r="A16" s="14"/>
      <c r="B16" s="15"/>
      <c r="C16" s="16"/>
      <c r="D16" s="16"/>
      <c r="E16" s="17"/>
      <c r="F16" s="18">
        <f t="shared" si="0"/>
        <v>0</v>
      </c>
      <c r="G16" s="21">
        <v>2240</v>
      </c>
      <c r="H16" s="16">
        <v>565.24599999999998</v>
      </c>
      <c r="I16" s="110" t="s">
        <v>234</v>
      </c>
      <c r="J16" s="16"/>
      <c r="K16" s="19"/>
    </row>
    <row r="17" spans="1:11" ht="28.5" customHeight="1" x14ac:dyDescent="0.25">
      <c r="A17" s="14"/>
      <c r="B17" s="15"/>
      <c r="C17" s="16"/>
      <c r="D17" s="16"/>
      <c r="E17" s="17"/>
      <c r="F17" s="18">
        <f t="shared" si="0"/>
        <v>0</v>
      </c>
      <c r="G17" s="97">
        <v>3110</v>
      </c>
      <c r="H17" s="16">
        <v>65.518000000000001</v>
      </c>
      <c r="I17" s="110" t="s">
        <v>235</v>
      </c>
      <c r="J17" s="16"/>
      <c r="K17" s="19"/>
    </row>
    <row r="18" spans="1:11" ht="15.75" x14ac:dyDescent="0.25">
      <c r="A18" s="21"/>
      <c r="B18" s="15"/>
      <c r="C18" s="16"/>
      <c r="D18" s="16"/>
      <c r="E18" s="17"/>
      <c r="F18" s="18">
        <f t="shared" si="0"/>
        <v>0</v>
      </c>
      <c r="G18" s="97">
        <v>3132</v>
      </c>
      <c r="H18" s="16">
        <v>100</v>
      </c>
      <c r="I18" s="110" t="s">
        <v>236</v>
      </c>
      <c r="J18" s="16"/>
      <c r="K18" s="19"/>
    </row>
    <row r="19" spans="1:11" ht="15" customHeight="1" x14ac:dyDescent="0.25">
      <c r="A19" s="21"/>
      <c r="B19" s="15"/>
      <c r="C19" s="16"/>
      <c r="D19" s="16"/>
      <c r="E19" s="17"/>
      <c r="F19" s="18">
        <f t="shared" si="0"/>
        <v>0</v>
      </c>
      <c r="G19" s="97"/>
      <c r="H19" s="16"/>
      <c r="I19" s="94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97"/>
      <c r="H20" s="16"/>
      <c r="I20" s="94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97"/>
      <c r="H21" s="16"/>
      <c r="I21" s="94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97"/>
      <c r="H22" s="16"/>
      <c r="I22" s="94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97"/>
      <c r="H23" s="16"/>
      <c r="I23" s="94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97"/>
      <c r="H24" s="16"/>
      <c r="I24" s="94"/>
      <c r="J24" s="16"/>
      <c r="K24" s="19"/>
    </row>
    <row r="25" spans="1:11" ht="15.75" x14ac:dyDescent="0.25">
      <c r="A25" s="14"/>
      <c r="B25" s="15"/>
      <c r="C25" s="16"/>
      <c r="D25" s="16"/>
      <c r="E25" s="17"/>
      <c r="F25" s="18">
        <f t="shared" si="0"/>
        <v>0</v>
      </c>
      <c r="G25" s="97"/>
      <c r="H25" s="16"/>
      <c r="I25" s="94"/>
      <c r="J25" s="16"/>
      <c r="K25" s="19"/>
    </row>
    <row r="26" spans="1:11" ht="15.75" x14ac:dyDescent="0.25">
      <c r="A26" s="14"/>
      <c r="B26" s="15"/>
      <c r="C26" s="16"/>
      <c r="D26" s="16"/>
      <c r="E26" s="17"/>
      <c r="F26" s="18">
        <f t="shared" si="0"/>
        <v>0</v>
      </c>
      <c r="G26" s="97"/>
      <c r="H26" s="16"/>
      <c r="I26" s="94"/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97"/>
      <c r="H27" s="16"/>
      <c r="I27" s="94"/>
      <c r="J27" s="16"/>
      <c r="K27" s="19"/>
    </row>
    <row r="28" spans="1:11" ht="15.75" x14ac:dyDescent="0.25">
      <c r="A28" s="21"/>
      <c r="B28" s="15"/>
      <c r="C28" s="16"/>
      <c r="D28" s="16"/>
      <c r="E28" s="17"/>
      <c r="F28" s="18">
        <f t="shared" si="0"/>
        <v>0</v>
      </c>
      <c r="G28" s="97"/>
      <c r="H28" s="16"/>
      <c r="I28" s="94"/>
      <c r="J28" s="16"/>
      <c r="K28" s="19"/>
    </row>
    <row r="29" spans="1:11" ht="15.75" x14ac:dyDescent="0.25">
      <c r="A29" s="21"/>
      <c r="B29" s="15"/>
      <c r="C29" s="16"/>
      <c r="D29" s="16"/>
      <c r="E29" s="17"/>
      <c r="F29" s="18">
        <f t="shared" si="0"/>
        <v>0</v>
      </c>
      <c r="G29" s="97"/>
      <c r="H29" s="16"/>
      <c r="I29" s="94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97"/>
      <c r="H30" s="16"/>
      <c r="I30" s="94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97"/>
      <c r="H31" s="16"/>
      <c r="I31" s="94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97"/>
      <c r="H32" s="16"/>
      <c r="I32" s="94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97"/>
      <c r="H33" s="16"/>
      <c r="I33" s="94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97"/>
      <c r="H34" s="16"/>
      <c r="I34" s="94"/>
      <c r="J34" s="16"/>
      <c r="K34" s="19"/>
    </row>
    <row r="35" spans="1:11" ht="15.75" x14ac:dyDescent="0.25">
      <c r="A35" s="14"/>
      <c r="B35" s="15"/>
      <c r="C35" s="16"/>
      <c r="D35" s="16"/>
      <c r="E35" s="17"/>
      <c r="F35" s="18">
        <f t="shared" si="0"/>
        <v>0</v>
      </c>
      <c r="G35" s="97"/>
      <c r="H35" s="16"/>
      <c r="I35" s="94"/>
      <c r="J35" s="16"/>
      <c r="K35" s="19"/>
    </row>
    <row r="36" spans="1:11" ht="15.75" x14ac:dyDescent="0.25">
      <c r="A36" s="14"/>
      <c r="B36" s="15"/>
      <c r="C36" s="16"/>
      <c r="D36" s="16"/>
      <c r="E36" s="17"/>
      <c r="F36" s="18">
        <f t="shared" si="0"/>
        <v>0</v>
      </c>
      <c r="G36" s="97"/>
      <c r="H36" s="16"/>
      <c r="I36" s="94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97"/>
      <c r="H37" s="16"/>
      <c r="I37" s="94"/>
      <c r="J37" s="16"/>
      <c r="K37" s="19"/>
    </row>
    <row r="38" spans="1:11" ht="15.75" x14ac:dyDescent="0.25">
      <c r="A38" s="21"/>
      <c r="B38" s="15"/>
      <c r="C38" s="16"/>
      <c r="D38" s="16"/>
      <c r="E38" s="17"/>
      <c r="F38" s="18">
        <f t="shared" si="0"/>
        <v>0</v>
      </c>
      <c r="G38" s="97"/>
      <c r="H38" s="16"/>
      <c r="I38" s="94"/>
      <c r="J38" s="16"/>
      <c r="K38" s="19"/>
    </row>
    <row r="39" spans="1:11" ht="15.75" x14ac:dyDescent="0.25">
      <c r="A39" s="21"/>
      <c r="B39" s="15"/>
      <c r="C39" s="16"/>
      <c r="D39" s="16"/>
      <c r="E39" s="17"/>
      <c r="F39" s="18">
        <f t="shared" si="0"/>
        <v>0</v>
      </c>
      <c r="G39" s="97"/>
      <c r="H39" s="16"/>
      <c r="I39" s="94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97"/>
      <c r="H40" s="16"/>
      <c r="I40" s="94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14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14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14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 x14ac:dyDescent="0.25">
      <c r="A48" s="21"/>
      <c r="B48" s="15"/>
      <c r="C48" s="16"/>
      <c r="D48" s="16"/>
      <c r="E48" s="17"/>
      <c r="F48" s="18">
        <f t="shared" si="0"/>
        <v>0</v>
      </c>
      <c r="G48" s="15"/>
      <c r="H48" s="16"/>
      <c r="I48" s="17"/>
      <c r="J48" s="16"/>
      <c r="K48" s="19"/>
    </row>
    <row r="49" spans="1:11" ht="15.75" x14ac:dyDescent="0.25">
      <c r="A49" s="21"/>
      <c r="B49" s="15"/>
      <c r="C49" s="16"/>
      <c r="D49" s="16"/>
      <c r="E49" s="17"/>
      <c r="F49" s="18">
        <f t="shared" si="0"/>
        <v>0</v>
      </c>
      <c r="G49" s="15"/>
      <c r="H49" s="16"/>
      <c r="I49" s="17"/>
      <c r="J49" s="16"/>
      <c r="K49" s="19"/>
    </row>
    <row r="50" spans="1:11" ht="15.75" x14ac:dyDescent="0.25">
      <c r="A50" s="22"/>
      <c r="B50" s="23"/>
      <c r="C50" s="24"/>
      <c r="D50" s="24"/>
      <c r="E50" s="25"/>
      <c r="F50" s="18">
        <f t="shared" si="0"/>
        <v>0</v>
      </c>
      <c r="G50" s="23"/>
      <c r="H50" s="24"/>
      <c r="I50" s="25"/>
      <c r="J50" s="24"/>
      <c r="K50" s="19"/>
    </row>
    <row r="51" spans="1:11" ht="15.75" x14ac:dyDescent="0.25">
      <c r="A51" s="22"/>
      <c r="B51" s="23"/>
      <c r="C51" s="24"/>
      <c r="D51" s="24"/>
      <c r="E51" s="25"/>
      <c r="F51" s="18">
        <f t="shared" si="0"/>
        <v>0</v>
      </c>
      <c r="G51" s="23"/>
      <c r="H51" s="24"/>
      <c r="I51" s="25"/>
      <c r="J51" s="24"/>
      <c r="K51" s="19"/>
    </row>
    <row r="52" spans="1:11" ht="15.75" x14ac:dyDescent="0.25">
      <c r="A52" s="22"/>
      <c r="B52" s="23"/>
      <c r="C52" s="24"/>
      <c r="D52" s="24"/>
      <c r="E52" s="25"/>
      <c r="F52" s="18">
        <f t="shared" si="0"/>
        <v>0</v>
      </c>
      <c r="G52" s="23"/>
      <c r="H52" s="24"/>
      <c r="I52" s="25"/>
      <c r="J52" s="24"/>
      <c r="K52" s="19"/>
    </row>
    <row r="53" spans="1:11" ht="15.75" x14ac:dyDescent="0.25">
      <c r="A53" s="23"/>
      <c r="B53" s="26" t="s">
        <v>37</v>
      </c>
      <c r="C53" s="27">
        <f>SUM(C7:C52)</f>
        <v>557.12</v>
      </c>
      <c r="D53" s="27">
        <f>SUM(D7:D52)</f>
        <v>380.98299999999995</v>
      </c>
      <c r="E53" s="28"/>
      <c r="F53" s="29">
        <f t="shared" si="0"/>
        <v>938.10299999999995</v>
      </c>
      <c r="G53" s="30"/>
      <c r="H53" s="27">
        <f>SUM(H7:H52)</f>
        <v>730.76400000000001</v>
      </c>
      <c r="I53" s="28"/>
      <c r="J53" s="27">
        <f>SUM(J7:J52)</f>
        <v>380.98299999999995</v>
      </c>
      <c r="K53" s="31">
        <f>C53-H53</f>
        <v>-173.64400000000001</v>
      </c>
    </row>
    <row r="56" spans="1:11" ht="15.75" x14ac:dyDescent="0.25">
      <c r="B56" s="32" t="s">
        <v>109</v>
      </c>
      <c r="F56" s="33"/>
      <c r="G56" s="34" t="s">
        <v>237</v>
      </c>
      <c r="H56" s="35"/>
    </row>
    <row r="57" spans="1:11" x14ac:dyDescent="0.25">
      <c r="B57" s="32"/>
      <c r="F57" s="36" t="s">
        <v>40</v>
      </c>
      <c r="G57" s="37"/>
      <c r="H57" s="37"/>
    </row>
    <row r="58" spans="1:11" ht="15.75" x14ac:dyDescent="0.25">
      <c r="B58" s="32" t="s">
        <v>41</v>
      </c>
      <c r="F58" s="33"/>
      <c r="G58" s="34" t="s">
        <v>238</v>
      </c>
      <c r="H58" s="35"/>
    </row>
    <row r="59" spans="1:11" x14ac:dyDescent="0.25">
      <c r="F59" s="36" t="s">
        <v>40</v>
      </c>
      <c r="G59" s="37"/>
      <c r="H59" s="37"/>
    </row>
  </sheetData>
  <mergeCells count="10">
    <mergeCell ref="G56:H56"/>
    <mergeCell ref="G58:H5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7" orientation="landscape" horizontalDpi="180" verticalDpi="18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/>
  </sheetViews>
  <sheetFormatPr defaultRowHeight="15" x14ac:dyDescent="0.25"/>
  <cols>
    <col min="1" max="1" width="7.28515625" style="111" customWidth="1"/>
    <col min="2" max="2" width="24.42578125" style="111" customWidth="1"/>
    <col min="3" max="3" width="15" style="111" customWidth="1"/>
    <col min="4" max="4" width="13.5703125" style="111" customWidth="1"/>
    <col min="5" max="5" width="18.85546875" style="111" customWidth="1"/>
    <col min="6" max="6" width="15.85546875" style="111" customWidth="1"/>
    <col min="7" max="7" width="16.5703125" style="111" customWidth="1"/>
    <col min="8" max="8" width="14.28515625" style="111" customWidth="1"/>
    <col min="9" max="9" width="22.28515625" style="111" customWidth="1"/>
    <col min="10" max="10" width="14" style="111" customWidth="1"/>
    <col min="11" max="11" width="15.5703125" style="111" customWidth="1"/>
    <col min="12" max="256" width="9.140625" style="111"/>
    <col min="257" max="257" width="7.28515625" style="111" customWidth="1"/>
    <col min="258" max="258" width="24.42578125" style="111" customWidth="1"/>
    <col min="259" max="259" width="15" style="111" customWidth="1"/>
    <col min="260" max="260" width="13.5703125" style="111" customWidth="1"/>
    <col min="261" max="261" width="18.85546875" style="111" customWidth="1"/>
    <col min="262" max="262" width="15.85546875" style="111" customWidth="1"/>
    <col min="263" max="263" width="16.5703125" style="111" customWidth="1"/>
    <col min="264" max="264" width="14.28515625" style="111" customWidth="1"/>
    <col min="265" max="265" width="22.28515625" style="111" customWidth="1"/>
    <col min="266" max="266" width="14" style="111" customWidth="1"/>
    <col min="267" max="267" width="15.5703125" style="111" customWidth="1"/>
    <col min="268" max="512" width="9.140625" style="111"/>
    <col min="513" max="513" width="7.28515625" style="111" customWidth="1"/>
    <col min="514" max="514" width="24.42578125" style="111" customWidth="1"/>
    <col min="515" max="515" width="15" style="111" customWidth="1"/>
    <col min="516" max="516" width="13.5703125" style="111" customWidth="1"/>
    <col min="517" max="517" width="18.85546875" style="111" customWidth="1"/>
    <col min="518" max="518" width="15.85546875" style="111" customWidth="1"/>
    <col min="519" max="519" width="16.5703125" style="111" customWidth="1"/>
    <col min="520" max="520" width="14.28515625" style="111" customWidth="1"/>
    <col min="521" max="521" width="22.28515625" style="111" customWidth="1"/>
    <col min="522" max="522" width="14" style="111" customWidth="1"/>
    <col min="523" max="523" width="15.5703125" style="111" customWidth="1"/>
    <col min="524" max="768" width="9.140625" style="111"/>
    <col min="769" max="769" width="7.28515625" style="111" customWidth="1"/>
    <col min="770" max="770" width="24.42578125" style="111" customWidth="1"/>
    <col min="771" max="771" width="15" style="111" customWidth="1"/>
    <col min="772" max="772" width="13.5703125" style="111" customWidth="1"/>
    <col min="773" max="773" width="18.85546875" style="111" customWidth="1"/>
    <col min="774" max="774" width="15.85546875" style="111" customWidth="1"/>
    <col min="775" max="775" width="16.5703125" style="111" customWidth="1"/>
    <col min="776" max="776" width="14.28515625" style="111" customWidth="1"/>
    <col min="777" max="777" width="22.28515625" style="111" customWidth="1"/>
    <col min="778" max="778" width="14" style="111" customWidth="1"/>
    <col min="779" max="779" width="15.5703125" style="111" customWidth="1"/>
    <col min="780" max="1024" width="9.140625" style="111"/>
    <col min="1025" max="1025" width="7.28515625" style="111" customWidth="1"/>
    <col min="1026" max="1026" width="24.42578125" style="111" customWidth="1"/>
    <col min="1027" max="1027" width="15" style="111" customWidth="1"/>
    <col min="1028" max="1028" width="13.5703125" style="111" customWidth="1"/>
    <col min="1029" max="1029" width="18.85546875" style="111" customWidth="1"/>
    <col min="1030" max="1030" width="15.85546875" style="111" customWidth="1"/>
    <col min="1031" max="1031" width="16.5703125" style="111" customWidth="1"/>
    <col min="1032" max="1032" width="14.28515625" style="111" customWidth="1"/>
    <col min="1033" max="1033" width="22.28515625" style="111" customWidth="1"/>
    <col min="1034" max="1034" width="14" style="111" customWidth="1"/>
    <col min="1035" max="1035" width="15.5703125" style="111" customWidth="1"/>
    <col min="1036" max="1280" width="9.140625" style="111"/>
    <col min="1281" max="1281" width="7.28515625" style="111" customWidth="1"/>
    <col min="1282" max="1282" width="24.42578125" style="111" customWidth="1"/>
    <col min="1283" max="1283" width="15" style="111" customWidth="1"/>
    <col min="1284" max="1284" width="13.5703125" style="111" customWidth="1"/>
    <col min="1285" max="1285" width="18.85546875" style="111" customWidth="1"/>
    <col min="1286" max="1286" width="15.85546875" style="111" customWidth="1"/>
    <col min="1287" max="1287" width="16.5703125" style="111" customWidth="1"/>
    <col min="1288" max="1288" width="14.28515625" style="111" customWidth="1"/>
    <col min="1289" max="1289" width="22.28515625" style="111" customWidth="1"/>
    <col min="1290" max="1290" width="14" style="111" customWidth="1"/>
    <col min="1291" max="1291" width="15.5703125" style="111" customWidth="1"/>
    <col min="1292" max="1536" width="9.140625" style="111"/>
    <col min="1537" max="1537" width="7.28515625" style="111" customWidth="1"/>
    <col min="1538" max="1538" width="24.42578125" style="111" customWidth="1"/>
    <col min="1539" max="1539" width="15" style="111" customWidth="1"/>
    <col min="1540" max="1540" width="13.5703125" style="111" customWidth="1"/>
    <col min="1541" max="1541" width="18.85546875" style="111" customWidth="1"/>
    <col min="1542" max="1542" width="15.85546875" style="111" customWidth="1"/>
    <col min="1543" max="1543" width="16.5703125" style="111" customWidth="1"/>
    <col min="1544" max="1544" width="14.28515625" style="111" customWidth="1"/>
    <col min="1545" max="1545" width="22.28515625" style="111" customWidth="1"/>
    <col min="1546" max="1546" width="14" style="111" customWidth="1"/>
    <col min="1547" max="1547" width="15.5703125" style="111" customWidth="1"/>
    <col min="1548" max="1792" width="9.140625" style="111"/>
    <col min="1793" max="1793" width="7.28515625" style="111" customWidth="1"/>
    <col min="1794" max="1794" width="24.42578125" style="111" customWidth="1"/>
    <col min="1795" max="1795" width="15" style="111" customWidth="1"/>
    <col min="1796" max="1796" width="13.5703125" style="111" customWidth="1"/>
    <col min="1797" max="1797" width="18.85546875" style="111" customWidth="1"/>
    <col min="1798" max="1798" width="15.85546875" style="111" customWidth="1"/>
    <col min="1799" max="1799" width="16.5703125" style="111" customWidth="1"/>
    <col min="1800" max="1800" width="14.28515625" style="111" customWidth="1"/>
    <col min="1801" max="1801" width="22.28515625" style="111" customWidth="1"/>
    <col min="1802" max="1802" width="14" style="111" customWidth="1"/>
    <col min="1803" max="1803" width="15.5703125" style="111" customWidth="1"/>
    <col min="1804" max="2048" width="9.140625" style="111"/>
    <col min="2049" max="2049" width="7.28515625" style="111" customWidth="1"/>
    <col min="2050" max="2050" width="24.42578125" style="111" customWidth="1"/>
    <col min="2051" max="2051" width="15" style="111" customWidth="1"/>
    <col min="2052" max="2052" width="13.5703125" style="111" customWidth="1"/>
    <col min="2053" max="2053" width="18.85546875" style="111" customWidth="1"/>
    <col min="2054" max="2054" width="15.85546875" style="111" customWidth="1"/>
    <col min="2055" max="2055" width="16.5703125" style="111" customWidth="1"/>
    <col min="2056" max="2056" width="14.28515625" style="111" customWidth="1"/>
    <col min="2057" max="2057" width="22.28515625" style="111" customWidth="1"/>
    <col min="2058" max="2058" width="14" style="111" customWidth="1"/>
    <col min="2059" max="2059" width="15.5703125" style="111" customWidth="1"/>
    <col min="2060" max="2304" width="9.140625" style="111"/>
    <col min="2305" max="2305" width="7.28515625" style="111" customWidth="1"/>
    <col min="2306" max="2306" width="24.42578125" style="111" customWidth="1"/>
    <col min="2307" max="2307" width="15" style="111" customWidth="1"/>
    <col min="2308" max="2308" width="13.5703125" style="111" customWidth="1"/>
    <col min="2309" max="2309" width="18.85546875" style="111" customWidth="1"/>
    <col min="2310" max="2310" width="15.85546875" style="111" customWidth="1"/>
    <col min="2311" max="2311" width="16.5703125" style="111" customWidth="1"/>
    <col min="2312" max="2312" width="14.28515625" style="111" customWidth="1"/>
    <col min="2313" max="2313" width="22.28515625" style="111" customWidth="1"/>
    <col min="2314" max="2314" width="14" style="111" customWidth="1"/>
    <col min="2315" max="2315" width="15.5703125" style="111" customWidth="1"/>
    <col min="2316" max="2560" width="9.140625" style="111"/>
    <col min="2561" max="2561" width="7.28515625" style="111" customWidth="1"/>
    <col min="2562" max="2562" width="24.42578125" style="111" customWidth="1"/>
    <col min="2563" max="2563" width="15" style="111" customWidth="1"/>
    <col min="2564" max="2564" width="13.5703125" style="111" customWidth="1"/>
    <col min="2565" max="2565" width="18.85546875" style="111" customWidth="1"/>
    <col min="2566" max="2566" width="15.85546875" style="111" customWidth="1"/>
    <col min="2567" max="2567" width="16.5703125" style="111" customWidth="1"/>
    <col min="2568" max="2568" width="14.28515625" style="111" customWidth="1"/>
    <col min="2569" max="2569" width="22.28515625" style="111" customWidth="1"/>
    <col min="2570" max="2570" width="14" style="111" customWidth="1"/>
    <col min="2571" max="2571" width="15.5703125" style="111" customWidth="1"/>
    <col min="2572" max="2816" width="9.140625" style="111"/>
    <col min="2817" max="2817" width="7.28515625" style="111" customWidth="1"/>
    <col min="2818" max="2818" width="24.42578125" style="111" customWidth="1"/>
    <col min="2819" max="2819" width="15" style="111" customWidth="1"/>
    <col min="2820" max="2820" width="13.5703125" style="111" customWidth="1"/>
    <col min="2821" max="2821" width="18.85546875" style="111" customWidth="1"/>
    <col min="2822" max="2822" width="15.85546875" style="111" customWidth="1"/>
    <col min="2823" max="2823" width="16.5703125" style="111" customWidth="1"/>
    <col min="2824" max="2824" width="14.28515625" style="111" customWidth="1"/>
    <col min="2825" max="2825" width="22.28515625" style="111" customWidth="1"/>
    <col min="2826" max="2826" width="14" style="111" customWidth="1"/>
    <col min="2827" max="2827" width="15.5703125" style="111" customWidth="1"/>
    <col min="2828" max="3072" width="9.140625" style="111"/>
    <col min="3073" max="3073" width="7.28515625" style="111" customWidth="1"/>
    <col min="3074" max="3074" width="24.42578125" style="111" customWidth="1"/>
    <col min="3075" max="3075" width="15" style="111" customWidth="1"/>
    <col min="3076" max="3076" width="13.5703125" style="111" customWidth="1"/>
    <col min="3077" max="3077" width="18.85546875" style="111" customWidth="1"/>
    <col min="3078" max="3078" width="15.85546875" style="111" customWidth="1"/>
    <col min="3079" max="3079" width="16.5703125" style="111" customWidth="1"/>
    <col min="3080" max="3080" width="14.28515625" style="111" customWidth="1"/>
    <col min="3081" max="3081" width="22.28515625" style="111" customWidth="1"/>
    <col min="3082" max="3082" width="14" style="111" customWidth="1"/>
    <col min="3083" max="3083" width="15.5703125" style="111" customWidth="1"/>
    <col min="3084" max="3328" width="9.140625" style="111"/>
    <col min="3329" max="3329" width="7.28515625" style="111" customWidth="1"/>
    <col min="3330" max="3330" width="24.42578125" style="111" customWidth="1"/>
    <col min="3331" max="3331" width="15" style="111" customWidth="1"/>
    <col min="3332" max="3332" width="13.5703125" style="111" customWidth="1"/>
    <col min="3333" max="3333" width="18.85546875" style="111" customWidth="1"/>
    <col min="3334" max="3334" width="15.85546875" style="111" customWidth="1"/>
    <col min="3335" max="3335" width="16.5703125" style="111" customWidth="1"/>
    <col min="3336" max="3336" width="14.28515625" style="111" customWidth="1"/>
    <col min="3337" max="3337" width="22.28515625" style="111" customWidth="1"/>
    <col min="3338" max="3338" width="14" style="111" customWidth="1"/>
    <col min="3339" max="3339" width="15.5703125" style="111" customWidth="1"/>
    <col min="3340" max="3584" width="9.140625" style="111"/>
    <col min="3585" max="3585" width="7.28515625" style="111" customWidth="1"/>
    <col min="3586" max="3586" width="24.42578125" style="111" customWidth="1"/>
    <col min="3587" max="3587" width="15" style="111" customWidth="1"/>
    <col min="3588" max="3588" width="13.5703125" style="111" customWidth="1"/>
    <col min="3589" max="3589" width="18.85546875" style="111" customWidth="1"/>
    <col min="3590" max="3590" width="15.85546875" style="111" customWidth="1"/>
    <col min="3591" max="3591" width="16.5703125" style="111" customWidth="1"/>
    <col min="3592" max="3592" width="14.28515625" style="111" customWidth="1"/>
    <col min="3593" max="3593" width="22.28515625" style="111" customWidth="1"/>
    <col min="3594" max="3594" width="14" style="111" customWidth="1"/>
    <col min="3595" max="3595" width="15.5703125" style="111" customWidth="1"/>
    <col min="3596" max="3840" width="9.140625" style="111"/>
    <col min="3841" max="3841" width="7.28515625" style="111" customWidth="1"/>
    <col min="3842" max="3842" width="24.42578125" style="111" customWidth="1"/>
    <col min="3843" max="3843" width="15" style="111" customWidth="1"/>
    <col min="3844" max="3844" width="13.5703125" style="111" customWidth="1"/>
    <col min="3845" max="3845" width="18.85546875" style="111" customWidth="1"/>
    <col min="3846" max="3846" width="15.85546875" style="111" customWidth="1"/>
    <col min="3847" max="3847" width="16.5703125" style="111" customWidth="1"/>
    <col min="3848" max="3848" width="14.28515625" style="111" customWidth="1"/>
    <col min="3849" max="3849" width="22.28515625" style="111" customWidth="1"/>
    <col min="3850" max="3850" width="14" style="111" customWidth="1"/>
    <col min="3851" max="3851" width="15.5703125" style="111" customWidth="1"/>
    <col min="3852" max="4096" width="9.140625" style="111"/>
    <col min="4097" max="4097" width="7.28515625" style="111" customWidth="1"/>
    <col min="4098" max="4098" width="24.42578125" style="111" customWidth="1"/>
    <col min="4099" max="4099" width="15" style="111" customWidth="1"/>
    <col min="4100" max="4100" width="13.5703125" style="111" customWidth="1"/>
    <col min="4101" max="4101" width="18.85546875" style="111" customWidth="1"/>
    <col min="4102" max="4102" width="15.85546875" style="111" customWidth="1"/>
    <col min="4103" max="4103" width="16.5703125" style="111" customWidth="1"/>
    <col min="4104" max="4104" width="14.28515625" style="111" customWidth="1"/>
    <col min="4105" max="4105" width="22.28515625" style="111" customWidth="1"/>
    <col min="4106" max="4106" width="14" style="111" customWidth="1"/>
    <col min="4107" max="4107" width="15.5703125" style="111" customWidth="1"/>
    <col min="4108" max="4352" width="9.140625" style="111"/>
    <col min="4353" max="4353" width="7.28515625" style="111" customWidth="1"/>
    <col min="4354" max="4354" width="24.42578125" style="111" customWidth="1"/>
    <col min="4355" max="4355" width="15" style="111" customWidth="1"/>
    <col min="4356" max="4356" width="13.5703125" style="111" customWidth="1"/>
    <col min="4357" max="4357" width="18.85546875" style="111" customWidth="1"/>
    <col min="4358" max="4358" width="15.85546875" style="111" customWidth="1"/>
    <col min="4359" max="4359" width="16.5703125" style="111" customWidth="1"/>
    <col min="4360" max="4360" width="14.28515625" style="111" customWidth="1"/>
    <col min="4361" max="4361" width="22.28515625" style="111" customWidth="1"/>
    <col min="4362" max="4362" width="14" style="111" customWidth="1"/>
    <col min="4363" max="4363" width="15.5703125" style="111" customWidth="1"/>
    <col min="4364" max="4608" width="9.140625" style="111"/>
    <col min="4609" max="4609" width="7.28515625" style="111" customWidth="1"/>
    <col min="4610" max="4610" width="24.42578125" style="111" customWidth="1"/>
    <col min="4611" max="4611" width="15" style="111" customWidth="1"/>
    <col min="4612" max="4612" width="13.5703125" style="111" customWidth="1"/>
    <col min="4613" max="4613" width="18.85546875" style="111" customWidth="1"/>
    <col min="4614" max="4614" width="15.85546875" style="111" customWidth="1"/>
    <col min="4615" max="4615" width="16.5703125" style="111" customWidth="1"/>
    <col min="4616" max="4616" width="14.28515625" style="111" customWidth="1"/>
    <col min="4617" max="4617" width="22.28515625" style="111" customWidth="1"/>
    <col min="4618" max="4618" width="14" style="111" customWidth="1"/>
    <col min="4619" max="4619" width="15.5703125" style="111" customWidth="1"/>
    <col min="4620" max="4864" width="9.140625" style="111"/>
    <col min="4865" max="4865" width="7.28515625" style="111" customWidth="1"/>
    <col min="4866" max="4866" width="24.42578125" style="111" customWidth="1"/>
    <col min="4867" max="4867" width="15" style="111" customWidth="1"/>
    <col min="4868" max="4868" width="13.5703125" style="111" customWidth="1"/>
    <col min="4869" max="4869" width="18.85546875" style="111" customWidth="1"/>
    <col min="4870" max="4870" width="15.85546875" style="111" customWidth="1"/>
    <col min="4871" max="4871" width="16.5703125" style="111" customWidth="1"/>
    <col min="4872" max="4872" width="14.28515625" style="111" customWidth="1"/>
    <col min="4873" max="4873" width="22.28515625" style="111" customWidth="1"/>
    <col min="4874" max="4874" width="14" style="111" customWidth="1"/>
    <col min="4875" max="4875" width="15.5703125" style="111" customWidth="1"/>
    <col min="4876" max="5120" width="9.140625" style="111"/>
    <col min="5121" max="5121" width="7.28515625" style="111" customWidth="1"/>
    <col min="5122" max="5122" width="24.42578125" style="111" customWidth="1"/>
    <col min="5123" max="5123" width="15" style="111" customWidth="1"/>
    <col min="5124" max="5124" width="13.5703125" style="111" customWidth="1"/>
    <col min="5125" max="5125" width="18.85546875" style="111" customWidth="1"/>
    <col min="5126" max="5126" width="15.85546875" style="111" customWidth="1"/>
    <col min="5127" max="5127" width="16.5703125" style="111" customWidth="1"/>
    <col min="5128" max="5128" width="14.28515625" style="111" customWidth="1"/>
    <col min="5129" max="5129" width="22.28515625" style="111" customWidth="1"/>
    <col min="5130" max="5130" width="14" style="111" customWidth="1"/>
    <col min="5131" max="5131" width="15.5703125" style="111" customWidth="1"/>
    <col min="5132" max="5376" width="9.140625" style="111"/>
    <col min="5377" max="5377" width="7.28515625" style="111" customWidth="1"/>
    <col min="5378" max="5378" width="24.42578125" style="111" customWidth="1"/>
    <col min="5379" max="5379" width="15" style="111" customWidth="1"/>
    <col min="5380" max="5380" width="13.5703125" style="111" customWidth="1"/>
    <col min="5381" max="5381" width="18.85546875" style="111" customWidth="1"/>
    <col min="5382" max="5382" width="15.85546875" style="111" customWidth="1"/>
    <col min="5383" max="5383" width="16.5703125" style="111" customWidth="1"/>
    <col min="5384" max="5384" width="14.28515625" style="111" customWidth="1"/>
    <col min="5385" max="5385" width="22.28515625" style="111" customWidth="1"/>
    <col min="5386" max="5386" width="14" style="111" customWidth="1"/>
    <col min="5387" max="5387" width="15.5703125" style="111" customWidth="1"/>
    <col min="5388" max="5632" width="9.140625" style="111"/>
    <col min="5633" max="5633" width="7.28515625" style="111" customWidth="1"/>
    <col min="5634" max="5634" width="24.42578125" style="111" customWidth="1"/>
    <col min="5635" max="5635" width="15" style="111" customWidth="1"/>
    <col min="5636" max="5636" width="13.5703125" style="111" customWidth="1"/>
    <col min="5637" max="5637" width="18.85546875" style="111" customWidth="1"/>
    <col min="5638" max="5638" width="15.85546875" style="111" customWidth="1"/>
    <col min="5639" max="5639" width="16.5703125" style="111" customWidth="1"/>
    <col min="5640" max="5640" width="14.28515625" style="111" customWidth="1"/>
    <col min="5641" max="5641" width="22.28515625" style="111" customWidth="1"/>
    <col min="5642" max="5642" width="14" style="111" customWidth="1"/>
    <col min="5643" max="5643" width="15.5703125" style="111" customWidth="1"/>
    <col min="5644" max="5888" width="9.140625" style="111"/>
    <col min="5889" max="5889" width="7.28515625" style="111" customWidth="1"/>
    <col min="5890" max="5890" width="24.42578125" style="111" customWidth="1"/>
    <col min="5891" max="5891" width="15" style="111" customWidth="1"/>
    <col min="5892" max="5892" width="13.5703125" style="111" customWidth="1"/>
    <col min="5893" max="5893" width="18.85546875" style="111" customWidth="1"/>
    <col min="5894" max="5894" width="15.85546875" style="111" customWidth="1"/>
    <col min="5895" max="5895" width="16.5703125" style="111" customWidth="1"/>
    <col min="5896" max="5896" width="14.28515625" style="111" customWidth="1"/>
    <col min="5897" max="5897" width="22.28515625" style="111" customWidth="1"/>
    <col min="5898" max="5898" width="14" style="111" customWidth="1"/>
    <col min="5899" max="5899" width="15.5703125" style="111" customWidth="1"/>
    <col min="5900" max="6144" width="9.140625" style="111"/>
    <col min="6145" max="6145" width="7.28515625" style="111" customWidth="1"/>
    <col min="6146" max="6146" width="24.42578125" style="111" customWidth="1"/>
    <col min="6147" max="6147" width="15" style="111" customWidth="1"/>
    <col min="6148" max="6148" width="13.5703125" style="111" customWidth="1"/>
    <col min="6149" max="6149" width="18.85546875" style="111" customWidth="1"/>
    <col min="6150" max="6150" width="15.85546875" style="111" customWidth="1"/>
    <col min="6151" max="6151" width="16.5703125" style="111" customWidth="1"/>
    <col min="6152" max="6152" width="14.28515625" style="111" customWidth="1"/>
    <col min="6153" max="6153" width="22.28515625" style="111" customWidth="1"/>
    <col min="6154" max="6154" width="14" style="111" customWidth="1"/>
    <col min="6155" max="6155" width="15.5703125" style="111" customWidth="1"/>
    <col min="6156" max="6400" width="9.140625" style="111"/>
    <col min="6401" max="6401" width="7.28515625" style="111" customWidth="1"/>
    <col min="6402" max="6402" width="24.42578125" style="111" customWidth="1"/>
    <col min="6403" max="6403" width="15" style="111" customWidth="1"/>
    <col min="6404" max="6404" width="13.5703125" style="111" customWidth="1"/>
    <col min="6405" max="6405" width="18.85546875" style="111" customWidth="1"/>
    <col min="6406" max="6406" width="15.85546875" style="111" customWidth="1"/>
    <col min="6407" max="6407" width="16.5703125" style="111" customWidth="1"/>
    <col min="6408" max="6408" width="14.28515625" style="111" customWidth="1"/>
    <col min="6409" max="6409" width="22.28515625" style="111" customWidth="1"/>
    <col min="6410" max="6410" width="14" style="111" customWidth="1"/>
    <col min="6411" max="6411" width="15.5703125" style="111" customWidth="1"/>
    <col min="6412" max="6656" width="9.140625" style="111"/>
    <col min="6657" max="6657" width="7.28515625" style="111" customWidth="1"/>
    <col min="6658" max="6658" width="24.42578125" style="111" customWidth="1"/>
    <col min="6659" max="6659" width="15" style="111" customWidth="1"/>
    <col min="6660" max="6660" width="13.5703125" style="111" customWidth="1"/>
    <col min="6661" max="6661" width="18.85546875" style="111" customWidth="1"/>
    <col min="6662" max="6662" width="15.85546875" style="111" customWidth="1"/>
    <col min="6663" max="6663" width="16.5703125" style="111" customWidth="1"/>
    <col min="6664" max="6664" width="14.28515625" style="111" customWidth="1"/>
    <col min="6665" max="6665" width="22.28515625" style="111" customWidth="1"/>
    <col min="6666" max="6666" width="14" style="111" customWidth="1"/>
    <col min="6667" max="6667" width="15.5703125" style="111" customWidth="1"/>
    <col min="6668" max="6912" width="9.140625" style="111"/>
    <col min="6913" max="6913" width="7.28515625" style="111" customWidth="1"/>
    <col min="6914" max="6914" width="24.42578125" style="111" customWidth="1"/>
    <col min="6915" max="6915" width="15" style="111" customWidth="1"/>
    <col min="6916" max="6916" width="13.5703125" style="111" customWidth="1"/>
    <col min="6917" max="6917" width="18.85546875" style="111" customWidth="1"/>
    <col min="6918" max="6918" width="15.85546875" style="111" customWidth="1"/>
    <col min="6919" max="6919" width="16.5703125" style="111" customWidth="1"/>
    <col min="6920" max="6920" width="14.28515625" style="111" customWidth="1"/>
    <col min="6921" max="6921" width="22.28515625" style="111" customWidth="1"/>
    <col min="6922" max="6922" width="14" style="111" customWidth="1"/>
    <col min="6923" max="6923" width="15.5703125" style="111" customWidth="1"/>
    <col min="6924" max="7168" width="9.140625" style="111"/>
    <col min="7169" max="7169" width="7.28515625" style="111" customWidth="1"/>
    <col min="7170" max="7170" width="24.42578125" style="111" customWidth="1"/>
    <col min="7171" max="7171" width="15" style="111" customWidth="1"/>
    <col min="7172" max="7172" width="13.5703125" style="111" customWidth="1"/>
    <col min="7173" max="7173" width="18.85546875" style="111" customWidth="1"/>
    <col min="7174" max="7174" width="15.85546875" style="111" customWidth="1"/>
    <col min="7175" max="7175" width="16.5703125" style="111" customWidth="1"/>
    <col min="7176" max="7176" width="14.28515625" style="111" customWidth="1"/>
    <col min="7177" max="7177" width="22.28515625" style="111" customWidth="1"/>
    <col min="7178" max="7178" width="14" style="111" customWidth="1"/>
    <col min="7179" max="7179" width="15.5703125" style="111" customWidth="1"/>
    <col min="7180" max="7424" width="9.140625" style="111"/>
    <col min="7425" max="7425" width="7.28515625" style="111" customWidth="1"/>
    <col min="7426" max="7426" width="24.42578125" style="111" customWidth="1"/>
    <col min="7427" max="7427" width="15" style="111" customWidth="1"/>
    <col min="7428" max="7428" width="13.5703125" style="111" customWidth="1"/>
    <col min="7429" max="7429" width="18.85546875" style="111" customWidth="1"/>
    <col min="7430" max="7430" width="15.85546875" style="111" customWidth="1"/>
    <col min="7431" max="7431" width="16.5703125" style="111" customWidth="1"/>
    <col min="7432" max="7432" width="14.28515625" style="111" customWidth="1"/>
    <col min="7433" max="7433" width="22.28515625" style="111" customWidth="1"/>
    <col min="7434" max="7434" width="14" style="111" customWidth="1"/>
    <col min="7435" max="7435" width="15.5703125" style="111" customWidth="1"/>
    <col min="7436" max="7680" width="9.140625" style="111"/>
    <col min="7681" max="7681" width="7.28515625" style="111" customWidth="1"/>
    <col min="7682" max="7682" width="24.42578125" style="111" customWidth="1"/>
    <col min="7683" max="7683" width="15" style="111" customWidth="1"/>
    <col min="7684" max="7684" width="13.5703125" style="111" customWidth="1"/>
    <col min="7685" max="7685" width="18.85546875" style="111" customWidth="1"/>
    <col min="7686" max="7686" width="15.85546875" style="111" customWidth="1"/>
    <col min="7687" max="7687" width="16.5703125" style="111" customWidth="1"/>
    <col min="7688" max="7688" width="14.28515625" style="111" customWidth="1"/>
    <col min="7689" max="7689" width="22.28515625" style="111" customWidth="1"/>
    <col min="7690" max="7690" width="14" style="111" customWidth="1"/>
    <col min="7691" max="7691" width="15.5703125" style="111" customWidth="1"/>
    <col min="7692" max="7936" width="9.140625" style="111"/>
    <col min="7937" max="7937" width="7.28515625" style="111" customWidth="1"/>
    <col min="7938" max="7938" width="24.42578125" style="111" customWidth="1"/>
    <col min="7939" max="7939" width="15" style="111" customWidth="1"/>
    <col min="7940" max="7940" width="13.5703125" style="111" customWidth="1"/>
    <col min="7941" max="7941" width="18.85546875" style="111" customWidth="1"/>
    <col min="7942" max="7942" width="15.85546875" style="111" customWidth="1"/>
    <col min="7943" max="7943" width="16.5703125" style="111" customWidth="1"/>
    <col min="7944" max="7944" width="14.28515625" style="111" customWidth="1"/>
    <col min="7945" max="7945" width="22.28515625" style="111" customWidth="1"/>
    <col min="7946" max="7946" width="14" style="111" customWidth="1"/>
    <col min="7947" max="7947" width="15.5703125" style="111" customWidth="1"/>
    <col min="7948" max="8192" width="9.140625" style="111"/>
    <col min="8193" max="8193" width="7.28515625" style="111" customWidth="1"/>
    <col min="8194" max="8194" width="24.42578125" style="111" customWidth="1"/>
    <col min="8195" max="8195" width="15" style="111" customWidth="1"/>
    <col min="8196" max="8196" width="13.5703125" style="111" customWidth="1"/>
    <col min="8197" max="8197" width="18.85546875" style="111" customWidth="1"/>
    <col min="8198" max="8198" width="15.85546875" style="111" customWidth="1"/>
    <col min="8199" max="8199" width="16.5703125" style="111" customWidth="1"/>
    <col min="8200" max="8200" width="14.28515625" style="111" customWidth="1"/>
    <col min="8201" max="8201" width="22.28515625" style="111" customWidth="1"/>
    <col min="8202" max="8202" width="14" style="111" customWidth="1"/>
    <col min="8203" max="8203" width="15.5703125" style="111" customWidth="1"/>
    <col min="8204" max="8448" width="9.140625" style="111"/>
    <col min="8449" max="8449" width="7.28515625" style="111" customWidth="1"/>
    <col min="8450" max="8450" width="24.42578125" style="111" customWidth="1"/>
    <col min="8451" max="8451" width="15" style="111" customWidth="1"/>
    <col min="8452" max="8452" width="13.5703125" style="111" customWidth="1"/>
    <col min="8453" max="8453" width="18.85546875" style="111" customWidth="1"/>
    <col min="8454" max="8454" width="15.85546875" style="111" customWidth="1"/>
    <col min="8455" max="8455" width="16.5703125" style="111" customWidth="1"/>
    <col min="8456" max="8456" width="14.28515625" style="111" customWidth="1"/>
    <col min="8457" max="8457" width="22.28515625" style="111" customWidth="1"/>
    <col min="8458" max="8458" width="14" style="111" customWidth="1"/>
    <col min="8459" max="8459" width="15.5703125" style="111" customWidth="1"/>
    <col min="8460" max="8704" width="9.140625" style="111"/>
    <col min="8705" max="8705" width="7.28515625" style="111" customWidth="1"/>
    <col min="8706" max="8706" width="24.42578125" style="111" customWidth="1"/>
    <col min="8707" max="8707" width="15" style="111" customWidth="1"/>
    <col min="8708" max="8708" width="13.5703125" style="111" customWidth="1"/>
    <col min="8709" max="8709" width="18.85546875" style="111" customWidth="1"/>
    <col min="8710" max="8710" width="15.85546875" style="111" customWidth="1"/>
    <col min="8711" max="8711" width="16.5703125" style="111" customWidth="1"/>
    <col min="8712" max="8712" width="14.28515625" style="111" customWidth="1"/>
    <col min="8713" max="8713" width="22.28515625" style="111" customWidth="1"/>
    <col min="8714" max="8714" width="14" style="111" customWidth="1"/>
    <col min="8715" max="8715" width="15.5703125" style="111" customWidth="1"/>
    <col min="8716" max="8960" width="9.140625" style="111"/>
    <col min="8961" max="8961" width="7.28515625" style="111" customWidth="1"/>
    <col min="8962" max="8962" width="24.42578125" style="111" customWidth="1"/>
    <col min="8963" max="8963" width="15" style="111" customWidth="1"/>
    <col min="8964" max="8964" width="13.5703125" style="111" customWidth="1"/>
    <col min="8965" max="8965" width="18.85546875" style="111" customWidth="1"/>
    <col min="8966" max="8966" width="15.85546875" style="111" customWidth="1"/>
    <col min="8967" max="8967" width="16.5703125" style="111" customWidth="1"/>
    <col min="8968" max="8968" width="14.28515625" style="111" customWidth="1"/>
    <col min="8969" max="8969" width="22.28515625" style="111" customWidth="1"/>
    <col min="8970" max="8970" width="14" style="111" customWidth="1"/>
    <col min="8971" max="8971" width="15.5703125" style="111" customWidth="1"/>
    <col min="8972" max="9216" width="9.140625" style="111"/>
    <col min="9217" max="9217" width="7.28515625" style="111" customWidth="1"/>
    <col min="9218" max="9218" width="24.42578125" style="111" customWidth="1"/>
    <col min="9219" max="9219" width="15" style="111" customWidth="1"/>
    <col min="9220" max="9220" width="13.5703125" style="111" customWidth="1"/>
    <col min="9221" max="9221" width="18.85546875" style="111" customWidth="1"/>
    <col min="9222" max="9222" width="15.85546875" style="111" customWidth="1"/>
    <col min="9223" max="9223" width="16.5703125" style="111" customWidth="1"/>
    <col min="9224" max="9224" width="14.28515625" style="111" customWidth="1"/>
    <col min="9225" max="9225" width="22.28515625" style="111" customWidth="1"/>
    <col min="9226" max="9226" width="14" style="111" customWidth="1"/>
    <col min="9227" max="9227" width="15.5703125" style="111" customWidth="1"/>
    <col min="9228" max="9472" width="9.140625" style="111"/>
    <col min="9473" max="9473" width="7.28515625" style="111" customWidth="1"/>
    <col min="9474" max="9474" width="24.42578125" style="111" customWidth="1"/>
    <col min="9475" max="9475" width="15" style="111" customWidth="1"/>
    <col min="9476" max="9476" width="13.5703125" style="111" customWidth="1"/>
    <col min="9477" max="9477" width="18.85546875" style="111" customWidth="1"/>
    <col min="9478" max="9478" width="15.85546875" style="111" customWidth="1"/>
    <col min="9479" max="9479" width="16.5703125" style="111" customWidth="1"/>
    <col min="9480" max="9480" width="14.28515625" style="111" customWidth="1"/>
    <col min="9481" max="9481" width="22.28515625" style="111" customWidth="1"/>
    <col min="9482" max="9482" width="14" style="111" customWidth="1"/>
    <col min="9483" max="9483" width="15.5703125" style="111" customWidth="1"/>
    <col min="9484" max="9728" width="9.140625" style="111"/>
    <col min="9729" max="9729" width="7.28515625" style="111" customWidth="1"/>
    <col min="9730" max="9730" width="24.42578125" style="111" customWidth="1"/>
    <col min="9731" max="9731" width="15" style="111" customWidth="1"/>
    <col min="9732" max="9732" width="13.5703125" style="111" customWidth="1"/>
    <col min="9733" max="9733" width="18.85546875" style="111" customWidth="1"/>
    <col min="9734" max="9734" width="15.85546875" style="111" customWidth="1"/>
    <col min="9735" max="9735" width="16.5703125" style="111" customWidth="1"/>
    <col min="9736" max="9736" width="14.28515625" style="111" customWidth="1"/>
    <col min="9737" max="9737" width="22.28515625" style="111" customWidth="1"/>
    <col min="9738" max="9738" width="14" style="111" customWidth="1"/>
    <col min="9739" max="9739" width="15.5703125" style="111" customWidth="1"/>
    <col min="9740" max="9984" width="9.140625" style="111"/>
    <col min="9985" max="9985" width="7.28515625" style="111" customWidth="1"/>
    <col min="9986" max="9986" width="24.42578125" style="111" customWidth="1"/>
    <col min="9987" max="9987" width="15" style="111" customWidth="1"/>
    <col min="9988" max="9988" width="13.5703125" style="111" customWidth="1"/>
    <col min="9989" max="9989" width="18.85546875" style="111" customWidth="1"/>
    <col min="9990" max="9990" width="15.85546875" style="111" customWidth="1"/>
    <col min="9991" max="9991" width="16.5703125" style="111" customWidth="1"/>
    <col min="9992" max="9992" width="14.28515625" style="111" customWidth="1"/>
    <col min="9993" max="9993" width="22.28515625" style="111" customWidth="1"/>
    <col min="9994" max="9994" width="14" style="111" customWidth="1"/>
    <col min="9995" max="9995" width="15.5703125" style="111" customWidth="1"/>
    <col min="9996" max="10240" width="9.140625" style="111"/>
    <col min="10241" max="10241" width="7.28515625" style="111" customWidth="1"/>
    <col min="10242" max="10242" width="24.42578125" style="111" customWidth="1"/>
    <col min="10243" max="10243" width="15" style="111" customWidth="1"/>
    <col min="10244" max="10244" width="13.5703125" style="111" customWidth="1"/>
    <col min="10245" max="10245" width="18.85546875" style="111" customWidth="1"/>
    <col min="10246" max="10246" width="15.85546875" style="111" customWidth="1"/>
    <col min="10247" max="10247" width="16.5703125" style="111" customWidth="1"/>
    <col min="10248" max="10248" width="14.28515625" style="111" customWidth="1"/>
    <col min="10249" max="10249" width="22.28515625" style="111" customWidth="1"/>
    <col min="10250" max="10250" width="14" style="111" customWidth="1"/>
    <col min="10251" max="10251" width="15.5703125" style="111" customWidth="1"/>
    <col min="10252" max="10496" width="9.140625" style="111"/>
    <col min="10497" max="10497" width="7.28515625" style="111" customWidth="1"/>
    <col min="10498" max="10498" width="24.42578125" style="111" customWidth="1"/>
    <col min="10499" max="10499" width="15" style="111" customWidth="1"/>
    <col min="10500" max="10500" width="13.5703125" style="111" customWidth="1"/>
    <col min="10501" max="10501" width="18.85546875" style="111" customWidth="1"/>
    <col min="10502" max="10502" width="15.85546875" style="111" customWidth="1"/>
    <col min="10503" max="10503" width="16.5703125" style="111" customWidth="1"/>
    <col min="10504" max="10504" width="14.28515625" style="111" customWidth="1"/>
    <col min="10505" max="10505" width="22.28515625" style="111" customWidth="1"/>
    <col min="10506" max="10506" width="14" style="111" customWidth="1"/>
    <col min="10507" max="10507" width="15.5703125" style="111" customWidth="1"/>
    <col min="10508" max="10752" width="9.140625" style="111"/>
    <col min="10753" max="10753" width="7.28515625" style="111" customWidth="1"/>
    <col min="10754" max="10754" width="24.42578125" style="111" customWidth="1"/>
    <col min="10755" max="10755" width="15" style="111" customWidth="1"/>
    <col min="10756" max="10756" width="13.5703125" style="111" customWidth="1"/>
    <col min="10757" max="10757" width="18.85546875" style="111" customWidth="1"/>
    <col min="10758" max="10758" width="15.85546875" style="111" customWidth="1"/>
    <col min="10759" max="10759" width="16.5703125" style="111" customWidth="1"/>
    <col min="10760" max="10760" width="14.28515625" style="111" customWidth="1"/>
    <col min="10761" max="10761" width="22.28515625" style="111" customWidth="1"/>
    <col min="10762" max="10762" width="14" style="111" customWidth="1"/>
    <col min="10763" max="10763" width="15.5703125" style="111" customWidth="1"/>
    <col min="10764" max="11008" width="9.140625" style="111"/>
    <col min="11009" max="11009" width="7.28515625" style="111" customWidth="1"/>
    <col min="11010" max="11010" width="24.42578125" style="111" customWidth="1"/>
    <col min="11011" max="11011" width="15" style="111" customWidth="1"/>
    <col min="11012" max="11012" width="13.5703125" style="111" customWidth="1"/>
    <col min="11013" max="11013" width="18.85546875" style="111" customWidth="1"/>
    <col min="11014" max="11014" width="15.85546875" style="111" customWidth="1"/>
    <col min="11015" max="11015" width="16.5703125" style="111" customWidth="1"/>
    <col min="11016" max="11016" width="14.28515625" style="111" customWidth="1"/>
    <col min="11017" max="11017" width="22.28515625" style="111" customWidth="1"/>
    <col min="11018" max="11018" width="14" style="111" customWidth="1"/>
    <col min="11019" max="11019" width="15.5703125" style="111" customWidth="1"/>
    <col min="11020" max="11264" width="9.140625" style="111"/>
    <col min="11265" max="11265" width="7.28515625" style="111" customWidth="1"/>
    <col min="11266" max="11266" width="24.42578125" style="111" customWidth="1"/>
    <col min="11267" max="11267" width="15" style="111" customWidth="1"/>
    <col min="11268" max="11268" width="13.5703125" style="111" customWidth="1"/>
    <col min="11269" max="11269" width="18.85546875" style="111" customWidth="1"/>
    <col min="11270" max="11270" width="15.85546875" style="111" customWidth="1"/>
    <col min="11271" max="11271" width="16.5703125" style="111" customWidth="1"/>
    <col min="11272" max="11272" width="14.28515625" style="111" customWidth="1"/>
    <col min="11273" max="11273" width="22.28515625" style="111" customWidth="1"/>
    <col min="11274" max="11274" width="14" style="111" customWidth="1"/>
    <col min="11275" max="11275" width="15.5703125" style="111" customWidth="1"/>
    <col min="11276" max="11520" width="9.140625" style="111"/>
    <col min="11521" max="11521" width="7.28515625" style="111" customWidth="1"/>
    <col min="11522" max="11522" width="24.42578125" style="111" customWidth="1"/>
    <col min="11523" max="11523" width="15" style="111" customWidth="1"/>
    <col min="11524" max="11524" width="13.5703125" style="111" customWidth="1"/>
    <col min="11525" max="11525" width="18.85546875" style="111" customWidth="1"/>
    <col min="11526" max="11526" width="15.85546875" style="111" customWidth="1"/>
    <col min="11527" max="11527" width="16.5703125" style="111" customWidth="1"/>
    <col min="11528" max="11528" width="14.28515625" style="111" customWidth="1"/>
    <col min="11529" max="11529" width="22.28515625" style="111" customWidth="1"/>
    <col min="11530" max="11530" width="14" style="111" customWidth="1"/>
    <col min="11531" max="11531" width="15.5703125" style="111" customWidth="1"/>
    <col min="11532" max="11776" width="9.140625" style="111"/>
    <col min="11777" max="11777" width="7.28515625" style="111" customWidth="1"/>
    <col min="11778" max="11778" width="24.42578125" style="111" customWidth="1"/>
    <col min="11779" max="11779" width="15" style="111" customWidth="1"/>
    <col min="11780" max="11780" width="13.5703125" style="111" customWidth="1"/>
    <col min="11781" max="11781" width="18.85546875" style="111" customWidth="1"/>
    <col min="11782" max="11782" width="15.85546875" style="111" customWidth="1"/>
    <col min="11783" max="11783" width="16.5703125" style="111" customWidth="1"/>
    <col min="11784" max="11784" width="14.28515625" style="111" customWidth="1"/>
    <col min="11785" max="11785" width="22.28515625" style="111" customWidth="1"/>
    <col min="11786" max="11786" width="14" style="111" customWidth="1"/>
    <col min="11787" max="11787" width="15.5703125" style="111" customWidth="1"/>
    <col min="11788" max="12032" width="9.140625" style="111"/>
    <col min="12033" max="12033" width="7.28515625" style="111" customWidth="1"/>
    <col min="12034" max="12034" width="24.42578125" style="111" customWidth="1"/>
    <col min="12035" max="12035" width="15" style="111" customWidth="1"/>
    <col min="12036" max="12036" width="13.5703125" style="111" customWidth="1"/>
    <col min="12037" max="12037" width="18.85546875" style="111" customWidth="1"/>
    <col min="12038" max="12038" width="15.85546875" style="111" customWidth="1"/>
    <col min="12039" max="12039" width="16.5703125" style="111" customWidth="1"/>
    <col min="12040" max="12040" width="14.28515625" style="111" customWidth="1"/>
    <col min="12041" max="12041" width="22.28515625" style="111" customWidth="1"/>
    <col min="12042" max="12042" width="14" style="111" customWidth="1"/>
    <col min="12043" max="12043" width="15.5703125" style="111" customWidth="1"/>
    <col min="12044" max="12288" width="9.140625" style="111"/>
    <col min="12289" max="12289" width="7.28515625" style="111" customWidth="1"/>
    <col min="12290" max="12290" width="24.42578125" style="111" customWidth="1"/>
    <col min="12291" max="12291" width="15" style="111" customWidth="1"/>
    <col min="12292" max="12292" width="13.5703125" style="111" customWidth="1"/>
    <col min="12293" max="12293" width="18.85546875" style="111" customWidth="1"/>
    <col min="12294" max="12294" width="15.85546875" style="111" customWidth="1"/>
    <col min="12295" max="12295" width="16.5703125" style="111" customWidth="1"/>
    <col min="12296" max="12296" width="14.28515625" style="111" customWidth="1"/>
    <col min="12297" max="12297" width="22.28515625" style="111" customWidth="1"/>
    <col min="12298" max="12298" width="14" style="111" customWidth="1"/>
    <col min="12299" max="12299" width="15.5703125" style="111" customWidth="1"/>
    <col min="12300" max="12544" width="9.140625" style="111"/>
    <col min="12545" max="12545" width="7.28515625" style="111" customWidth="1"/>
    <col min="12546" max="12546" width="24.42578125" style="111" customWidth="1"/>
    <col min="12547" max="12547" width="15" style="111" customWidth="1"/>
    <col min="12548" max="12548" width="13.5703125" style="111" customWidth="1"/>
    <col min="12549" max="12549" width="18.85546875" style="111" customWidth="1"/>
    <col min="12550" max="12550" width="15.85546875" style="111" customWidth="1"/>
    <col min="12551" max="12551" width="16.5703125" style="111" customWidth="1"/>
    <col min="12552" max="12552" width="14.28515625" style="111" customWidth="1"/>
    <col min="12553" max="12553" width="22.28515625" style="111" customWidth="1"/>
    <col min="12554" max="12554" width="14" style="111" customWidth="1"/>
    <col min="12555" max="12555" width="15.5703125" style="111" customWidth="1"/>
    <col min="12556" max="12800" width="9.140625" style="111"/>
    <col min="12801" max="12801" width="7.28515625" style="111" customWidth="1"/>
    <col min="12802" max="12802" width="24.42578125" style="111" customWidth="1"/>
    <col min="12803" max="12803" width="15" style="111" customWidth="1"/>
    <col min="12804" max="12804" width="13.5703125" style="111" customWidth="1"/>
    <col min="12805" max="12805" width="18.85546875" style="111" customWidth="1"/>
    <col min="12806" max="12806" width="15.85546875" style="111" customWidth="1"/>
    <col min="12807" max="12807" width="16.5703125" style="111" customWidth="1"/>
    <col min="12808" max="12808" width="14.28515625" style="111" customWidth="1"/>
    <col min="12809" max="12809" width="22.28515625" style="111" customWidth="1"/>
    <col min="12810" max="12810" width="14" style="111" customWidth="1"/>
    <col min="12811" max="12811" width="15.5703125" style="111" customWidth="1"/>
    <col min="12812" max="13056" width="9.140625" style="111"/>
    <col min="13057" max="13057" width="7.28515625" style="111" customWidth="1"/>
    <col min="13058" max="13058" width="24.42578125" style="111" customWidth="1"/>
    <col min="13059" max="13059" width="15" style="111" customWidth="1"/>
    <col min="13060" max="13060" width="13.5703125" style="111" customWidth="1"/>
    <col min="13061" max="13061" width="18.85546875" style="111" customWidth="1"/>
    <col min="13062" max="13062" width="15.85546875" style="111" customWidth="1"/>
    <col min="13063" max="13063" width="16.5703125" style="111" customWidth="1"/>
    <col min="13064" max="13064" width="14.28515625" style="111" customWidth="1"/>
    <col min="13065" max="13065" width="22.28515625" style="111" customWidth="1"/>
    <col min="13066" max="13066" width="14" style="111" customWidth="1"/>
    <col min="13067" max="13067" width="15.5703125" style="111" customWidth="1"/>
    <col min="13068" max="13312" width="9.140625" style="111"/>
    <col min="13313" max="13313" width="7.28515625" style="111" customWidth="1"/>
    <col min="13314" max="13314" width="24.42578125" style="111" customWidth="1"/>
    <col min="13315" max="13315" width="15" style="111" customWidth="1"/>
    <col min="13316" max="13316" width="13.5703125" style="111" customWidth="1"/>
    <col min="13317" max="13317" width="18.85546875" style="111" customWidth="1"/>
    <col min="13318" max="13318" width="15.85546875" style="111" customWidth="1"/>
    <col min="13319" max="13319" width="16.5703125" style="111" customWidth="1"/>
    <col min="13320" max="13320" width="14.28515625" style="111" customWidth="1"/>
    <col min="13321" max="13321" width="22.28515625" style="111" customWidth="1"/>
    <col min="13322" max="13322" width="14" style="111" customWidth="1"/>
    <col min="13323" max="13323" width="15.5703125" style="111" customWidth="1"/>
    <col min="13324" max="13568" width="9.140625" style="111"/>
    <col min="13569" max="13569" width="7.28515625" style="111" customWidth="1"/>
    <col min="13570" max="13570" width="24.42578125" style="111" customWidth="1"/>
    <col min="13571" max="13571" width="15" style="111" customWidth="1"/>
    <col min="13572" max="13572" width="13.5703125" style="111" customWidth="1"/>
    <col min="13573" max="13573" width="18.85546875" style="111" customWidth="1"/>
    <col min="13574" max="13574" width="15.85546875" style="111" customWidth="1"/>
    <col min="13575" max="13575" width="16.5703125" style="111" customWidth="1"/>
    <col min="13576" max="13576" width="14.28515625" style="111" customWidth="1"/>
    <col min="13577" max="13577" width="22.28515625" style="111" customWidth="1"/>
    <col min="13578" max="13578" width="14" style="111" customWidth="1"/>
    <col min="13579" max="13579" width="15.5703125" style="111" customWidth="1"/>
    <col min="13580" max="13824" width="9.140625" style="111"/>
    <col min="13825" max="13825" width="7.28515625" style="111" customWidth="1"/>
    <col min="13826" max="13826" width="24.42578125" style="111" customWidth="1"/>
    <col min="13827" max="13827" width="15" style="111" customWidth="1"/>
    <col min="13828" max="13828" width="13.5703125" style="111" customWidth="1"/>
    <col min="13829" max="13829" width="18.85546875" style="111" customWidth="1"/>
    <col min="13830" max="13830" width="15.85546875" style="111" customWidth="1"/>
    <col min="13831" max="13831" width="16.5703125" style="111" customWidth="1"/>
    <col min="13832" max="13832" width="14.28515625" style="111" customWidth="1"/>
    <col min="13833" max="13833" width="22.28515625" style="111" customWidth="1"/>
    <col min="13834" max="13834" width="14" style="111" customWidth="1"/>
    <col min="13835" max="13835" width="15.5703125" style="111" customWidth="1"/>
    <col min="13836" max="14080" width="9.140625" style="111"/>
    <col min="14081" max="14081" width="7.28515625" style="111" customWidth="1"/>
    <col min="14082" max="14082" width="24.42578125" style="111" customWidth="1"/>
    <col min="14083" max="14083" width="15" style="111" customWidth="1"/>
    <col min="14084" max="14084" width="13.5703125" style="111" customWidth="1"/>
    <col min="14085" max="14085" width="18.85546875" style="111" customWidth="1"/>
    <col min="14086" max="14086" width="15.85546875" style="111" customWidth="1"/>
    <col min="14087" max="14087" width="16.5703125" style="111" customWidth="1"/>
    <col min="14088" max="14088" width="14.28515625" style="111" customWidth="1"/>
    <col min="14089" max="14089" width="22.28515625" style="111" customWidth="1"/>
    <col min="14090" max="14090" width="14" style="111" customWidth="1"/>
    <col min="14091" max="14091" width="15.5703125" style="111" customWidth="1"/>
    <col min="14092" max="14336" width="9.140625" style="111"/>
    <col min="14337" max="14337" width="7.28515625" style="111" customWidth="1"/>
    <col min="14338" max="14338" width="24.42578125" style="111" customWidth="1"/>
    <col min="14339" max="14339" width="15" style="111" customWidth="1"/>
    <col min="14340" max="14340" width="13.5703125" style="111" customWidth="1"/>
    <col min="14341" max="14341" width="18.85546875" style="111" customWidth="1"/>
    <col min="14342" max="14342" width="15.85546875" style="111" customWidth="1"/>
    <col min="14343" max="14343" width="16.5703125" style="111" customWidth="1"/>
    <col min="14344" max="14344" width="14.28515625" style="111" customWidth="1"/>
    <col min="14345" max="14345" width="22.28515625" style="111" customWidth="1"/>
    <col min="14346" max="14346" width="14" style="111" customWidth="1"/>
    <col min="14347" max="14347" width="15.5703125" style="111" customWidth="1"/>
    <col min="14348" max="14592" width="9.140625" style="111"/>
    <col min="14593" max="14593" width="7.28515625" style="111" customWidth="1"/>
    <col min="14594" max="14594" width="24.42578125" style="111" customWidth="1"/>
    <col min="14595" max="14595" width="15" style="111" customWidth="1"/>
    <col min="14596" max="14596" width="13.5703125" style="111" customWidth="1"/>
    <col min="14597" max="14597" width="18.85546875" style="111" customWidth="1"/>
    <col min="14598" max="14598" width="15.85546875" style="111" customWidth="1"/>
    <col min="14599" max="14599" width="16.5703125" style="111" customWidth="1"/>
    <col min="14600" max="14600" width="14.28515625" style="111" customWidth="1"/>
    <col min="14601" max="14601" width="22.28515625" style="111" customWidth="1"/>
    <col min="14602" max="14602" width="14" style="111" customWidth="1"/>
    <col min="14603" max="14603" width="15.5703125" style="111" customWidth="1"/>
    <col min="14604" max="14848" width="9.140625" style="111"/>
    <col min="14849" max="14849" width="7.28515625" style="111" customWidth="1"/>
    <col min="14850" max="14850" width="24.42578125" style="111" customWidth="1"/>
    <col min="14851" max="14851" width="15" style="111" customWidth="1"/>
    <col min="14852" max="14852" width="13.5703125" style="111" customWidth="1"/>
    <col min="14853" max="14853" width="18.85546875" style="111" customWidth="1"/>
    <col min="14854" max="14854" width="15.85546875" style="111" customWidth="1"/>
    <col min="14855" max="14855" width="16.5703125" style="111" customWidth="1"/>
    <col min="14856" max="14856" width="14.28515625" style="111" customWidth="1"/>
    <col min="14857" max="14857" width="22.28515625" style="111" customWidth="1"/>
    <col min="14858" max="14858" width="14" style="111" customWidth="1"/>
    <col min="14859" max="14859" width="15.5703125" style="111" customWidth="1"/>
    <col min="14860" max="15104" width="9.140625" style="111"/>
    <col min="15105" max="15105" width="7.28515625" style="111" customWidth="1"/>
    <col min="15106" max="15106" width="24.42578125" style="111" customWidth="1"/>
    <col min="15107" max="15107" width="15" style="111" customWidth="1"/>
    <col min="15108" max="15108" width="13.5703125" style="111" customWidth="1"/>
    <col min="15109" max="15109" width="18.85546875" style="111" customWidth="1"/>
    <col min="15110" max="15110" width="15.85546875" style="111" customWidth="1"/>
    <col min="15111" max="15111" width="16.5703125" style="111" customWidth="1"/>
    <col min="15112" max="15112" width="14.28515625" style="111" customWidth="1"/>
    <col min="15113" max="15113" width="22.28515625" style="111" customWidth="1"/>
    <col min="15114" max="15114" width="14" style="111" customWidth="1"/>
    <col min="15115" max="15115" width="15.5703125" style="111" customWidth="1"/>
    <col min="15116" max="15360" width="9.140625" style="111"/>
    <col min="15361" max="15361" width="7.28515625" style="111" customWidth="1"/>
    <col min="15362" max="15362" width="24.42578125" style="111" customWidth="1"/>
    <col min="15363" max="15363" width="15" style="111" customWidth="1"/>
    <col min="15364" max="15364" width="13.5703125" style="111" customWidth="1"/>
    <col min="15365" max="15365" width="18.85546875" style="111" customWidth="1"/>
    <col min="15366" max="15366" width="15.85546875" style="111" customWidth="1"/>
    <col min="15367" max="15367" width="16.5703125" style="111" customWidth="1"/>
    <col min="15368" max="15368" width="14.28515625" style="111" customWidth="1"/>
    <col min="15369" max="15369" width="22.28515625" style="111" customWidth="1"/>
    <col min="15370" max="15370" width="14" style="111" customWidth="1"/>
    <col min="15371" max="15371" width="15.5703125" style="111" customWidth="1"/>
    <col min="15372" max="15616" width="9.140625" style="111"/>
    <col min="15617" max="15617" width="7.28515625" style="111" customWidth="1"/>
    <col min="15618" max="15618" width="24.42578125" style="111" customWidth="1"/>
    <col min="15619" max="15619" width="15" style="111" customWidth="1"/>
    <col min="15620" max="15620" width="13.5703125" style="111" customWidth="1"/>
    <col min="15621" max="15621" width="18.85546875" style="111" customWidth="1"/>
    <col min="15622" max="15622" width="15.85546875" style="111" customWidth="1"/>
    <col min="15623" max="15623" width="16.5703125" style="111" customWidth="1"/>
    <col min="15624" max="15624" width="14.28515625" style="111" customWidth="1"/>
    <col min="15625" max="15625" width="22.28515625" style="111" customWidth="1"/>
    <col min="15626" max="15626" width="14" style="111" customWidth="1"/>
    <col min="15627" max="15627" width="15.5703125" style="111" customWidth="1"/>
    <col min="15628" max="15872" width="9.140625" style="111"/>
    <col min="15873" max="15873" width="7.28515625" style="111" customWidth="1"/>
    <col min="15874" max="15874" width="24.42578125" style="111" customWidth="1"/>
    <col min="15875" max="15875" width="15" style="111" customWidth="1"/>
    <col min="15876" max="15876" width="13.5703125" style="111" customWidth="1"/>
    <col min="15877" max="15877" width="18.85546875" style="111" customWidth="1"/>
    <col min="15878" max="15878" width="15.85546875" style="111" customWidth="1"/>
    <col min="15879" max="15879" width="16.5703125" style="111" customWidth="1"/>
    <col min="15880" max="15880" width="14.28515625" style="111" customWidth="1"/>
    <col min="15881" max="15881" width="22.28515625" style="111" customWidth="1"/>
    <col min="15882" max="15882" width="14" style="111" customWidth="1"/>
    <col min="15883" max="15883" width="15.5703125" style="111" customWidth="1"/>
    <col min="15884" max="16128" width="9.140625" style="111"/>
    <col min="16129" max="16129" width="7.28515625" style="111" customWidth="1"/>
    <col min="16130" max="16130" width="24.42578125" style="111" customWidth="1"/>
    <col min="16131" max="16131" width="15" style="111" customWidth="1"/>
    <col min="16132" max="16132" width="13.5703125" style="111" customWidth="1"/>
    <col min="16133" max="16133" width="18.85546875" style="111" customWidth="1"/>
    <col min="16134" max="16134" width="15.85546875" style="111" customWidth="1"/>
    <col min="16135" max="16135" width="16.5703125" style="111" customWidth="1"/>
    <col min="16136" max="16136" width="14.28515625" style="111" customWidth="1"/>
    <col min="16137" max="16137" width="22.28515625" style="111" customWidth="1"/>
    <col min="16138" max="16138" width="14" style="111" customWidth="1"/>
    <col min="16139" max="16139" width="15.5703125" style="111" customWidth="1"/>
    <col min="16140" max="16384" width="9.140625" style="111"/>
  </cols>
  <sheetData>
    <row r="1" spans="1:13" ht="18.75" customHeight="1" x14ac:dyDescent="0.25">
      <c r="K1" s="112"/>
      <c r="L1" s="112"/>
      <c r="M1" s="112"/>
    </row>
    <row r="2" spans="1:13" ht="20.25" customHeight="1" x14ac:dyDescent="0.25">
      <c r="A2" s="113"/>
      <c r="B2" s="113"/>
      <c r="C2" s="113"/>
      <c r="D2" s="113"/>
      <c r="E2" s="113"/>
      <c r="F2" s="113"/>
      <c r="G2" s="113"/>
      <c r="H2" s="114"/>
      <c r="I2" s="114"/>
      <c r="K2" s="115"/>
      <c r="L2" s="115"/>
      <c r="M2" s="115"/>
    </row>
    <row r="3" spans="1:13" ht="61.5" customHeight="1" x14ac:dyDescent="0.25">
      <c r="A3" s="113"/>
      <c r="B3" s="116" t="s">
        <v>239</v>
      </c>
      <c r="C3" s="117"/>
      <c r="D3" s="117"/>
      <c r="E3" s="117"/>
      <c r="F3" s="117"/>
      <c r="G3" s="117"/>
      <c r="H3" s="117"/>
      <c r="I3" s="117"/>
      <c r="J3" s="117"/>
      <c r="K3" s="113"/>
    </row>
    <row r="4" spans="1:13" ht="31.5" customHeight="1" x14ac:dyDescent="0.25">
      <c r="A4" s="118" t="s">
        <v>86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3" ht="33" customHeight="1" x14ac:dyDescent="0.25">
      <c r="A5" s="119" t="s">
        <v>1</v>
      </c>
      <c r="B5" s="119" t="s">
        <v>2</v>
      </c>
      <c r="C5" s="120" t="s">
        <v>3</v>
      </c>
      <c r="D5" s="120"/>
      <c r="E5" s="120"/>
      <c r="F5" s="120" t="s">
        <v>4</v>
      </c>
      <c r="G5" s="120" t="s">
        <v>5</v>
      </c>
      <c r="H5" s="120"/>
      <c r="I5" s="120"/>
      <c r="J5" s="120"/>
      <c r="K5" s="121" t="s">
        <v>87</v>
      </c>
    </row>
    <row r="6" spans="1:13" ht="158.25" customHeight="1" x14ac:dyDescent="0.25">
      <c r="A6" s="119"/>
      <c r="B6" s="119"/>
      <c r="C6" s="122" t="s">
        <v>7</v>
      </c>
      <c r="D6" s="122" t="s">
        <v>88</v>
      </c>
      <c r="E6" s="122" t="s">
        <v>9</v>
      </c>
      <c r="F6" s="120"/>
      <c r="G6" s="123" t="s">
        <v>10</v>
      </c>
      <c r="H6" s="122" t="s">
        <v>89</v>
      </c>
      <c r="I6" s="122" t="s">
        <v>12</v>
      </c>
      <c r="J6" s="122" t="s">
        <v>89</v>
      </c>
      <c r="K6" s="121"/>
    </row>
    <row r="7" spans="1:13" ht="15.75" x14ac:dyDescent="0.25">
      <c r="A7" s="124">
        <v>1</v>
      </c>
      <c r="B7" s="125" t="s">
        <v>23</v>
      </c>
      <c r="C7" s="126"/>
      <c r="D7" s="127">
        <v>21</v>
      </c>
      <c r="E7" s="128" t="s">
        <v>240</v>
      </c>
      <c r="F7" s="129">
        <f>SUM(C7,D7)</f>
        <v>21</v>
      </c>
      <c r="G7" s="130"/>
      <c r="H7" s="126"/>
      <c r="I7" s="131" t="s">
        <v>240</v>
      </c>
      <c r="J7" s="127">
        <v>21</v>
      </c>
      <c r="K7" s="132"/>
    </row>
    <row r="8" spans="1:13" ht="15.75" x14ac:dyDescent="0.25">
      <c r="A8" s="124"/>
      <c r="B8" s="130"/>
      <c r="C8" s="126"/>
      <c r="D8" s="127">
        <v>1.5</v>
      </c>
      <c r="E8" s="131" t="s">
        <v>241</v>
      </c>
      <c r="F8" s="133">
        <f>SUM(C8,D8)</f>
        <v>1.5</v>
      </c>
      <c r="G8" s="130"/>
      <c r="H8" s="126"/>
      <c r="I8" s="131" t="s">
        <v>241</v>
      </c>
      <c r="J8" s="126">
        <v>1.5</v>
      </c>
      <c r="K8" s="132"/>
    </row>
    <row r="9" spans="1:13" ht="31.5" x14ac:dyDescent="0.25">
      <c r="A9" s="124"/>
      <c r="B9" s="130"/>
      <c r="C9" s="126"/>
      <c r="D9" s="127">
        <v>12.69</v>
      </c>
      <c r="E9" s="131" t="s">
        <v>242</v>
      </c>
      <c r="F9" s="129">
        <f>SUM(C9,D9)</f>
        <v>12.69</v>
      </c>
      <c r="G9" s="130"/>
      <c r="H9" s="126"/>
      <c r="I9" s="128" t="s">
        <v>242</v>
      </c>
      <c r="J9" s="127">
        <v>12.69</v>
      </c>
      <c r="K9" s="132"/>
    </row>
    <row r="10" spans="1:13" ht="31.5" x14ac:dyDescent="0.25">
      <c r="A10" s="124">
        <v>2</v>
      </c>
      <c r="B10" s="131" t="s">
        <v>243</v>
      </c>
      <c r="C10" s="134"/>
      <c r="D10" s="135">
        <v>119.74436</v>
      </c>
      <c r="E10" s="136" t="s">
        <v>244</v>
      </c>
      <c r="F10" s="129">
        <v>119.74436</v>
      </c>
      <c r="G10" s="130"/>
      <c r="H10" s="126"/>
      <c r="I10" s="137" t="s">
        <v>244</v>
      </c>
      <c r="J10" s="127">
        <v>119.74</v>
      </c>
      <c r="K10" s="132"/>
    </row>
    <row r="11" spans="1:13" ht="31.5" x14ac:dyDescent="0.25">
      <c r="A11" s="138">
        <v>3</v>
      </c>
      <c r="B11" s="125" t="s">
        <v>245</v>
      </c>
      <c r="C11" s="139">
        <v>306.39999999999998</v>
      </c>
      <c r="D11" s="126"/>
      <c r="E11" s="131" t="s">
        <v>246</v>
      </c>
      <c r="F11" s="129">
        <f t="shared" ref="F11:F51" si="0">SUM(C11,D11)</f>
        <v>306.39999999999998</v>
      </c>
      <c r="G11" s="125">
        <v>2240</v>
      </c>
      <c r="H11" s="139">
        <v>290</v>
      </c>
      <c r="I11" s="131" t="s">
        <v>247</v>
      </c>
      <c r="J11" s="140"/>
      <c r="K11" s="141">
        <v>2.2000000000000002</v>
      </c>
    </row>
    <row r="12" spans="1:13" ht="15.75" x14ac:dyDescent="0.25">
      <c r="A12" s="124"/>
      <c r="B12" s="131"/>
      <c r="C12" s="126"/>
      <c r="D12" s="140"/>
      <c r="E12" s="131"/>
      <c r="F12" s="133">
        <f t="shared" si="0"/>
        <v>0</v>
      </c>
      <c r="G12" s="130">
        <v>3110</v>
      </c>
      <c r="H12" s="140">
        <v>215.8</v>
      </c>
      <c r="I12" s="131" t="s">
        <v>235</v>
      </c>
      <c r="J12" s="139"/>
      <c r="K12" s="141"/>
    </row>
    <row r="13" spans="1:13" ht="15.75" x14ac:dyDescent="0.25">
      <c r="A13" s="124"/>
      <c r="B13" s="128"/>
      <c r="C13" s="126"/>
      <c r="D13" s="140"/>
      <c r="E13" s="131"/>
      <c r="F13" s="133">
        <f t="shared" si="0"/>
        <v>0</v>
      </c>
      <c r="G13" s="130">
        <v>2282</v>
      </c>
      <c r="H13" s="140">
        <v>9.6</v>
      </c>
      <c r="I13" s="131" t="s">
        <v>248</v>
      </c>
      <c r="J13" s="140"/>
      <c r="K13" s="132"/>
    </row>
    <row r="14" spans="1:13" ht="15.75" x14ac:dyDescent="0.25">
      <c r="A14" s="124"/>
      <c r="B14" s="142"/>
      <c r="C14" s="126"/>
      <c r="D14" s="139"/>
      <c r="E14" s="128"/>
      <c r="F14" s="129">
        <f t="shared" si="0"/>
        <v>0</v>
      </c>
      <c r="G14" s="125">
        <v>2220</v>
      </c>
      <c r="H14" s="140"/>
      <c r="I14" s="128" t="s">
        <v>14</v>
      </c>
      <c r="J14" s="139"/>
      <c r="K14" s="143">
        <v>0.08</v>
      </c>
    </row>
    <row r="15" spans="1:13" ht="47.25" x14ac:dyDescent="0.25">
      <c r="A15" s="124">
        <v>4</v>
      </c>
      <c r="B15" s="142" t="s">
        <v>249</v>
      </c>
      <c r="C15" s="126"/>
      <c r="D15" s="139"/>
      <c r="E15" s="128" t="s">
        <v>250</v>
      </c>
      <c r="F15" s="129">
        <f t="shared" si="0"/>
        <v>0</v>
      </c>
      <c r="G15" s="125">
        <v>2230</v>
      </c>
      <c r="H15" s="144"/>
      <c r="I15" s="128" t="s">
        <v>250</v>
      </c>
      <c r="J15" s="139">
        <v>0.1</v>
      </c>
      <c r="K15" s="143">
        <v>2.5</v>
      </c>
    </row>
    <row r="16" spans="1:13" ht="33" customHeight="1" x14ac:dyDescent="0.25">
      <c r="A16" s="124"/>
      <c r="B16" s="131"/>
      <c r="C16" s="126"/>
      <c r="D16" s="127"/>
      <c r="E16" s="131"/>
      <c r="F16" s="129">
        <f t="shared" si="0"/>
        <v>0</v>
      </c>
      <c r="G16" s="130"/>
      <c r="H16" s="144"/>
      <c r="I16" s="131"/>
      <c r="J16" s="127"/>
      <c r="K16" s="132"/>
    </row>
    <row r="17" spans="1:17" ht="28.5" customHeight="1" x14ac:dyDescent="0.25">
      <c r="A17" s="138"/>
      <c r="B17" s="125"/>
      <c r="C17" s="139"/>
      <c r="D17" s="126"/>
      <c r="E17" s="131"/>
      <c r="F17" s="129">
        <f t="shared" si="0"/>
        <v>0</v>
      </c>
      <c r="G17" s="125"/>
      <c r="H17" s="139"/>
      <c r="I17" s="131"/>
      <c r="J17" s="140"/>
      <c r="K17" s="141"/>
    </row>
    <row r="18" spans="1:17" ht="21" customHeight="1" x14ac:dyDescent="0.25">
      <c r="A18" s="124"/>
      <c r="B18" s="131"/>
      <c r="C18" s="126"/>
      <c r="D18" s="140"/>
      <c r="E18" s="131"/>
      <c r="F18" s="133">
        <f t="shared" si="0"/>
        <v>0</v>
      </c>
      <c r="G18" s="130"/>
      <c r="H18" s="140"/>
      <c r="I18" s="131"/>
      <c r="J18" s="139"/>
      <c r="K18" s="141"/>
    </row>
    <row r="19" spans="1:17" ht="15.75" x14ac:dyDescent="0.25">
      <c r="A19" s="124"/>
      <c r="B19" s="128"/>
      <c r="C19" s="126"/>
      <c r="D19" s="140"/>
      <c r="E19" s="131"/>
      <c r="F19" s="133">
        <f t="shared" si="0"/>
        <v>0</v>
      </c>
      <c r="G19" s="130"/>
      <c r="H19" s="140"/>
      <c r="I19" s="131"/>
      <c r="J19" s="140"/>
      <c r="K19" s="132"/>
      <c r="Q19" s="145"/>
    </row>
    <row r="20" spans="1:17" ht="15.75" x14ac:dyDescent="0.25">
      <c r="A20" s="124"/>
      <c r="B20" s="142"/>
      <c r="C20" s="126"/>
      <c r="D20" s="139"/>
      <c r="E20" s="128"/>
      <c r="F20" s="129">
        <f t="shared" si="0"/>
        <v>0</v>
      </c>
      <c r="G20" s="125"/>
      <c r="H20" s="140"/>
      <c r="I20" s="128"/>
      <c r="J20" s="139"/>
      <c r="K20" s="143"/>
    </row>
    <row r="21" spans="1:17" ht="15.75" x14ac:dyDescent="0.25">
      <c r="A21" s="124"/>
      <c r="B21" s="128"/>
      <c r="C21" s="126"/>
      <c r="D21" s="139"/>
      <c r="E21" s="131"/>
      <c r="F21" s="129">
        <f t="shared" si="0"/>
        <v>0</v>
      </c>
      <c r="G21" s="125"/>
      <c r="H21" s="144"/>
      <c r="I21" s="128"/>
      <c r="J21" s="139"/>
      <c r="K21" s="143"/>
    </row>
    <row r="22" spans="1:17" ht="15.75" x14ac:dyDescent="0.25">
      <c r="A22" s="124"/>
      <c r="B22" s="130"/>
      <c r="C22" s="126"/>
      <c r="D22" s="126"/>
      <c r="E22" s="131"/>
      <c r="F22" s="133">
        <f t="shared" si="0"/>
        <v>0</v>
      </c>
      <c r="G22" s="130"/>
      <c r="H22" s="126"/>
      <c r="I22" s="131"/>
      <c r="J22" s="126"/>
      <c r="K22" s="132"/>
    </row>
    <row r="23" spans="1:17" ht="15.75" x14ac:dyDescent="0.25">
      <c r="A23" s="124"/>
      <c r="B23" s="130"/>
      <c r="C23" s="126"/>
      <c r="D23" s="126"/>
      <c r="E23" s="131"/>
      <c r="F23" s="133">
        <f t="shared" si="0"/>
        <v>0</v>
      </c>
      <c r="G23" s="130"/>
      <c r="H23" s="126"/>
      <c r="I23" s="131"/>
      <c r="J23" s="126"/>
      <c r="K23" s="132"/>
    </row>
    <row r="24" spans="1:17" ht="15.75" x14ac:dyDescent="0.25">
      <c r="A24" s="124"/>
      <c r="B24" s="130"/>
      <c r="C24" s="126"/>
      <c r="D24" s="126"/>
      <c r="E24" s="131"/>
      <c r="F24" s="133">
        <f t="shared" si="0"/>
        <v>0</v>
      </c>
      <c r="G24" s="130"/>
      <c r="H24" s="126"/>
      <c r="I24" s="131"/>
      <c r="J24" s="126"/>
      <c r="K24" s="132"/>
    </row>
    <row r="25" spans="1:17" ht="15.75" x14ac:dyDescent="0.25">
      <c r="A25" s="124"/>
      <c r="B25" s="130"/>
      <c r="C25" s="126"/>
      <c r="D25" s="126"/>
      <c r="E25" s="131"/>
      <c r="F25" s="133">
        <f t="shared" si="0"/>
        <v>0</v>
      </c>
      <c r="G25" s="130"/>
      <c r="H25" s="126"/>
      <c r="I25" s="131"/>
      <c r="J25" s="126"/>
      <c r="K25" s="132"/>
    </row>
    <row r="26" spans="1:17" ht="15.75" x14ac:dyDescent="0.25">
      <c r="A26" s="138"/>
      <c r="B26" s="130"/>
      <c r="C26" s="126"/>
      <c r="D26" s="126"/>
      <c r="E26" s="131"/>
      <c r="F26" s="133">
        <f t="shared" si="0"/>
        <v>0</v>
      </c>
      <c r="G26" s="130"/>
      <c r="H26" s="126"/>
      <c r="I26" s="131"/>
      <c r="J26" s="126"/>
      <c r="K26" s="132"/>
    </row>
    <row r="27" spans="1:17" ht="15.75" x14ac:dyDescent="0.25">
      <c r="A27" s="138"/>
      <c r="B27" s="130"/>
      <c r="C27" s="126"/>
      <c r="D27" s="126"/>
      <c r="E27" s="131"/>
      <c r="F27" s="133">
        <f t="shared" si="0"/>
        <v>0</v>
      </c>
      <c r="G27" s="130"/>
      <c r="H27" s="126"/>
      <c r="I27" s="131"/>
      <c r="J27" s="126"/>
      <c r="K27" s="132"/>
    </row>
    <row r="28" spans="1:17" ht="15.75" x14ac:dyDescent="0.25">
      <c r="A28" s="124"/>
      <c r="B28" s="130"/>
      <c r="C28" s="126"/>
      <c r="D28" s="126"/>
      <c r="E28" s="131"/>
      <c r="F28" s="133">
        <f t="shared" si="0"/>
        <v>0</v>
      </c>
      <c r="G28" s="130"/>
      <c r="H28" s="126"/>
      <c r="I28" s="131"/>
      <c r="J28" s="126"/>
      <c r="K28" s="132"/>
    </row>
    <row r="29" spans="1:17" ht="15.75" x14ac:dyDescent="0.25">
      <c r="A29" s="124"/>
      <c r="B29" s="130"/>
      <c r="C29" s="126"/>
      <c r="D29" s="126"/>
      <c r="E29" s="131"/>
      <c r="F29" s="133">
        <f t="shared" si="0"/>
        <v>0</v>
      </c>
      <c r="G29" s="130"/>
      <c r="H29" s="126"/>
      <c r="I29" s="131"/>
      <c r="J29" s="126"/>
      <c r="K29" s="132"/>
    </row>
    <row r="30" spans="1:17" ht="15.75" x14ac:dyDescent="0.25">
      <c r="A30" s="124"/>
      <c r="B30" s="130"/>
      <c r="C30" s="126"/>
      <c r="D30" s="126"/>
      <c r="E30" s="131"/>
      <c r="F30" s="133">
        <f t="shared" si="0"/>
        <v>0</v>
      </c>
      <c r="G30" s="130"/>
      <c r="H30" s="126"/>
      <c r="I30" s="131"/>
      <c r="J30" s="126"/>
      <c r="K30" s="132"/>
    </row>
    <row r="31" spans="1:17" ht="15.75" x14ac:dyDescent="0.25">
      <c r="A31" s="124"/>
      <c r="B31" s="130"/>
      <c r="C31" s="126"/>
      <c r="D31" s="126"/>
      <c r="E31" s="131"/>
      <c r="F31" s="133">
        <f t="shared" si="0"/>
        <v>0</v>
      </c>
      <c r="G31" s="130"/>
      <c r="H31" s="126"/>
      <c r="I31" s="131"/>
      <c r="J31" s="126"/>
      <c r="K31" s="132"/>
    </row>
    <row r="32" spans="1:17" ht="15.75" x14ac:dyDescent="0.25">
      <c r="A32" s="124"/>
      <c r="B32" s="130"/>
      <c r="C32" s="126"/>
      <c r="D32" s="126"/>
      <c r="E32" s="131"/>
      <c r="F32" s="133">
        <f t="shared" si="0"/>
        <v>0</v>
      </c>
      <c r="G32" s="130"/>
      <c r="H32" s="126"/>
      <c r="I32" s="131"/>
      <c r="J32" s="126"/>
      <c r="K32" s="132"/>
    </row>
    <row r="33" spans="1:11" ht="15.75" x14ac:dyDescent="0.25">
      <c r="A33" s="124"/>
      <c r="B33" s="130"/>
      <c r="C33" s="126"/>
      <c r="D33" s="126"/>
      <c r="E33" s="131"/>
      <c r="F33" s="133">
        <f t="shared" si="0"/>
        <v>0</v>
      </c>
      <c r="G33" s="130"/>
      <c r="H33" s="126"/>
      <c r="I33" s="131"/>
      <c r="J33" s="126"/>
      <c r="K33" s="132"/>
    </row>
    <row r="34" spans="1:11" ht="15.75" x14ac:dyDescent="0.25">
      <c r="A34" s="124"/>
      <c r="B34" s="130"/>
      <c r="C34" s="126"/>
      <c r="D34" s="126"/>
      <c r="E34" s="131"/>
      <c r="F34" s="133">
        <f t="shared" si="0"/>
        <v>0</v>
      </c>
      <c r="G34" s="130"/>
      <c r="H34" s="126"/>
      <c r="I34" s="131"/>
      <c r="J34" s="126"/>
      <c r="K34" s="132"/>
    </row>
    <row r="35" spans="1:11" ht="15.75" x14ac:dyDescent="0.25">
      <c r="A35" s="124"/>
      <c r="B35" s="130"/>
      <c r="C35" s="126"/>
      <c r="D35" s="126"/>
      <c r="E35" s="131"/>
      <c r="F35" s="133">
        <f t="shared" si="0"/>
        <v>0</v>
      </c>
      <c r="G35" s="130"/>
      <c r="H35" s="126"/>
      <c r="I35" s="131"/>
      <c r="J35" s="126"/>
      <c r="K35" s="132"/>
    </row>
    <row r="36" spans="1:11" ht="15.75" x14ac:dyDescent="0.25">
      <c r="A36" s="138"/>
      <c r="B36" s="130"/>
      <c r="C36" s="126"/>
      <c r="D36" s="126"/>
      <c r="E36" s="131"/>
      <c r="F36" s="133">
        <f t="shared" si="0"/>
        <v>0</v>
      </c>
      <c r="G36" s="130"/>
      <c r="H36" s="126"/>
      <c r="I36" s="131"/>
      <c r="J36" s="126"/>
      <c r="K36" s="132"/>
    </row>
    <row r="37" spans="1:11" ht="15.75" x14ac:dyDescent="0.25">
      <c r="A37" s="138"/>
      <c r="B37" s="130"/>
      <c r="C37" s="126"/>
      <c r="D37" s="126"/>
      <c r="E37" s="131"/>
      <c r="F37" s="133">
        <f t="shared" si="0"/>
        <v>0</v>
      </c>
      <c r="G37" s="130"/>
      <c r="H37" s="126"/>
      <c r="I37" s="131"/>
      <c r="J37" s="126"/>
      <c r="K37" s="132"/>
    </row>
    <row r="38" spans="1:11" ht="15.75" x14ac:dyDescent="0.25">
      <c r="A38" s="124"/>
      <c r="B38" s="130"/>
      <c r="C38" s="126"/>
      <c r="D38" s="126"/>
      <c r="E38" s="131"/>
      <c r="F38" s="133">
        <f t="shared" si="0"/>
        <v>0</v>
      </c>
      <c r="G38" s="130"/>
      <c r="H38" s="126"/>
      <c r="I38" s="131"/>
      <c r="J38" s="126"/>
      <c r="K38" s="132"/>
    </row>
    <row r="39" spans="1:11" ht="15.75" x14ac:dyDescent="0.25">
      <c r="A39" s="124"/>
      <c r="B39" s="130"/>
      <c r="C39" s="126"/>
      <c r="D39" s="126"/>
      <c r="E39" s="131"/>
      <c r="F39" s="133">
        <f t="shared" si="0"/>
        <v>0</v>
      </c>
      <c r="G39" s="130"/>
      <c r="H39" s="126"/>
      <c r="I39" s="131"/>
      <c r="J39" s="126"/>
      <c r="K39" s="132"/>
    </row>
    <row r="40" spans="1:11" ht="15.75" x14ac:dyDescent="0.25">
      <c r="A40" s="124"/>
      <c r="B40" s="130"/>
      <c r="C40" s="126"/>
      <c r="D40" s="126"/>
      <c r="E40" s="131"/>
      <c r="F40" s="133">
        <f t="shared" si="0"/>
        <v>0</v>
      </c>
      <c r="G40" s="130"/>
      <c r="H40" s="126"/>
      <c r="I40" s="131"/>
      <c r="J40" s="126"/>
      <c r="K40" s="132"/>
    </row>
    <row r="41" spans="1:11" ht="15.75" x14ac:dyDescent="0.25">
      <c r="A41" s="124"/>
      <c r="B41" s="130"/>
      <c r="C41" s="126"/>
      <c r="D41" s="126"/>
      <c r="E41" s="131"/>
      <c r="F41" s="133">
        <f t="shared" si="0"/>
        <v>0</v>
      </c>
      <c r="G41" s="130"/>
      <c r="H41" s="126"/>
      <c r="I41" s="131"/>
      <c r="J41" s="126"/>
      <c r="K41" s="132"/>
    </row>
    <row r="42" spans="1:11" ht="15.75" x14ac:dyDescent="0.25">
      <c r="A42" s="124"/>
      <c r="B42" s="130"/>
      <c r="C42" s="126"/>
      <c r="D42" s="126"/>
      <c r="E42" s="131"/>
      <c r="F42" s="133">
        <f t="shared" si="0"/>
        <v>0</v>
      </c>
      <c r="G42" s="130"/>
      <c r="H42" s="126"/>
      <c r="I42" s="131"/>
      <c r="J42" s="126"/>
      <c r="K42" s="132"/>
    </row>
    <row r="43" spans="1:11" ht="15.75" x14ac:dyDescent="0.25">
      <c r="A43" s="124"/>
      <c r="B43" s="130"/>
      <c r="C43" s="126"/>
      <c r="D43" s="126"/>
      <c r="E43" s="131"/>
      <c r="F43" s="133">
        <f t="shared" si="0"/>
        <v>0</v>
      </c>
      <c r="G43" s="130"/>
      <c r="H43" s="126"/>
      <c r="I43" s="131"/>
      <c r="J43" s="126"/>
      <c r="K43" s="132"/>
    </row>
    <row r="44" spans="1:11" ht="15.75" x14ac:dyDescent="0.25">
      <c r="A44" s="124"/>
      <c r="B44" s="130"/>
      <c r="C44" s="126"/>
      <c r="D44" s="126"/>
      <c r="E44" s="131"/>
      <c r="F44" s="133">
        <f t="shared" si="0"/>
        <v>0</v>
      </c>
      <c r="G44" s="130"/>
      <c r="H44" s="126"/>
      <c r="I44" s="131"/>
      <c r="J44" s="126"/>
      <c r="K44" s="132"/>
    </row>
    <row r="45" spans="1:11" ht="15.75" x14ac:dyDescent="0.25">
      <c r="A45" s="124"/>
      <c r="B45" s="130"/>
      <c r="C45" s="126"/>
      <c r="D45" s="126"/>
      <c r="E45" s="131"/>
      <c r="F45" s="133">
        <f t="shared" si="0"/>
        <v>0</v>
      </c>
      <c r="G45" s="130"/>
      <c r="H45" s="126"/>
      <c r="I45" s="131"/>
      <c r="J45" s="126"/>
      <c r="K45" s="132"/>
    </row>
    <row r="46" spans="1:11" ht="15.75" x14ac:dyDescent="0.25">
      <c r="A46" s="138"/>
      <c r="B46" s="130"/>
      <c r="C46" s="126"/>
      <c r="D46" s="126"/>
      <c r="E46" s="131"/>
      <c r="F46" s="133">
        <f t="shared" si="0"/>
        <v>0</v>
      </c>
      <c r="G46" s="130"/>
      <c r="H46" s="126"/>
      <c r="I46" s="131"/>
      <c r="J46" s="126"/>
      <c r="K46" s="132"/>
    </row>
    <row r="47" spans="1:11" ht="15.75" x14ac:dyDescent="0.25">
      <c r="A47" s="138"/>
      <c r="B47" s="130"/>
      <c r="C47" s="126"/>
      <c r="D47" s="126"/>
      <c r="E47" s="131"/>
      <c r="F47" s="133">
        <f t="shared" si="0"/>
        <v>0</v>
      </c>
      <c r="G47" s="130"/>
      <c r="H47" s="126"/>
      <c r="I47" s="131"/>
      <c r="J47" s="126"/>
      <c r="K47" s="132"/>
    </row>
    <row r="48" spans="1:11" ht="15.75" x14ac:dyDescent="0.25">
      <c r="A48" s="146"/>
      <c r="B48" s="147"/>
      <c r="C48" s="148"/>
      <c r="D48" s="148"/>
      <c r="E48" s="149"/>
      <c r="F48" s="133">
        <f t="shared" si="0"/>
        <v>0</v>
      </c>
      <c r="G48" s="147"/>
      <c r="H48" s="148"/>
      <c r="I48" s="149"/>
      <c r="J48" s="148"/>
      <c r="K48" s="132"/>
    </row>
    <row r="49" spans="1:11" ht="15.75" x14ac:dyDescent="0.25">
      <c r="A49" s="146"/>
      <c r="B49" s="147"/>
      <c r="C49" s="148"/>
      <c r="D49" s="148"/>
      <c r="E49" s="149"/>
      <c r="F49" s="133">
        <f t="shared" si="0"/>
        <v>0</v>
      </c>
      <c r="G49" s="147"/>
      <c r="H49" s="148"/>
      <c r="I49" s="149"/>
      <c r="J49" s="148"/>
      <c r="K49" s="132"/>
    </row>
    <row r="50" spans="1:11" ht="15.75" x14ac:dyDescent="0.25">
      <c r="A50" s="146"/>
      <c r="B50" s="147"/>
      <c r="C50" s="148"/>
      <c r="D50" s="148"/>
      <c r="E50" s="149"/>
      <c r="F50" s="133">
        <f t="shared" si="0"/>
        <v>0</v>
      </c>
      <c r="G50" s="147"/>
      <c r="H50" s="148"/>
      <c r="I50" s="149"/>
      <c r="J50" s="148"/>
      <c r="K50" s="132"/>
    </row>
    <row r="51" spans="1:11" ht="15.75" x14ac:dyDescent="0.25">
      <c r="A51" s="147"/>
      <c r="B51" s="150" t="s">
        <v>37</v>
      </c>
      <c r="C51" s="151">
        <f>SUM(C7:C50)</f>
        <v>306.39999999999998</v>
      </c>
      <c r="D51" s="151">
        <f>SUM(D7:D50)</f>
        <v>154.93436</v>
      </c>
      <c r="E51" s="152"/>
      <c r="F51" s="153">
        <f t="shared" si="0"/>
        <v>461.33435999999995</v>
      </c>
      <c r="G51" s="154"/>
      <c r="H51" s="151">
        <f>SUM(H7:H50)</f>
        <v>515.4</v>
      </c>
      <c r="I51" s="152"/>
      <c r="J51" s="151">
        <f>SUM(J7:J50)</f>
        <v>155.03</v>
      </c>
      <c r="K51" s="155">
        <f>C51-H51</f>
        <v>-209</v>
      </c>
    </row>
    <row r="54" spans="1:11" ht="15.75" x14ac:dyDescent="0.25">
      <c r="B54" s="156" t="s">
        <v>109</v>
      </c>
      <c r="F54" s="33"/>
      <c r="G54" s="34" t="s">
        <v>251</v>
      </c>
      <c r="H54" s="157"/>
    </row>
    <row r="55" spans="1:11" x14ac:dyDescent="0.25">
      <c r="B55" s="156"/>
      <c r="F55" s="36" t="s">
        <v>40</v>
      </c>
      <c r="G55" s="37"/>
      <c r="H55" s="37"/>
    </row>
    <row r="56" spans="1:11" ht="15.75" x14ac:dyDescent="0.25">
      <c r="B56" s="156" t="s">
        <v>41</v>
      </c>
      <c r="F56" s="33"/>
      <c r="G56" s="34" t="s">
        <v>252</v>
      </c>
      <c r="H56" s="157"/>
    </row>
    <row r="57" spans="1:11" x14ac:dyDescent="0.25">
      <c r="F57" s="36" t="s">
        <v>40</v>
      </c>
      <c r="G57" s="37"/>
      <c r="H57" s="37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Normal="100" workbookViewId="0"/>
  </sheetViews>
  <sheetFormatPr defaultRowHeight="15" x14ac:dyDescent="0.25"/>
  <cols>
    <col min="1" max="1" width="7.28515625" customWidth="1"/>
    <col min="2" max="2" width="27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7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7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7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7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7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7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7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7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7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7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7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7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7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7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7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7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7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7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7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7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7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7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7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7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7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7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7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7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7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7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7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7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7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7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7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7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7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7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7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7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7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7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7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7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7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7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7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7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7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7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7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7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7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7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7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7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7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7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7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7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7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7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7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253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1.5" x14ac:dyDescent="0.25">
      <c r="A7" s="21">
        <v>1</v>
      </c>
      <c r="B7" s="17" t="s">
        <v>254</v>
      </c>
      <c r="C7" s="16"/>
      <c r="D7" s="16">
        <v>16.100000000000001</v>
      </c>
      <c r="E7" s="17" t="s">
        <v>255</v>
      </c>
      <c r="F7" s="18">
        <f t="shared" ref="F7:F22" si="0">SUM(C7,D7)</f>
        <v>16.100000000000001</v>
      </c>
      <c r="G7" s="97">
        <v>2210</v>
      </c>
      <c r="H7" s="16"/>
      <c r="I7" s="17" t="s">
        <v>255</v>
      </c>
      <c r="J7" s="16">
        <v>16.100000000000001</v>
      </c>
      <c r="K7" s="19"/>
    </row>
    <row r="8" spans="1:13" ht="15.75" x14ac:dyDescent="0.25">
      <c r="A8" s="21">
        <v>2</v>
      </c>
      <c r="B8" s="17" t="s">
        <v>256</v>
      </c>
      <c r="C8" s="16"/>
      <c r="D8" s="16">
        <v>0</v>
      </c>
      <c r="E8" s="17" t="s">
        <v>257</v>
      </c>
      <c r="F8" s="18">
        <f t="shared" si="0"/>
        <v>0</v>
      </c>
      <c r="G8" s="97">
        <v>2220</v>
      </c>
      <c r="H8" s="16"/>
      <c r="I8" s="17" t="s">
        <v>257</v>
      </c>
      <c r="J8" s="16">
        <v>0</v>
      </c>
      <c r="K8" s="19"/>
    </row>
    <row r="9" spans="1:13" ht="31.5" x14ac:dyDescent="0.25">
      <c r="A9" s="21">
        <v>3</v>
      </c>
      <c r="B9" s="17" t="s">
        <v>258</v>
      </c>
      <c r="C9" s="16"/>
      <c r="D9" s="16">
        <v>3.7</v>
      </c>
      <c r="E9" s="17" t="s">
        <v>29</v>
      </c>
      <c r="F9" s="18">
        <f t="shared" si="0"/>
        <v>3.7</v>
      </c>
      <c r="G9" s="97">
        <v>2210</v>
      </c>
      <c r="H9" s="16"/>
      <c r="I9" s="17" t="s">
        <v>29</v>
      </c>
      <c r="J9" s="16">
        <v>3.7</v>
      </c>
      <c r="K9" s="19"/>
    </row>
    <row r="10" spans="1:13" ht="31.5" x14ac:dyDescent="0.25">
      <c r="A10" s="21">
        <v>4</v>
      </c>
      <c r="B10" s="17" t="s">
        <v>258</v>
      </c>
      <c r="C10" s="16"/>
      <c r="D10" s="16">
        <v>23.2</v>
      </c>
      <c r="E10" s="17" t="s">
        <v>29</v>
      </c>
      <c r="F10" s="18"/>
      <c r="G10" s="97">
        <v>3110</v>
      </c>
      <c r="H10" s="16"/>
      <c r="I10" s="17" t="s">
        <v>29</v>
      </c>
      <c r="J10" s="16">
        <v>23.2</v>
      </c>
      <c r="K10" s="19"/>
    </row>
    <row r="11" spans="1:13" ht="15.75" x14ac:dyDescent="0.25">
      <c r="A11" s="21">
        <v>5</v>
      </c>
      <c r="B11" s="17" t="s">
        <v>259</v>
      </c>
      <c r="C11" s="16"/>
      <c r="D11" s="16">
        <f>41+79.4+3.4</f>
        <v>123.80000000000001</v>
      </c>
      <c r="E11" s="17" t="s">
        <v>257</v>
      </c>
      <c r="F11" s="18"/>
      <c r="G11" s="97">
        <v>2220</v>
      </c>
      <c r="H11" s="16"/>
      <c r="I11" s="17" t="s">
        <v>257</v>
      </c>
      <c r="J11" s="16">
        <v>123.8</v>
      </c>
      <c r="K11" s="19"/>
    </row>
    <row r="12" spans="1:13" ht="15.75" x14ac:dyDescent="0.25">
      <c r="A12" s="21">
        <v>4</v>
      </c>
      <c r="B12" s="15" t="s">
        <v>77</v>
      </c>
      <c r="C12" s="16">
        <f>164.5+161.8+119.5</f>
        <v>445.8</v>
      </c>
      <c r="D12" s="16"/>
      <c r="E12" s="17"/>
      <c r="F12" s="18">
        <f t="shared" si="0"/>
        <v>445.8</v>
      </c>
      <c r="G12" s="97">
        <v>2210</v>
      </c>
      <c r="H12" s="16">
        <f>3+15.5</f>
        <v>18.5</v>
      </c>
      <c r="I12" s="17" t="s">
        <v>260</v>
      </c>
      <c r="J12" s="16"/>
      <c r="K12" s="19"/>
    </row>
    <row r="13" spans="1:13" ht="15.75" x14ac:dyDescent="0.25">
      <c r="A13" s="21"/>
      <c r="B13" s="15"/>
      <c r="C13" s="16"/>
      <c r="D13" s="16"/>
      <c r="E13" s="17"/>
      <c r="F13" s="18">
        <f t="shared" si="0"/>
        <v>0</v>
      </c>
      <c r="G13" s="97">
        <v>2240</v>
      </c>
      <c r="H13" s="16">
        <f>39.2+71.2+64.9</f>
        <v>175.3</v>
      </c>
      <c r="I13" s="17" t="s">
        <v>261</v>
      </c>
      <c r="J13" s="16"/>
      <c r="K13" s="19"/>
    </row>
    <row r="14" spans="1:13" ht="15.75" x14ac:dyDescent="0.25">
      <c r="A14" s="21"/>
      <c r="B14" s="15"/>
      <c r="C14" s="16"/>
      <c r="D14" s="16"/>
      <c r="E14" s="17"/>
      <c r="F14" s="18">
        <f t="shared" si="0"/>
        <v>0</v>
      </c>
      <c r="G14" s="97">
        <v>2282</v>
      </c>
      <c r="H14" s="16">
        <v>4</v>
      </c>
      <c r="I14" s="17" t="s">
        <v>248</v>
      </c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97"/>
      <c r="H15" s="16"/>
      <c r="I15" s="17"/>
      <c r="J15" s="16"/>
      <c r="K15" s="19"/>
    </row>
    <row r="16" spans="1:13" ht="15.75" x14ac:dyDescent="0.25">
      <c r="A16" s="21"/>
      <c r="B16" s="15"/>
      <c r="C16" s="16"/>
      <c r="D16" s="16"/>
      <c r="E16" s="17"/>
      <c r="F16" s="18">
        <f t="shared" si="0"/>
        <v>0</v>
      </c>
      <c r="G16" s="97"/>
      <c r="H16" s="16"/>
      <c r="I16" s="17"/>
      <c r="J16" s="16"/>
      <c r="K16" s="19"/>
    </row>
    <row r="17" spans="1:11" ht="15.75" x14ac:dyDescent="0.25">
      <c r="A17" s="21"/>
      <c r="B17" s="15"/>
      <c r="C17" s="16"/>
      <c r="D17" s="16"/>
      <c r="E17" s="17"/>
      <c r="F17" s="18">
        <f t="shared" si="0"/>
        <v>0</v>
      </c>
      <c r="G17" s="97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22"/>
      <c r="B19" s="23"/>
      <c r="C19" s="24"/>
      <c r="D19" s="24"/>
      <c r="E19" s="25"/>
      <c r="F19" s="18">
        <f t="shared" si="0"/>
        <v>0</v>
      </c>
      <c r="G19" s="23"/>
      <c r="H19" s="24"/>
      <c r="I19" s="25"/>
      <c r="J19" s="24"/>
      <c r="K19" s="19"/>
    </row>
    <row r="20" spans="1:11" ht="15.75" x14ac:dyDescent="0.25">
      <c r="A20" s="22"/>
      <c r="B20" s="23"/>
      <c r="C20" s="24"/>
      <c r="D20" s="24"/>
      <c r="E20" s="25"/>
      <c r="F20" s="18">
        <f t="shared" si="0"/>
        <v>0</v>
      </c>
      <c r="G20" s="23"/>
      <c r="H20" s="24"/>
      <c r="I20" s="25"/>
      <c r="J20" s="24"/>
      <c r="K20" s="19"/>
    </row>
    <row r="21" spans="1:11" ht="15.75" x14ac:dyDescent="0.25">
      <c r="A21" s="22"/>
      <c r="B21" s="23"/>
      <c r="C21" s="24"/>
      <c r="D21" s="24"/>
      <c r="E21" s="25"/>
      <c r="F21" s="18">
        <f t="shared" si="0"/>
        <v>0</v>
      </c>
      <c r="G21" s="23"/>
      <c r="H21" s="24"/>
      <c r="I21" s="25"/>
      <c r="J21" s="24"/>
      <c r="K21" s="19"/>
    </row>
    <row r="22" spans="1:11" ht="15.75" x14ac:dyDescent="0.25">
      <c r="A22" s="23"/>
      <c r="B22" s="26" t="s">
        <v>37</v>
      </c>
      <c r="C22" s="27">
        <f>SUM(C7:C21)</f>
        <v>445.8</v>
      </c>
      <c r="D22" s="27">
        <f>SUM(D7:D21)</f>
        <v>166.8</v>
      </c>
      <c r="E22" s="28"/>
      <c r="F22" s="29">
        <f t="shared" si="0"/>
        <v>612.6</v>
      </c>
      <c r="G22" s="30"/>
      <c r="H22" s="27">
        <f>SUM(H7:H21)</f>
        <v>197.8</v>
      </c>
      <c r="I22" s="28"/>
      <c r="J22" s="27">
        <f>SUM(J7:J21)</f>
        <v>166.8</v>
      </c>
      <c r="K22" s="31">
        <f>C22-H22</f>
        <v>248</v>
      </c>
    </row>
    <row r="25" spans="1:11" ht="15.75" x14ac:dyDescent="0.25">
      <c r="B25" s="32" t="s">
        <v>262</v>
      </c>
      <c r="F25" s="33"/>
      <c r="G25" s="34" t="s">
        <v>263</v>
      </c>
      <c r="H25" s="35"/>
    </row>
    <row r="26" spans="1:11" x14ac:dyDescent="0.25">
      <c r="B26" s="32"/>
      <c r="F26" s="36" t="s">
        <v>40</v>
      </c>
      <c r="G26" s="37"/>
      <c r="H26" s="37"/>
    </row>
    <row r="27" spans="1:11" ht="15.75" x14ac:dyDescent="0.25">
      <c r="B27" s="32" t="s">
        <v>41</v>
      </c>
      <c r="F27" s="33"/>
      <c r="G27" s="34" t="s">
        <v>264</v>
      </c>
      <c r="H27" s="35"/>
    </row>
    <row r="28" spans="1:11" x14ac:dyDescent="0.25">
      <c r="F28" s="36" t="s">
        <v>40</v>
      </c>
      <c r="G28" s="37"/>
      <c r="H28" s="37"/>
    </row>
  </sheetData>
  <mergeCells count="10">
    <mergeCell ref="G25:H25"/>
    <mergeCell ref="G27:H2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="75" workbookViewId="0">
      <selection activeCell="L20" sqref="L2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61.5" customHeight="1" x14ac:dyDescent="0.25">
      <c r="A3" s="2"/>
      <c r="B3" s="5" t="s">
        <v>265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 t="s">
        <v>266</v>
      </c>
      <c r="C7" s="16"/>
      <c r="D7" s="16">
        <v>21.4</v>
      </c>
      <c r="E7" s="17" t="s">
        <v>267</v>
      </c>
      <c r="F7" s="18">
        <f t="shared" ref="F7:F28" si="0">SUM(C7,D7)</f>
        <v>21.4</v>
      </c>
      <c r="G7" s="15"/>
      <c r="H7" s="16"/>
      <c r="I7" s="17" t="s">
        <v>267</v>
      </c>
      <c r="J7" s="16">
        <v>21.4</v>
      </c>
      <c r="K7" s="19"/>
    </row>
    <row r="8" spans="1:13" ht="15.75" x14ac:dyDescent="0.25">
      <c r="A8" s="14">
        <v>2</v>
      </c>
      <c r="B8" s="15" t="s">
        <v>233</v>
      </c>
      <c r="C8" s="16">
        <v>108.9</v>
      </c>
      <c r="D8" s="16"/>
      <c r="E8" s="17"/>
      <c r="F8" s="18">
        <f t="shared" si="0"/>
        <v>108.9</v>
      </c>
      <c r="G8" s="15"/>
      <c r="H8" s="16"/>
      <c r="I8" s="20"/>
      <c r="J8" s="16"/>
      <c r="K8" s="16">
        <v>108.9</v>
      </c>
    </row>
    <row r="9" spans="1:13" ht="47.25" x14ac:dyDescent="0.25">
      <c r="A9" s="14">
        <v>3</v>
      </c>
      <c r="B9" s="17" t="s">
        <v>268</v>
      </c>
      <c r="C9" s="16"/>
      <c r="D9" s="16">
        <v>6.4</v>
      </c>
      <c r="E9" s="17" t="s">
        <v>269</v>
      </c>
      <c r="F9" s="18">
        <f t="shared" si="0"/>
        <v>6.4</v>
      </c>
      <c r="G9" s="15"/>
      <c r="H9" s="16"/>
      <c r="I9" s="17" t="s">
        <v>269</v>
      </c>
      <c r="J9" s="16">
        <v>6.4</v>
      </c>
      <c r="K9" s="19"/>
    </row>
    <row r="10" spans="1:13" ht="47.25" x14ac:dyDescent="0.25">
      <c r="A10" s="14">
        <v>4</v>
      </c>
      <c r="B10" s="17" t="s">
        <v>270</v>
      </c>
      <c r="C10" s="16"/>
      <c r="D10" s="16">
        <v>42</v>
      </c>
      <c r="E10" s="17" t="s">
        <v>271</v>
      </c>
      <c r="F10" s="18">
        <f t="shared" si="0"/>
        <v>42</v>
      </c>
      <c r="G10" s="21"/>
      <c r="H10" s="16"/>
      <c r="I10" s="17" t="s">
        <v>271</v>
      </c>
      <c r="J10" s="16">
        <v>42</v>
      </c>
      <c r="K10" s="19"/>
    </row>
    <row r="11" spans="1:13" ht="15.75" x14ac:dyDescent="0.25">
      <c r="A11" s="14">
        <v>5</v>
      </c>
      <c r="B11" s="15" t="s">
        <v>272</v>
      </c>
      <c r="C11" s="16"/>
      <c r="D11" s="16">
        <v>12.6</v>
      </c>
      <c r="E11" s="17" t="s">
        <v>122</v>
      </c>
      <c r="F11" s="18">
        <f t="shared" si="0"/>
        <v>12.6</v>
      </c>
      <c r="G11" s="21"/>
      <c r="H11" s="16"/>
      <c r="I11" s="17" t="s">
        <v>122</v>
      </c>
      <c r="J11" s="16">
        <v>12.6</v>
      </c>
      <c r="K11" s="19"/>
    </row>
    <row r="12" spans="1:13" ht="15.75" x14ac:dyDescent="0.25">
      <c r="A12" s="14">
        <v>6</v>
      </c>
      <c r="B12" s="15" t="s">
        <v>266</v>
      </c>
      <c r="C12" s="16"/>
      <c r="D12" s="16">
        <v>15.2</v>
      </c>
      <c r="E12" s="17" t="s">
        <v>273</v>
      </c>
      <c r="F12" s="18">
        <f t="shared" si="0"/>
        <v>15.2</v>
      </c>
      <c r="G12" s="15"/>
      <c r="H12" s="16"/>
      <c r="I12" s="17" t="s">
        <v>273</v>
      </c>
      <c r="J12" s="16">
        <v>15.2</v>
      </c>
      <c r="K12" s="19"/>
    </row>
    <row r="13" spans="1:13" ht="15.75" x14ac:dyDescent="0.25">
      <c r="A13" s="14">
        <v>7</v>
      </c>
      <c r="B13" s="15" t="s">
        <v>266</v>
      </c>
      <c r="C13" s="16"/>
      <c r="D13" s="16">
        <v>12.8</v>
      </c>
      <c r="E13" s="17" t="s">
        <v>274</v>
      </c>
      <c r="F13" s="18">
        <f t="shared" si="0"/>
        <v>12.8</v>
      </c>
      <c r="G13" s="15"/>
      <c r="H13" s="16"/>
      <c r="I13" s="17" t="s">
        <v>274</v>
      </c>
      <c r="J13" s="16">
        <v>12.8</v>
      </c>
      <c r="K13" s="19"/>
    </row>
    <row r="14" spans="1:13" ht="31.5" x14ac:dyDescent="0.25">
      <c r="A14" s="14">
        <v>8</v>
      </c>
      <c r="B14" s="17" t="s">
        <v>275</v>
      </c>
      <c r="C14" s="16"/>
      <c r="D14" s="16">
        <v>1.5</v>
      </c>
      <c r="E14" s="17" t="s">
        <v>122</v>
      </c>
      <c r="F14" s="18">
        <f t="shared" si="0"/>
        <v>1.5</v>
      </c>
      <c r="G14" s="15"/>
      <c r="H14" s="16"/>
      <c r="I14" s="17" t="s">
        <v>122</v>
      </c>
      <c r="J14" s="16">
        <v>1.5</v>
      </c>
      <c r="K14" s="19"/>
    </row>
    <row r="15" spans="1:13" ht="15.75" x14ac:dyDescent="0.25">
      <c r="A15" s="14">
        <v>9</v>
      </c>
      <c r="B15" s="15" t="s">
        <v>266</v>
      </c>
      <c r="C15" s="16"/>
      <c r="D15" s="16">
        <v>5.6</v>
      </c>
      <c r="E15" s="17" t="s">
        <v>276</v>
      </c>
      <c r="F15" s="18">
        <f t="shared" si="0"/>
        <v>5.6</v>
      </c>
      <c r="G15" s="15"/>
      <c r="H15" s="16"/>
      <c r="I15" s="17" t="s">
        <v>276</v>
      </c>
      <c r="J15" s="16">
        <v>5.6</v>
      </c>
      <c r="K15" s="19"/>
    </row>
    <row r="16" spans="1:13" ht="15.75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22"/>
      <c r="B27" s="23"/>
      <c r="C27" s="24"/>
      <c r="D27" s="24"/>
      <c r="E27" s="25"/>
      <c r="F27" s="18">
        <f t="shared" si="0"/>
        <v>0</v>
      </c>
      <c r="G27" s="23"/>
      <c r="H27" s="24"/>
      <c r="I27" s="25"/>
      <c r="J27" s="24"/>
      <c r="K27" s="19"/>
    </row>
    <row r="28" spans="1:11" ht="15.75" x14ac:dyDescent="0.25">
      <c r="A28" s="23"/>
      <c r="B28" s="26" t="s">
        <v>37</v>
      </c>
      <c r="C28" s="27">
        <f>SUM(C7:C27)</f>
        <v>108.9</v>
      </c>
      <c r="D28" s="27">
        <f>SUM(D7:D27)</f>
        <v>117.49999999999999</v>
      </c>
      <c r="E28" s="28"/>
      <c r="F28" s="29">
        <f t="shared" si="0"/>
        <v>226.39999999999998</v>
      </c>
      <c r="G28" s="30"/>
      <c r="H28" s="27">
        <f>SUM(H7:H27)</f>
        <v>0</v>
      </c>
      <c r="I28" s="28"/>
      <c r="J28" s="27">
        <f>SUM(J7:J27)</f>
        <v>117.49999999999999</v>
      </c>
      <c r="K28" s="31">
        <f>C28-H28</f>
        <v>108.9</v>
      </c>
    </row>
    <row r="31" spans="1:11" ht="15.75" x14ac:dyDescent="0.25">
      <c r="B31" s="32" t="s">
        <v>277</v>
      </c>
      <c r="F31" s="33"/>
      <c r="G31" s="34" t="s">
        <v>278</v>
      </c>
      <c r="H31" s="35"/>
    </row>
    <row r="32" spans="1:11" x14ac:dyDescent="0.25">
      <c r="B32" s="32"/>
      <c r="F32" s="36" t="s">
        <v>40</v>
      </c>
      <c r="G32" s="37"/>
      <c r="H32" s="37"/>
    </row>
    <row r="33" spans="2:8" ht="15.75" x14ac:dyDescent="0.25">
      <c r="B33" s="32" t="s">
        <v>279</v>
      </c>
      <c r="F33" s="33"/>
      <c r="G33" s="34" t="s">
        <v>280</v>
      </c>
      <c r="H33" s="35"/>
    </row>
    <row r="34" spans="2:8" x14ac:dyDescent="0.25">
      <c r="F34" s="36" t="s">
        <v>40</v>
      </c>
      <c r="G34" s="37"/>
      <c r="H34" s="37"/>
    </row>
  </sheetData>
  <mergeCells count="10">
    <mergeCell ref="G31:H31"/>
    <mergeCell ref="G33:H3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75" workbookViewId="0">
      <selection activeCell="K24" sqref="K24"/>
    </sheetView>
  </sheetViews>
  <sheetFormatPr defaultRowHeight="15" x14ac:dyDescent="0.25"/>
  <cols>
    <col min="1" max="1" width="7.28515625" style="111" customWidth="1"/>
    <col min="2" max="2" width="24.42578125" style="111" customWidth="1"/>
    <col min="3" max="3" width="16.28515625" style="111" customWidth="1"/>
    <col min="4" max="4" width="13.5703125" style="111" customWidth="1"/>
    <col min="5" max="5" width="18.85546875" style="111" customWidth="1"/>
    <col min="6" max="6" width="15.85546875" style="111" customWidth="1"/>
    <col min="7" max="7" width="16.5703125" style="111" customWidth="1"/>
    <col min="8" max="8" width="14.28515625" style="111" customWidth="1"/>
    <col min="9" max="9" width="22.85546875" style="111" customWidth="1"/>
    <col min="10" max="10" width="14" style="111" customWidth="1"/>
    <col min="11" max="11" width="15.5703125" style="111" customWidth="1"/>
    <col min="12" max="256" width="9.140625" style="111"/>
    <col min="257" max="257" width="7.28515625" style="111" customWidth="1"/>
    <col min="258" max="258" width="24.42578125" style="111" customWidth="1"/>
    <col min="259" max="259" width="16.28515625" style="111" customWidth="1"/>
    <col min="260" max="260" width="13.5703125" style="111" customWidth="1"/>
    <col min="261" max="261" width="18.85546875" style="111" customWidth="1"/>
    <col min="262" max="262" width="15.85546875" style="111" customWidth="1"/>
    <col min="263" max="263" width="16.5703125" style="111" customWidth="1"/>
    <col min="264" max="264" width="14.28515625" style="111" customWidth="1"/>
    <col min="265" max="265" width="22.85546875" style="111" customWidth="1"/>
    <col min="266" max="266" width="14" style="111" customWidth="1"/>
    <col min="267" max="267" width="15.5703125" style="111" customWidth="1"/>
    <col min="268" max="512" width="9.140625" style="111"/>
    <col min="513" max="513" width="7.28515625" style="111" customWidth="1"/>
    <col min="514" max="514" width="24.42578125" style="111" customWidth="1"/>
    <col min="515" max="515" width="16.28515625" style="111" customWidth="1"/>
    <col min="516" max="516" width="13.5703125" style="111" customWidth="1"/>
    <col min="517" max="517" width="18.85546875" style="111" customWidth="1"/>
    <col min="518" max="518" width="15.85546875" style="111" customWidth="1"/>
    <col min="519" max="519" width="16.5703125" style="111" customWidth="1"/>
    <col min="520" max="520" width="14.28515625" style="111" customWidth="1"/>
    <col min="521" max="521" width="22.85546875" style="111" customWidth="1"/>
    <col min="522" max="522" width="14" style="111" customWidth="1"/>
    <col min="523" max="523" width="15.5703125" style="111" customWidth="1"/>
    <col min="524" max="768" width="9.140625" style="111"/>
    <col min="769" max="769" width="7.28515625" style="111" customWidth="1"/>
    <col min="770" max="770" width="24.42578125" style="111" customWidth="1"/>
    <col min="771" max="771" width="16.28515625" style="111" customWidth="1"/>
    <col min="772" max="772" width="13.5703125" style="111" customWidth="1"/>
    <col min="773" max="773" width="18.85546875" style="111" customWidth="1"/>
    <col min="774" max="774" width="15.85546875" style="111" customWidth="1"/>
    <col min="775" max="775" width="16.5703125" style="111" customWidth="1"/>
    <col min="776" max="776" width="14.28515625" style="111" customWidth="1"/>
    <col min="777" max="777" width="22.85546875" style="111" customWidth="1"/>
    <col min="778" max="778" width="14" style="111" customWidth="1"/>
    <col min="779" max="779" width="15.5703125" style="111" customWidth="1"/>
    <col min="780" max="1024" width="9.140625" style="111"/>
    <col min="1025" max="1025" width="7.28515625" style="111" customWidth="1"/>
    <col min="1026" max="1026" width="24.42578125" style="111" customWidth="1"/>
    <col min="1027" max="1027" width="16.28515625" style="111" customWidth="1"/>
    <col min="1028" max="1028" width="13.5703125" style="111" customWidth="1"/>
    <col min="1029" max="1029" width="18.85546875" style="111" customWidth="1"/>
    <col min="1030" max="1030" width="15.85546875" style="111" customWidth="1"/>
    <col min="1031" max="1031" width="16.5703125" style="111" customWidth="1"/>
    <col min="1032" max="1032" width="14.28515625" style="111" customWidth="1"/>
    <col min="1033" max="1033" width="22.85546875" style="111" customWidth="1"/>
    <col min="1034" max="1034" width="14" style="111" customWidth="1"/>
    <col min="1035" max="1035" width="15.5703125" style="111" customWidth="1"/>
    <col min="1036" max="1280" width="9.140625" style="111"/>
    <col min="1281" max="1281" width="7.28515625" style="111" customWidth="1"/>
    <col min="1282" max="1282" width="24.42578125" style="111" customWidth="1"/>
    <col min="1283" max="1283" width="16.28515625" style="111" customWidth="1"/>
    <col min="1284" max="1284" width="13.5703125" style="111" customWidth="1"/>
    <col min="1285" max="1285" width="18.85546875" style="111" customWidth="1"/>
    <col min="1286" max="1286" width="15.85546875" style="111" customWidth="1"/>
    <col min="1287" max="1287" width="16.5703125" style="111" customWidth="1"/>
    <col min="1288" max="1288" width="14.28515625" style="111" customWidth="1"/>
    <col min="1289" max="1289" width="22.85546875" style="111" customWidth="1"/>
    <col min="1290" max="1290" width="14" style="111" customWidth="1"/>
    <col min="1291" max="1291" width="15.5703125" style="111" customWidth="1"/>
    <col min="1292" max="1536" width="9.140625" style="111"/>
    <col min="1537" max="1537" width="7.28515625" style="111" customWidth="1"/>
    <col min="1538" max="1538" width="24.42578125" style="111" customWidth="1"/>
    <col min="1539" max="1539" width="16.28515625" style="111" customWidth="1"/>
    <col min="1540" max="1540" width="13.5703125" style="111" customWidth="1"/>
    <col min="1541" max="1541" width="18.85546875" style="111" customWidth="1"/>
    <col min="1542" max="1542" width="15.85546875" style="111" customWidth="1"/>
    <col min="1543" max="1543" width="16.5703125" style="111" customWidth="1"/>
    <col min="1544" max="1544" width="14.28515625" style="111" customWidth="1"/>
    <col min="1545" max="1545" width="22.85546875" style="111" customWidth="1"/>
    <col min="1546" max="1546" width="14" style="111" customWidth="1"/>
    <col min="1547" max="1547" width="15.5703125" style="111" customWidth="1"/>
    <col min="1548" max="1792" width="9.140625" style="111"/>
    <col min="1793" max="1793" width="7.28515625" style="111" customWidth="1"/>
    <col min="1794" max="1794" width="24.42578125" style="111" customWidth="1"/>
    <col min="1795" max="1795" width="16.28515625" style="111" customWidth="1"/>
    <col min="1796" max="1796" width="13.5703125" style="111" customWidth="1"/>
    <col min="1797" max="1797" width="18.85546875" style="111" customWidth="1"/>
    <col min="1798" max="1798" width="15.85546875" style="111" customWidth="1"/>
    <col min="1799" max="1799" width="16.5703125" style="111" customWidth="1"/>
    <col min="1800" max="1800" width="14.28515625" style="111" customWidth="1"/>
    <col min="1801" max="1801" width="22.85546875" style="111" customWidth="1"/>
    <col min="1802" max="1802" width="14" style="111" customWidth="1"/>
    <col min="1803" max="1803" width="15.5703125" style="111" customWidth="1"/>
    <col min="1804" max="2048" width="9.140625" style="111"/>
    <col min="2049" max="2049" width="7.28515625" style="111" customWidth="1"/>
    <col min="2050" max="2050" width="24.42578125" style="111" customWidth="1"/>
    <col min="2051" max="2051" width="16.28515625" style="111" customWidth="1"/>
    <col min="2052" max="2052" width="13.5703125" style="111" customWidth="1"/>
    <col min="2053" max="2053" width="18.85546875" style="111" customWidth="1"/>
    <col min="2054" max="2054" width="15.85546875" style="111" customWidth="1"/>
    <col min="2055" max="2055" width="16.5703125" style="111" customWidth="1"/>
    <col min="2056" max="2056" width="14.28515625" style="111" customWidth="1"/>
    <col min="2057" max="2057" width="22.85546875" style="111" customWidth="1"/>
    <col min="2058" max="2058" width="14" style="111" customWidth="1"/>
    <col min="2059" max="2059" width="15.5703125" style="111" customWidth="1"/>
    <col min="2060" max="2304" width="9.140625" style="111"/>
    <col min="2305" max="2305" width="7.28515625" style="111" customWidth="1"/>
    <col min="2306" max="2306" width="24.42578125" style="111" customWidth="1"/>
    <col min="2307" max="2307" width="16.28515625" style="111" customWidth="1"/>
    <col min="2308" max="2308" width="13.5703125" style="111" customWidth="1"/>
    <col min="2309" max="2309" width="18.85546875" style="111" customWidth="1"/>
    <col min="2310" max="2310" width="15.85546875" style="111" customWidth="1"/>
    <col min="2311" max="2311" width="16.5703125" style="111" customWidth="1"/>
    <col min="2312" max="2312" width="14.28515625" style="111" customWidth="1"/>
    <col min="2313" max="2313" width="22.85546875" style="111" customWidth="1"/>
    <col min="2314" max="2314" width="14" style="111" customWidth="1"/>
    <col min="2315" max="2315" width="15.5703125" style="111" customWidth="1"/>
    <col min="2316" max="2560" width="9.140625" style="111"/>
    <col min="2561" max="2561" width="7.28515625" style="111" customWidth="1"/>
    <col min="2562" max="2562" width="24.42578125" style="111" customWidth="1"/>
    <col min="2563" max="2563" width="16.28515625" style="111" customWidth="1"/>
    <col min="2564" max="2564" width="13.5703125" style="111" customWidth="1"/>
    <col min="2565" max="2565" width="18.85546875" style="111" customWidth="1"/>
    <col min="2566" max="2566" width="15.85546875" style="111" customWidth="1"/>
    <col min="2567" max="2567" width="16.5703125" style="111" customWidth="1"/>
    <col min="2568" max="2568" width="14.28515625" style="111" customWidth="1"/>
    <col min="2569" max="2569" width="22.85546875" style="111" customWidth="1"/>
    <col min="2570" max="2570" width="14" style="111" customWidth="1"/>
    <col min="2571" max="2571" width="15.5703125" style="111" customWidth="1"/>
    <col min="2572" max="2816" width="9.140625" style="111"/>
    <col min="2817" max="2817" width="7.28515625" style="111" customWidth="1"/>
    <col min="2818" max="2818" width="24.42578125" style="111" customWidth="1"/>
    <col min="2819" max="2819" width="16.28515625" style="111" customWidth="1"/>
    <col min="2820" max="2820" width="13.5703125" style="111" customWidth="1"/>
    <col min="2821" max="2821" width="18.85546875" style="111" customWidth="1"/>
    <col min="2822" max="2822" width="15.85546875" style="111" customWidth="1"/>
    <col min="2823" max="2823" width="16.5703125" style="111" customWidth="1"/>
    <col min="2824" max="2824" width="14.28515625" style="111" customWidth="1"/>
    <col min="2825" max="2825" width="22.85546875" style="111" customWidth="1"/>
    <col min="2826" max="2826" width="14" style="111" customWidth="1"/>
    <col min="2827" max="2827" width="15.5703125" style="111" customWidth="1"/>
    <col min="2828" max="3072" width="9.140625" style="111"/>
    <col min="3073" max="3073" width="7.28515625" style="111" customWidth="1"/>
    <col min="3074" max="3074" width="24.42578125" style="111" customWidth="1"/>
    <col min="3075" max="3075" width="16.28515625" style="111" customWidth="1"/>
    <col min="3076" max="3076" width="13.5703125" style="111" customWidth="1"/>
    <col min="3077" max="3077" width="18.85546875" style="111" customWidth="1"/>
    <col min="3078" max="3078" width="15.85546875" style="111" customWidth="1"/>
    <col min="3079" max="3079" width="16.5703125" style="111" customWidth="1"/>
    <col min="3080" max="3080" width="14.28515625" style="111" customWidth="1"/>
    <col min="3081" max="3081" width="22.85546875" style="111" customWidth="1"/>
    <col min="3082" max="3082" width="14" style="111" customWidth="1"/>
    <col min="3083" max="3083" width="15.5703125" style="111" customWidth="1"/>
    <col min="3084" max="3328" width="9.140625" style="111"/>
    <col min="3329" max="3329" width="7.28515625" style="111" customWidth="1"/>
    <col min="3330" max="3330" width="24.42578125" style="111" customWidth="1"/>
    <col min="3331" max="3331" width="16.28515625" style="111" customWidth="1"/>
    <col min="3332" max="3332" width="13.5703125" style="111" customWidth="1"/>
    <col min="3333" max="3333" width="18.85546875" style="111" customWidth="1"/>
    <col min="3334" max="3334" width="15.85546875" style="111" customWidth="1"/>
    <col min="3335" max="3335" width="16.5703125" style="111" customWidth="1"/>
    <col min="3336" max="3336" width="14.28515625" style="111" customWidth="1"/>
    <col min="3337" max="3337" width="22.85546875" style="111" customWidth="1"/>
    <col min="3338" max="3338" width="14" style="111" customWidth="1"/>
    <col min="3339" max="3339" width="15.5703125" style="111" customWidth="1"/>
    <col min="3340" max="3584" width="9.140625" style="111"/>
    <col min="3585" max="3585" width="7.28515625" style="111" customWidth="1"/>
    <col min="3586" max="3586" width="24.42578125" style="111" customWidth="1"/>
    <col min="3587" max="3587" width="16.28515625" style="111" customWidth="1"/>
    <col min="3588" max="3588" width="13.5703125" style="111" customWidth="1"/>
    <col min="3589" max="3589" width="18.85546875" style="111" customWidth="1"/>
    <col min="3590" max="3590" width="15.85546875" style="111" customWidth="1"/>
    <col min="3591" max="3591" width="16.5703125" style="111" customWidth="1"/>
    <col min="3592" max="3592" width="14.28515625" style="111" customWidth="1"/>
    <col min="3593" max="3593" width="22.85546875" style="111" customWidth="1"/>
    <col min="3594" max="3594" width="14" style="111" customWidth="1"/>
    <col min="3595" max="3595" width="15.5703125" style="111" customWidth="1"/>
    <col min="3596" max="3840" width="9.140625" style="111"/>
    <col min="3841" max="3841" width="7.28515625" style="111" customWidth="1"/>
    <col min="3842" max="3842" width="24.42578125" style="111" customWidth="1"/>
    <col min="3843" max="3843" width="16.28515625" style="111" customWidth="1"/>
    <col min="3844" max="3844" width="13.5703125" style="111" customWidth="1"/>
    <col min="3845" max="3845" width="18.85546875" style="111" customWidth="1"/>
    <col min="3846" max="3846" width="15.85546875" style="111" customWidth="1"/>
    <col min="3847" max="3847" width="16.5703125" style="111" customWidth="1"/>
    <col min="3848" max="3848" width="14.28515625" style="111" customWidth="1"/>
    <col min="3849" max="3849" width="22.85546875" style="111" customWidth="1"/>
    <col min="3850" max="3850" width="14" style="111" customWidth="1"/>
    <col min="3851" max="3851" width="15.5703125" style="111" customWidth="1"/>
    <col min="3852" max="4096" width="9.140625" style="111"/>
    <col min="4097" max="4097" width="7.28515625" style="111" customWidth="1"/>
    <col min="4098" max="4098" width="24.42578125" style="111" customWidth="1"/>
    <col min="4099" max="4099" width="16.28515625" style="111" customWidth="1"/>
    <col min="4100" max="4100" width="13.5703125" style="111" customWidth="1"/>
    <col min="4101" max="4101" width="18.85546875" style="111" customWidth="1"/>
    <col min="4102" max="4102" width="15.85546875" style="111" customWidth="1"/>
    <col min="4103" max="4103" width="16.5703125" style="111" customWidth="1"/>
    <col min="4104" max="4104" width="14.28515625" style="111" customWidth="1"/>
    <col min="4105" max="4105" width="22.85546875" style="111" customWidth="1"/>
    <col min="4106" max="4106" width="14" style="111" customWidth="1"/>
    <col min="4107" max="4107" width="15.5703125" style="111" customWidth="1"/>
    <col min="4108" max="4352" width="9.140625" style="111"/>
    <col min="4353" max="4353" width="7.28515625" style="111" customWidth="1"/>
    <col min="4354" max="4354" width="24.42578125" style="111" customWidth="1"/>
    <col min="4355" max="4355" width="16.28515625" style="111" customWidth="1"/>
    <col min="4356" max="4356" width="13.5703125" style="111" customWidth="1"/>
    <col min="4357" max="4357" width="18.85546875" style="111" customWidth="1"/>
    <col min="4358" max="4358" width="15.85546875" style="111" customWidth="1"/>
    <col min="4359" max="4359" width="16.5703125" style="111" customWidth="1"/>
    <col min="4360" max="4360" width="14.28515625" style="111" customWidth="1"/>
    <col min="4361" max="4361" width="22.85546875" style="111" customWidth="1"/>
    <col min="4362" max="4362" width="14" style="111" customWidth="1"/>
    <col min="4363" max="4363" width="15.5703125" style="111" customWidth="1"/>
    <col min="4364" max="4608" width="9.140625" style="111"/>
    <col min="4609" max="4609" width="7.28515625" style="111" customWidth="1"/>
    <col min="4610" max="4610" width="24.42578125" style="111" customWidth="1"/>
    <col min="4611" max="4611" width="16.28515625" style="111" customWidth="1"/>
    <col min="4612" max="4612" width="13.5703125" style="111" customWidth="1"/>
    <col min="4613" max="4613" width="18.85546875" style="111" customWidth="1"/>
    <col min="4614" max="4614" width="15.85546875" style="111" customWidth="1"/>
    <col min="4615" max="4615" width="16.5703125" style="111" customWidth="1"/>
    <col min="4616" max="4616" width="14.28515625" style="111" customWidth="1"/>
    <col min="4617" max="4617" width="22.85546875" style="111" customWidth="1"/>
    <col min="4618" max="4618" width="14" style="111" customWidth="1"/>
    <col min="4619" max="4619" width="15.5703125" style="111" customWidth="1"/>
    <col min="4620" max="4864" width="9.140625" style="111"/>
    <col min="4865" max="4865" width="7.28515625" style="111" customWidth="1"/>
    <col min="4866" max="4866" width="24.42578125" style="111" customWidth="1"/>
    <col min="4867" max="4867" width="16.28515625" style="111" customWidth="1"/>
    <col min="4868" max="4868" width="13.5703125" style="111" customWidth="1"/>
    <col min="4869" max="4869" width="18.85546875" style="111" customWidth="1"/>
    <col min="4870" max="4870" width="15.85546875" style="111" customWidth="1"/>
    <col min="4871" max="4871" width="16.5703125" style="111" customWidth="1"/>
    <col min="4872" max="4872" width="14.28515625" style="111" customWidth="1"/>
    <col min="4873" max="4873" width="22.85546875" style="111" customWidth="1"/>
    <col min="4874" max="4874" width="14" style="111" customWidth="1"/>
    <col min="4875" max="4875" width="15.5703125" style="111" customWidth="1"/>
    <col min="4876" max="5120" width="9.140625" style="111"/>
    <col min="5121" max="5121" width="7.28515625" style="111" customWidth="1"/>
    <col min="5122" max="5122" width="24.42578125" style="111" customWidth="1"/>
    <col min="5123" max="5123" width="16.28515625" style="111" customWidth="1"/>
    <col min="5124" max="5124" width="13.5703125" style="111" customWidth="1"/>
    <col min="5125" max="5125" width="18.85546875" style="111" customWidth="1"/>
    <col min="5126" max="5126" width="15.85546875" style="111" customWidth="1"/>
    <col min="5127" max="5127" width="16.5703125" style="111" customWidth="1"/>
    <col min="5128" max="5128" width="14.28515625" style="111" customWidth="1"/>
    <col min="5129" max="5129" width="22.85546875" style="111" customWidth="1"/>
    <col min="5130" max="5130" width="14" style="111" customWidth="1"/>
    <col min="5131" max="5131" width="15.5703125" style="111" customWidth="1"/>
    <col min="5132" max="5376" width="9.140625" style="111"/>
    <col min="5377" max="5377" width="7.28515625" style="111" customWidth="1"/>
    <col min="5378" max="5378" width="24.42578125" style="111" customWidth="1"/>
    <col min="5379" max="5379" width="16.28515625" style="111" customWidth="1"/>
    <col min="5380" max="5380" width="13.5703125" style="111" customWidth="1"/>
    <col min="5381" max="5381" width="18.85546875" style="111" customWidth="1"/>
    <col min="5382" max="5382" width="15.85546875" style="111" customWidth="1"/>
    <col min="5383" max="5383" width="16.5703125" style="111" customWidth="1"/>
    <col min="5384" max="5384" width="14.28515625" style="111" customWidth="1"/>
    <col min="5385" max="5385" width="22.85546875" style="111" customWidth="1"/>
    <col min="5386" max="5386" width="14" style="111" customWidth="1"/>
    <col min="5387" max="5387" width="15.5703125" style="111" customWidth="1"/>
    <col min="5388" max="5632" width="9.140625" style="111"/>
    <col min="5633" max="5633" width="7.28515625" style="111" customWidth="1"/>
    <col min="5634" max="5634" width="24.42578125" style="111" customWidth="1"/>
    <col min="5635" max="5635" width="16.28515625" style="111" customWidth="1"/>
    <col min="5636" max="5636" width="13.5703125" style="111" customWidth="1"/>
    <col min="5637" max="5637" width="18.85546875" style="111" customWidth="1"/>
    <col min="5638" max="5638" width="15.85546875" style="111" customWidth="1"/>
    <col min="5639" max="5639" width="16.5703125" style="111" customWidth="1"/>
    <col min="5640" max="5640" width="14.28515625" style="111" customWidth="1"/>
    <col min="5641" max="5641" width="22.85546875" style="111" customWidth="1"/>
    <col min="5642" max="5642" width="14" style="111" customWidth="1"/>
    <col min="5643" max="5643" width="15.5703125" style="111" customWidth="1"/>
    <col min="5644" max="5888" width="9.140625" style="111"/>
    <col min="5889" max="5889" width="7.28515625" style="111" customWidth="1"/>
    <col min="5890" max="5890" width="24.42578125" style="111" customWidth="1"/>
    <col min="5891" max="5891" width="16.28515625" style="111" customWidth="1"/>
    <col min="5892" max="5892" width="13.5703125" style="111" customWidth="1"/>
    <col min="5893" max="5893" width="18.85546875" style="111" customWidth="1"/>
    <col min="5894" max="5894" width="15.85546875" style="111" customWidth="1"/>
    <col min="5895" max="5895" width="16.5703125" style="111" customWidth="1"/>
    <col min="5896" max="5896" width="14.28515625" style="111" customWidth="1"/>
    <col min="5897" max="5897" width="22.85546875" style="111" customWidth="1"/>
    <col min="5898" max="5898" width="14" style="111" customWidth="1"/>
    <col min="5899" max="5899" width="15.5703125" style="111" customWidth="1"/>
    <col min="5900" max="6144" width="9.140625" style="111"/>
    <col min="6145" max="6145" width="7.28515625" style="111" customWidth="1"/>
    <col min="6146" max="6146" width="24.42578125" style="111" customWidth="1"/>
    <col min="6147" max="6147" width="16.28515625" style="111" customWidth="1"/>
    <col min="6148" max="6148" width="13.5703125" style="111" customWidth="1"/>
    <col min="6149" max="6149" width="18.85546875" style="111" customWidth="1"/>
    <col min="6150" max="6150" width="15.85546875" style="111" customWidth="1"/>
    <col min="6151" max="6151" width="16.5703125" style="111" customWidth="1"/>
    <col min="6152" max="6152" width="14.28515625" style="111" customWidth="1"/>
    <col min="6153" max="6153" width="22.85546875" style="111" customWidth="1"/>
    <col min="6154" max="6154" width="14" style="111" customWidth="1"/>
    <col min="6155" max="6155" width="15.5703125" style="111" customWidth="1"/>
    <col min="6156" max="6400" width="9.140625" style="111"/>
    <col min="6401" max="6401" width="7.28515625" style="111" customWidth="1"/>
    <col min="6402" max="6402" width="24.42578125" style="111" customWidth="1"/>
    <col min="6403" max="6403" width="16.28515625" style="111" customWidth="1"/>
    <col min="6404" max="6404" width="13.5703125" style="111" customWidth="1"/>
    <col min="6405" max="6405" width="18.85546875" style="111" customWidth="1"/>
    <col min="6406" max="6406" width="15.85546875" style="111" customWidth="1"/>
    <col min="6407" max="6407" width="16.5703125" style="111" customWidth="1"/>
    <col min="6408" max="6408" width="14.28515625" style="111" customWidth="1"/>
    <col min="6409" max="6409" width="22.85546875" style="111" customWidth="1"/>
    <col min="6410" max="6410" width="14" style="111" customWidth="1"/>
    <col min="6411" max="6411" width="15.5703125" style="111" customWidth="1"/>
    <col min="6412" max="6656" width="9.140625" style="111"/>
    <col min="6657" max="6657" width="7.28515625" style="111" customWidth="1"/>
    <col min="6658" max="6658" width="24.42578125" style="111" customWidth="1"/>
    <col min="6659" max="6659" width="16.28515625" style="111" customWidth="1"/>
    <col min="6660" max="6660" width="13.5703125" style="111" customWidth="1"/>
    <col min="6661" max="6661" width="18.85546875" style="111" customWidth="1"/>
    <col min="6662" max="6662" width="15.85546875" style="111" customWidth="1"/>
    <col min="6663" max="6663" width="16.5703125" style="111" customWidth="1"/>
    <col min="6664" max="6664" width="14.28515625" style="111" customWidth="1"/>
    <col min="6665" max="6665" width="22.85546875" style="111" customWidth="1"/>
    <col min="6666" max="6666" width="14" style="111" customWidth="1"/>
    <col min="6667" max="6667" width="15.5703125" style="111" customWidth="1"/>
    <col min="6668" max="6912" width="9.140625" style="111"/>
    <col min="6913" max="6913" width="7.28515625" style="111" customWidth="1"/>
    <col min="6914" max="6914" width="24.42578125" style="111" customWidth="1"/>
    <col min="6915" max="6915" width="16.28515625" style="111" customWidth="1"/>
    <col min="6916" max="6916" width="13.5703125" style="111" customWidth="1"/>
    <col min="6917" max="6917" width="18.85546875" style="111" customWidth="1"/>
    <col min="6918" max="6918" width="15.85546875" style="111" customWidth="1"/>
    <col min="6919" max="6919" width="16.5703125" style="111" customWidth="1"/>
    <col min="6920" max="6920" width="14.28515625" style="111" customWidth="1"/>
    <col min="6921" max="6921" width="22.85546875" style="111" customWidth="1"/>
    <col min="6922" max="6922" width="14" style="111" customWidth="1"/>
    <col min="6923" max="6923" width="15.5703125" style="111" customWidth="1"/>
    <col min="6924" max="7168" width="9.140625" style="111"/>
    <col min="7169" max="7169" width="7.28515625" style="111" customWidth="1"/>
    <col min="7170" max="7170" width="24.42578125" style="111" customWidth="1"/>
    <col min="7171" max="7171" width="16.28515625" style="111" customWidth="1"/>
    <col min="7172" max="7172" width="13.5703125" style="111" customWidth="1"/>
    <col min="7173" max="7173" width="18.85546875" style="111" customWidth="1"/>
    <col min="7174" max="7174" width="15.85546875" style="111" customWidth="1"/>
    <col min="7175" max="7175" width="16.5703125" style="111" customWidth="1"/>
    <col min="7176" max="7176" width="14.28515625" style="111" customWidth="1"/>
    <col min="7177" max="7177" width="22.85546875" style="111" customWidth="1"/>
    <col min="7178" max="7178" width="14" style="111" customWidth="1"/>
    <col min="7179" max="7179" width="15.5703125" style="111" customWidth="1"/>
    <col min="7180" max="7424" width="9.140625" style="111"/>
    <col min="7425" max="7425" width="7.28515625" style="111" customWidth="1"/>
    <col min="7426" max="7426" width="24.42578125" style="111" customWidth="1"/>
    <col min="7427" max="7427" width="16.28515625" style="111" customWidth="1"/>
    <col min="7428" max="7428" width="13.5703125" style="111" customWidth="1"/>
    <col min="7429" max="7429" width="18.85546875" style="111" customWidth="1"/>
    <col min="7430" max="7430" width="15.85546875" style="111" customWidth="1"/>
    <col min="7431" max="7431" width="16.5703125" style="111" customWidth="1"/>
    <col min="7432" max="7432" width="14.28515625" style="111" customWidth="1"/>
    <col min="7433" max="7433" width="22.85546875" style="111" customWidth="1"/>
    <col min="7434" max="7434" width="14" style="111" customWidth="1"/>
    <col min="7435" max="7435" width="15.5703125" style="111" customWidth="1"/>
    <col min="7436" max="7680" width="9.140625" style="111"/>
    <col min="7681" max="7681" width="7.28515625" style="111" customWidth="1"/>
    <col min="7682" max="7682" width="24.42578125" style="111" customWidth="1"/>
    <col min="7683" max="7683" width="16.28515625" style="111" customWidth="1"/>
    <col min="7684" max="7684" width="13.5703125" style="111" customWidth="1"/>
    <col min="7685" max="7685" width="18.85546875" style="111" customWidth="1"/>
    <col min="7686" max="7686" width="15.85546875" style="111" customWidth="1"/>
    <col min="7687" max="7687" width="16.5703125" style="111" customWidth="1"/>
    <col min="7688" max="7688" width="14.28515625" style="111" customWidth="1"/>
    <col min="7689" max="7689" width="22.85546875" style="111" customWidth="1"/>
    <col min="7690" max="7690" width="14" style="111" customWidth="1"/>
    <col min="7691" max="7691" width="15.5703125" style="111" customWidth="1"/>
    <col min="7692" max="7936" width="9.140625" style="111"/>
    <col min="7937" max="7937" width="7.28515625" style="111" customWidth="1"/>
    <col min="7938" max="7938" width="24.42578125" style="111" customWidth="1"/>
    <col min="7939" max="7939" width="16.28515625" style="111" customWidth="1"/>
    <col min="7940" max="7940" width="13.5703125" style="111" customWidth="1"/>
    <col min="7941" max="7941" width="18.85546875" style="111" customWidth="1"/>
    <col min="7942" max="7942" width="15.85546875" style="111" customWidth="1"/>
    <col min="7943" max="7943" width="16.5703125" style="111" customWidth="1"/>
    <col min="7944" max="7944" width="14.28515625" style="111" customWidth="1"/>
    <col min="7945" max="7945" width="22.85546875" style="111" customWidth="1"/>
    <col min="7946" max="7946" width="14" style="111" customWidth="1"/>
    <col min="7947" max="7947" width="15.5703125" style="111" customWidth="1"/>
    <col min="7948" max="8192" width="9.140625" style="111"/>
    <col min="8193" max="8193" width="7.28515625" style="111" customWidth="1"/>
    <col min="8194" max="8194" width="24.42578125" style="111" customWidth="1"/>
    <col min="8195" max="8195" width="16.28515625" style="111" customWidth="1"/>
    <col min="8196" max="8196" width="13.5703125" style="111" customWidth="1"/>
    <col min="8197" max="8197" width="18.85546875" style="111" customWidth="1"/>
    <col min="8198" max="8198" width="15.85546875" style="111" customWidth="1"/>
    <col min="8199" max="8199" width="16.5703125" style="111" customWidth="1"/>
    <col min="8200" max="8200" width="14.28515625" style="111" customWidth="1"/>
    <col min="8201" max="8201" width="22.85546875" style="111" customWidth="1"/>
    <col min="8202" max="8202" width="14" style="111" customWidth="1"/>
    <col min="8203" max="8203" width="15.5703125" style="111" customWidth="1"/>
    <col min="8204" max="8448" width="9.140625" style="111"/>
    <col min="8449" max="8449" width="7.28515625" style="111" customWidth="1"/>
    <col min="8450" max="8450" width="24.42578125" style="111" customWidth="1"/>
    <col min="8451" max="8451" width="16.28515625" style="111" customWidth="1"/>
    <col min="8452" max="8452" width="13.5703125" style="111" customWidth="1"/>
    <col min="8453" max="8453" width="18.85546875" style="111" customWidth="1"/>
    <col min="8454" max="8454" width="15.85546875" style="111" customWidth="1"/>
    <col min="8455" max="8455" width="16.5703125" style="111" customWidth="1"/>
    <col min="8456" max="8456" width="14.28515625" style="111" customWidth="1"/>
    <col min="8457" max="8457" width="22.85546875" style="111" customWidth="1"/>
    <col min="8458" max="8458" width="14" style="111" customWidth="1"/>
    <col min="8459" max="8459" width="15.5703125" style="111" customWidth="1"/>
    <col min="8460" max="8704" width="9.140625" style="111"/>
    <col min="8705" max="8705" width="7.28515625" style="111" customWidth="1"/>
    <col min="8706" max="8706" width="24.42578125" style="111" customWidth="1"/>
    <col min="8707" max="8707" width="16.28515625" style="111" customWidth="1"/>
    <col min="8708" max="8708" width="13.5703125" style="111" customWidth="1"/>
    <col min="8709" max="8709" width="18.85546875" style="111" customWidth="1"/>
    <col min="8710" max="8710" width="15.85546875" style="111" customWidth="1"/>
    <col min="8711" max="8711" width="16.5703125" style="111" customWidth="1"/>
    <col min="8712" max="8712" width="14.28515625" style="111" customWidth="1"/>
    <col min="8713" max="8713" width="22.85546875" style="111" customWidth="1"/>
    <col min="8714" max="8714" width="14" style="111" customWidth="1"/>
    <col min="8715" max="8715" width="15.5703125" style="111" customWidth="1"/>
    <col min="8716" max="8960" width="9.140625" style="111"/>
    <col min="8961" max="8961" width="7.28515625" style="111" customWidth="1"/>
    <col min="8962" max="8962" width="24.42578125" style="111" customWidth="1"/>
    <col min="8963" max="8963" width="16.28515625" style="111" customWidth="1"/>
    <col min="8964" max="8964" width="13.5703125" style="111" customWidth="1"/>
    <col min="8965" max="8965" width="18.85546875" style="111" customWidth="1"/>
    <col min="8966" max="8966" width="15.85546875" style="111" customWidth="1"/>
    <col min="8967" max="8967" width="16.5703125" style="111" customWidth="1"/>
    <col min="8968" max="8968" width="14.28515625" style="111" customWidth="1"/>
    <col min="8969" max="8969" width="22.85546875" style="111" customWidth="1"/>
    <col min="8970" max="8970" width="14" style="111" customWidth="1"/>
    <col min="8971" max="8971" width="15.5703125" style="111" customWidth="1"/>
    <col min="8972" max="9216" width="9.140625" style="111"/>
    <col min="9217" max="9217" width="7.28515625" style="111" customWidth="1"/>
    <col min="9218" max="9218" width="24.42578125" style="111" customWidth="1"/>
    <col min="9219" max="9219" width="16.28515625" style="111" customWidth="1"/>
    <col min="9220" max="9220" width="13.5703125" style="111" customWidth="1"/>
    <col min="9221" max="9221" width="18.85546875" style="111" customWidth="1"/>
    <col min="9222" max="9222" width="15.85546875" style="111" customWidth="1"/>
    <col min="9223" max="9223" width="16.5703125" style="111" customWidth="1"/>
    <col min="9224" max="9224" width="14.28515625" style="111" customWidth="1"/>
    <col min="9225" max="9225" width="22.85546875" style="111" customWidth="1"/>
    <col min="9226" max="9226" width="14" style="111" customWidth="1"/>
    <col min="9227" max="9227" width="15.5703125" style="111" customWidth="1"/>
    <col min="9228" max="9472" width="9.140625" style="111"/>
    <col min="9473" max="9473" width="7.28515625" style="111" customWidth="1"/>
    <col min="9474" max="9474" width="24.42578125" style="111" customWidth="1"/>
    <col min="9475" max="9475" width="16.28515625" style="111" customWidth="1"/>
    <col min="9476" max="9476" width="13.5703125" style="111" customWidth="1"/>
    <col min="9477" max="9477" width="18.85546875" style="111" customWidth="1"/>
    <col min="9478" max="9478" width="15.85546875" style="111" customWidth="1"/>
    <col min="9479" max="9479" width="16.5703125" style="111" customWidth="1"/>
    <col min="9480" max="9480" width="14.28515625" style="111" customWidth="1"/>
    <col min="9481" max="9481" width="22.85546875" style="111" customWidth="1"/>
    <col min="9482" max="9482" width="14" style="111" customWidth="1"/>
    <col min="9483" max="9483" width="15.5703125" style="111" customWidth="1"/>
    <col min="9484" max="9728" width="9.140625" style="111"/>
    <col min="9729" max="9729" width="7.28515625" style="111" customWidth="1"/>
    <col min="9730" max="9730" width="24.42578125" style="111" customWidth="1"/>
    <col min="9731" max="9731" width="16.28515625" style="111" customWidth="1"/>
    <col min="9732" max="9732" width="13.5703125" style="111" customWidth="1"/>
    <col min="9733" max="9733" width="18.85546875" style="111" customWidth="1"/>
    <col min="9734" max="9734" width="15.85546875" style="111" customWidth="1"/>
    <col min="9735" max="9735" width="16.5703125" style="111" customWidth="1"/>
    <col min="9736" max="9736" width="14.28515625" style="111" customWidth="1"/>
    <col min="9737" max="9737" width="22.85546875" style="111" customWidth="1"/>
    <col min="9738" max="9738" width="14" style="111" customWidth="1"/>
    <col min="9739" max="9739" width="15.5703125" style="111" customWidth="1"/>
    <col min="9740" max="9984" width="9.140625" style="111"/>
    <col min="9985" max="9985" width="7.28515625" style="111" customWidth="1"/>
    <col min="9986" max="9986" width="24.42578125" style="111" customWidth="1"/>
    <col min="9987" max="9987" width="16.28515625" style="111" customWidth="1"/>
    <col min="9988" max="9988" width="13.5703125" style="111" customWidth="1"/>
    <col min="9989" max="9989" width="18.85546875" style="111" customWidth="1"/>
    <col min="9990" max="9990" width="15.85546875" style="111" customWidth="1"/>
    <col min="9991" max="9991" width="16.5703125" style="111" customWidth="1"/>
    <col min="9992" max="9992" width="14.28515625" style="111" customWidth="1"/>
    <col min="9993" max="9993" width="22.85546875" style="111" customWidth="1"/>
    <col min="9994" max="9994" width="14" style="111" customWidth="1"/>
    <col min="9995" max="9995" width="15.5703125" style="111" customWidth="1"/>
    <col min="9996" max="10240" width="9.140625" style="111"/>
    <col min="10241" max="10241" width="7.28515625" style="111" customWidth="1"/>
    <col min="10242" max="10242" width="24.42578125" style="111" customWidth="1"/>
    <col min="10243" max="10243" width="16.28515625" style="111" customWidth="1"/>
    <col min="10244" max="10244" width="13.5703125" style="111" customWidth="1"/>
    <col min="10245" max="10245" width="18.85546875" style="111" customWidth="1"/>
    <col min="10246" max="10246" width="15.85546875" style="111" customWidth="1"/>
    <col min="10247" max="10247" width="16.5703125" style="111" customWidth="1"/>
    <col min="10248" max="10248" width="14.28515625" style="111" customWidth="1"/>
    <col min="10249" max="10249" width="22.85546875" style="111" customWidth="1"/>
    <col min="10250" max="10250" width="14" style="111" customWidth="1"/>
    <col min="10251" max="10251" width="15.5703125" style="111" customWidth="1"/>
    <col min="10252" max="10496" width="9.140625" style="111"/>
    <col min="10497" max="10497" width="7.28515625" style="111" customWidth="1"/>
    <col min="10498" max="10498" width="24.42578125" style="111" customWidth="1"/>
    <col min="10499" max="10499" width="16.28515625" style="111" customWidth="1"/>
    <col min="10500" max="10500" width="13.5703125" style="111" customWidth="1"/>
    <col min="10501" max="10501" width="18.85546875" style="111" customWidth="1"/>
    <col min="10502" max="10502" width="15.85546875" style="111" customWidth="1"/>
    <col min="10503" max="10503" width="16.5703125" style="111" customWidth="1"/>
    <col min="10504" max="10504" width="14.28515625" style="111" customWidth="1"/>
    <col min="10505" max="10505" width="22.85546875" style="111" customWidth="1"/>
    <col min="10506" max="10506" width="14" style="111" customWidth="1"/>
    <col min="10507" max="10507" width="15.5703125" style="111" customWidth="1"/>
    <col min="10508" max="10752" width="9.140625" style="111"/>
    <col min="10753" max="10753" width="7.28515625" style="111" customWidth="1"/>
    <col min="10754" max="10754" width="24.42578125" style="111" customWidth="1"/>
    <col min="10755" max="10755" width="16.28515625" style="111" customWidth="1"/>
    <col min="10756" max="10756" width="13.5703125" style="111" customWidth="1"/>
    <col min="10757" max="10757" width="18.85546875" style="111" customWidth="1"/>
    <col min="10758" max="10758" width="15.85546875" style="111" customWidth="1"/>
    <col min="10759" max="10759" width="16.5703125" style="111" customWidth="1"/>
    <col min="10760" max="10760" width="14.28515625" style="111" customWidth="1"/>
    <col min="10761" max="10761" width="22.85546875" style="111" customWidth="1"/>
    <col min="10762" max="10762" width="14" style="111" customWidth="1"/>
    <col min="10763" max="10763" width="15.5703125" style="111" customWidth="1"/>
    <col min="10764" max="11008" width="9.140625" style="111"/>
    <col min="11009" max="11009" width="7.28515625" style="111" customWidth="1"/>
    <col min="11010" max="11010" width="24.42578125" style="111" customWidth="1"/>
    <col min="11011" max="11011" width="16.28515625" style="111" customWidth="1"/>
    <col min="11012" max="11012" width="13.5703125" style="111" customWidth="1"/>
    <col min="11013" max="11013" width="18.85546875" style="111" customWidth="1"/>
    <col min="11014" max="11014" width="15.85546875" style="111" customWidth="1"/>
    <col min="11015" max="11015" width="16.5703125" style="111" customWidth="1"/>
    <col min="11016" max="11016" width="14.28515625" style="111" customWidth="1"/>
    <col min="11017" max="11017" width="22.85546875" style="111" customWidth="1"/>
    <col min="11018" max="11018" width="14" style="111" customWidth="1"/>
    <col min="11019" max="11019" width="15.5703125" style="111" customWidth="1"/>
    <col min="11020" max="11264" width="9.140625" style="111"/>
    <col min="11265" max="11265" width="7.28515625" style="111" customWidth="1"/>
    <col min="11266" max="11266" width="24.42578125" style="111" customWidth="1"/>
    <col min="11267" max="11267" width="16.28515625" style="111" customWidth="1"/>
    <col min="11268" max="11268" width="13.5703125" style="111" customWidth="1"/>
    <col min="11269" max="11269" width="18.85546875" style="111" customWidth="1"/>
    <col min="11270" max="11270" width="15.85546875" style="111" customWidth="1"/>
    <col min="11271" max="11271" width="16.5703125" style="111" customWidth="1"/>
    <col min="11272" max="11272" width="14.28515625" style="111" customWidth="1"/>
    <col min="11273" max="11273" width="22.85546875" style="111" customWidth="1"/>
    <col min="11274" max="11274" width="14" style="111" customWidth="1"/>
    <col min="11275" max="11275" width="15.5703125" style="111" customWidth="1"/>
    <col min="11276" max="11520" width="9.140625" style="111"/>
    <col min="11521" max="11521" width="7.28515625" style="111" customWidth="1"/>
    <col min="11522" max="11522" width="24.42578125" style="111" customWidth="1"/>
    <col min="11523" max="11523" width="16.28515625" style="111" customWidth="1"/>
    <col min="11524" max="11524" width="13.5703125" style="111" customWidth="1"/>
    <col min="11525" max="11525" width="18.85546875" style="111" customWidth="1"/>
    <col min="11526" max="11526" width="15.85546875" style="111" customWidth="1"/>
    <col min="11527" max="11527" width="16.5703125" style="111" customWidth="1"/>
    <col min="11528" max="11528" width="14.28515625" style="111" customWidth="1"/>
    <col min="11529" max="11529" width="22.85546875" style="111" customWidth="1"/>
    <col min="11530" max="11530" width="14" style="111" customWidth="1"/>
    <col min="11531" max="11531" width="15.5703125" style="111" customWidth="1"/>
    <col min="11532" max="11776" width="9.140625" style="111"/>
    <col min="11777" max="11777" width="7.28515625" style="111" customWidth="1"/>
    <col min="11778" max="11778" width="24.42578125" style="111" customWidth="1"/>
    <col min="11779" max="11779" width="16.28515625" style="111" customWidth="1"/>
    <col min="11780" max="11780" width="13.5703125" style="111" customWidth="1"/>
    <col min="11781" max="11781" width="18.85546875" style="111" customWidth="1"/>
    <col min="11782" max="11782" width="15.85546875" style="111" customWidth="1"/>
    <col min="11783" max="11783" width="16.5703125" style="111" customWidth="1"/>
    <col min="11784" max="11784" width="14.28515625" style="111" customWidth="1"/>
    <col min="11785" max="11785" width="22.85546875" style="111" customWidth="1"/>
    <col min="11786" max="11786" width="14" style="111" customWidth="1"/>
    <col min="11787" max="11787" width="15.5703125" style="111" customWidth="1"/>
    <col min="11788" max="12032" width="9.140625" style="111"/>
    <col min="12033" max="12033" width="7.28515625" style="111" customWidth="1"/>
    <col min="12034" max="12034" width="24.42578125" style="111" customWidth="1"/>
    <col min="12035" max="12035" width="16.28515625" style="111" customWidth="1"/>
    <col min="12036" max="12036" width="13.5703125" style="111" customWidth="1"/>
    <col min="12037" max="12037" width="18.85546875" style="111" customWidth="1"/>
    <col min="12038" max="12038" width="15.85546875" style="111" customWidth="1"/>
    <col min="12039" max="12039" width="16.5703125" style="111" customWidth="1"/>
    <col min="12040" max="12040" width="14.28515625" style="111" customWidth="1"/>
    <col min="12041" max="12041" width="22.85546875" style="111" customWidth="1"/>
    <col min="12042" max="12042" width="14" style="111" customWidth="1"/>
    <col min="12043" max="12043" width="15.5703125" style="111" customWidth="1"/>
    <col min="12044" max="12288" width="9.140625" style="111"/>
    <col min="12289" max="12289" width="7.28515625" style="111" customWidth="1"/>
    <col min="12290" max="12290" width="24.42578125" style="111" customWidth="1"/>
    <col min="12291" max="12291" width="16.28515625" style="111" customWidth="1"/>
    <col min="12292" max="12292" width="13.5703125" style="111" customWidth="1"/>
    <col min="12293" max="12293" width="18.85546875" style="111" customWidth="1"/>
    <col min="12294" max="12294" width="15.85546875" style="111" customWidth="1"/>
    <col min="12295" max="12295" width="16.5703125" style="111" customWidth="1"/>
    <col min="12296" max="12296" width="14.28515625" style="111" customWidth="1"/>
    <col min="12297" max="12297" width="22.85546875" style="111" customWidth="1"/>
    <col min="12298" max="12298" width="14" style="111" customWidth="1"/>
    <col min="12299" max="12299" width="15.5703125" style="111" customWidth="1"/>
    <col min="12300" max="12544" width="9.140625" style="111"/>
    <col min="12545" max="12545" width="7.28515625" style="111" customWidth="1"/>
    <col min="12546" max="12546" width="24.42578125" style="111" customWidth="1"/>
    <col min="12547" max="12547" width="16.28515625" style="111" customWidth="1"/>
    <col min="12548" max="12548" width="13.5703125" style="111" customWidth="1"/>
    <col min="12549" max="12549" width="18.85546875" style="111" customWidth="1"/>
    <col min="12550" max="12550" width="15.85546875" style="111" customWidth="1"/>
    <col min="12551" max="12551" width="16.5703125" style="111" customWidth="1"/>
    <col min="12552" max="12552" width="14.28515625" style="111" customWidth="1"/>
    <col min="12553" max="12553" width="22.85546875" style="111" customWidth="1"/>
    <col min="12554" max="12554" width="14" style="111" customWidth="1"/>
    <col min="12555" max="12555" width="15.5703125" style="111" customWidth="1"/>
    <col min="12556" max="12800" width="9.140625" style="111"/>
    <col min="12801" max="12801" width="7.28515625" style="111" customWidth="1"/>
    <col min="12802" max="12802" width="24.42578125" style="111" customWidth="1"/>
    <col min="12803" max="12803" width="16.28515625" style="111" customWidth="1"/>
    <col min="12804" max="12804" width="13.5703125" style="111" customWidth="1"/>
    <col min="12805" max="12805" width="18.85546875" style="111" customWidth="1"/>
    <col min="12806" max="12806" width="15.85546875" style="111" customWidth="1"/>
    <col min="12807" max="12807" width="16.5703125" style="111" customWidth="1"/>
    <col min="12808" max="12808" width="14.28515625" style="111" customWidth="1"/>
    <col min="12809" max="12809" width="22.85546875" style="111" customWidth="1"/>
    <col min="12810" max="12810" width="14" style="111" customWidth="1"/>
    <col min="12811" max="12811" width="15.5703125" style="111" customWidth="1"/>
    <col min="12812" max="13056" width="9.140625" style="111"/>
    <col min="13057" max="13057" width="7.28515625" style="111" customWidth="1"/>
    <col min="13058" max="13058" width="24.42578125" style="111" customWidth="1"/>
    <col min="13059" max="13059" width="16.28515625" style="111" customWidth="1"/>
    <col min="13060" max="13060" width="13.5703125" style="111" customWidth="1"/>
    <col min="13061" max="13061" width="18.85546875" style="111" customWidth="1"/>
    <col min="13062" max="13062" width="15.85546875" style="111" customWidth="1"/>
    <col min="13063" max="13063" width="16.5703125" style="111" customWidth="1"/>
    <col min="13064" max="13064" width="14.28515625" style="111" customWidth="1"/>
    <col min="13065" max="13065" width="22.85546875" style="111" customWidth="1"/>
    <col min="13066" max="13066" width="14" style="111" customWidth="1"/>
    <col min="13067" max="13067" width="15.5703125" style="111" customWidth="1"/>
    <col min="13068" max="13312" width="9.140625" style="111"/>
    <col min="13313" max="13313" width="7.28515625" style="111" customWidth="1"/>
    <col min="13314" max="13314" width="24.42578125" style="111" customWidth="1"/>
    <col min="13315" max="13315" width="16.28515625" style="111" customWidth="1"/>
    <col min="13316" max="13316" width="13.5703125" style="111" customWidth="1"/>
    <col min="13317" max="13317" width="18.85546875" style="111" customWidth="1"/>
    <col min="13318" max="13318" width="15.85546875" style="111" customWidth="1"/>
    <col min="13319" max="13319" width="16.5703125" style="111" customWidth="1"/>
    <col min="13320" max="13320" width="14.28515625" style="111" customWidth="1"/>
    <col min="13321" max="13321" width="22.85546875" style="111" customWidth="1"/>
    <col min="13322" max="13322" width="14" style="111" customWidth="1"/>
    <col min="13323" max="13323" width="15.5703125" style="111" customWidth="1"/>
    <col min="13324" max="13568" width="9.140625" style="111"/>
    <col min="13569" max="13569" width="7.28515625" style="111" customWidth="1"/>
    <col min="13570" max="13570" width="24.42578125" style="111" customWidth="1"/>
    <col min="13571" max="13571" width="16.28515625" style="111" customWidth="1"/>
    <col min="13572" max="13572" width="13.5703125" style="111" customWidth="1"/>
    <col min="13573" max="13573" width="18.85546875" style="111" customWidth="1"/>
    <col min="13574" max="13574" width="15.85546875" style="111" customWidth="1"/>
    <col min="13575" max="13575" width="16.5703125" style="111" customWidth="1"/>
    <col min="13576" max="13576" width="14.28515625" style="111" customWidth="1"/>
    <col min="13577" max="13577" width="22.85546875" style="111" customWidth="1"/>
    <col min="13578" max="13578" width="14" style="111" customWidth="1"/>
    <col min="13579" max="13579" width="15.5703125" style="111" customWidth="1"/>
    <col min="13580" max="13824" width="9.140625" style="111"/>
    <col min="13825" max="13825" width="7.28515625" style="111" customWidth="1"/>
    <col min="13826" max="13826" width="24.42578125" style="111" customWidth="1"/>
    <col min="13827" max="13827" width="16.28515625" style="111" customWidth="1"/>
    <col min="13828" max="13828" width="13.5703125" style="111" customWidth="1"/>
    <col min="13829" max="13829" width="18.85546875" style="111" customWidth="1"/>
    <col min="13830" max="13830" width="15.85546875" style="111" customWidth="1"/>
    <col min="13831" max="13831" width="16.5703125" style="111" customWidth="1"/>
    <col min="13832" max="13832" width="14.28515625" style="111" customWidth="1"/>
    <col min="13833" max="13833" width="22.85546875" style="111" customWidth="1"/>
    <col min="13834" max="13834" width="14" style="111" customWidth="1"/>
    <col min="13835" max="13835" width="15.5703125" style="111" customWidth="1"/>
    <col min="13836" max="14080" width="9.140625" style="111"/>
    <col min="14081" max="14081" width="7.28515625" style="111" customWidth="1"/>
    <col min="14082" max="14082" width="24.42578125" style="111" customWidth="1"/>
    <col min="14083" max="14083" width="16.28515625" style="111" customWidth="1"/>
    <col min="14084" max="14084" width="13.5703125" style="111" customWidth="1"/>
    <col min="14085" max="14085" width="18.85546875" style="111" customWidth="1"/>
    <col min="14086" max="14086" width="15.85546875" style="111" customWidth="1"/>
    <col min="14087" max="14087" width="16.5703125" style="111" customWidth="1"/>
    <col min="14088" max="14088" width="14.28515625" style="111" customWidth="1"/>
    <col min="14089" max="14089" width="22.85546875" style="111" customWidth="1"/>
    <col min="14090" max="14090" width="14" style="111" customWidth="1"/>
    <col min="14091" max="14091" width="15.5703125" style="111" customWidth="1"/>
    <col min="14092" max="14336" width="9.140625" style="111"/>
    <col min="14337" max="14337" width="7.28515625" style="111" customWidth="1"/>
    <col min="14338" max="14338" width="24.42578125" style="111" customWidth="1"/>
    <col min="14339" max="14339" width="16.28515625" style="111" customWidth="1"/>
    <col min="14340" max="14340" width="13.5703125" style="111" customWidth="1"/>
    <col min="14341" max="14341" width="18.85546875" style="111" customWidth="1"/>
    <col min="14342" max="14342" width="15.85546875" style="111" customWidth="1"/>
    <col min="14343" max="14343" width="16.5703125" style="111" customWidth="1"/>
    <col min="14344" max="14344" width="14.28515625" style="111" customWidth="1"/>
    <col min="14345" max="14345" width="22.85546875" style="111" customWidth="1"/>
    <col min="14346" max="14346" width="14" style="111" customWidth="1"/>
    <col min="14347" max="14347" width="15.5703125" style="111" customWidth="1"/>
    <col min="14348" max="14592" width="9.140625" style="111"/>
    <col min="14593" max="14593" width="7.28515625" style="111" customWidth="1"/>
    <col min="14594" max="14594" width="24.42578125" style="111" customWidth="1"/>
    <col min="14595" max="14595" width="16.28515625" style="111" customWidth="1"/>
    <col min="14596" max="14596" width="13.5703125" style="111" customWidth="1"/>
    <col min="14597" max="14597" width="18.85546875" style="111" customWidth="1"/>
    <col min="14598" max="14598" width="15.85546875" style="111" customWidth="1"/>
    <col min="14599" max="14599" width="16.5703125" style="111" customWidth="1"/>
    <col min="14600" max="14600" width="14.28515625" style="111" customWidth="1"/>
    <col min="14601" max="14601" width="22.85546875" style="111" customWidth="1"/>
    <col min="14602" max="14602" width="14" style="111" customWidth="1"/>
    <col min="14603" max="14603" width="15.5703125" style="111" customWidth="1"/>
    <col min="14604" max="14848" width="9.140625" style="111"/>
    <col min="14849" max="14849" width="7.28515625" style="111" customWidth="1"/>
    <col min="14850" max="14850" width="24.42578125" style="111" customWidth="1"/>
    <col min="14851" max="14851" width="16.28515625" style="111" customWidth="1"/>
    <col min="14852" max="14852" width="13.5703125" style="111" customWidth="1"/>
    <col min="14853" max="14853" width="18.85546875" style="111" customWidth="1"/>
    <col min="14854" max="14854" width="15.85546875" style="111" customWidth="1"/>
    <col min="14855" max="14855" width="16.5703125" style="111" customWidth="1"/>
    <col min="14856" max="14856" width="14.28515625" style="111" customWidth="1"/>
    <col min="14857" max="14857" width="22.85546875" style="111" customWidth="1"/>
    <col min="14858" max="14858" width="14" style="111" customWidth="1"/>
    <col min="14859" max="14859" width="15.5703125" style="111" customWidth="1"/>
    <col min="14860" max="15104" width="9.140625" style="111"/>
    <col min="15105" max="15105" width="7.28515625" style="111" customWidth="1"/>
    <col min="15106" max="15106" width="24.42578125" style="111" customWidth="1"/>
    <col min="15107" max="15107" width="16.28515625" style="111" customWidth="1"/>
    <col min="15108" max="15108" width="13.5703125" style="111" customWidth="1"/>
    <col min="15109" max="15109" width="18.85546875" style="111" customWidth="1"/>
    <col min="15110" max="15110" width="15.85546875" style="111" customWidth="1"/>
    <col min="15111" max="15111" width="16.5703125" style="111" customWidth="1"/>
    <col min="15112" max="15112" width="14.28515625" style="111" customWidth="1"/>
    <col min="15113" max="15113" width="22.85546875" style="111" customWidth="1"/>
    <col min="15114" max="15114" width="14" style="111" customWidth="1"/>
    <col min="15115" max="15115" width="15.5703125" style="111" customWidth="1"/>
    <col min="15116" max="15360" width="9.140625" style="111"/>
    <col min="15361" max="15361" width="7.28515625" style="111" customWidth="1"/>
    <col min="15362" max="15362" width="24.42578125" style="111" customWidth="1"/>
    <col min="15363" max="15363" width="16.28515625" style="111" customWidth="1"/>
    <col min="15364" max="15364" width="13.5703125" style="111" customWidth="1"/>
    <col min="15365" max="15365" width="18.85546875" style="111" customWidth="1"/>
    <col min="15366" max="15366" width="15.85546875" style="111" customWidth="1"/>
    <col min="15367" max="15367" width="16.5703125" style="111" customWidth="1"/>
    <col min="15368" max="15368" width="14.28515625" style="111" customWidth="1"/>
    <col min="15369" max="15369" width="22.85546875" style="111" customWidth="1"/>
    <col min="15370" max="15370" width="14" style="111" customWidth="1"/>
    <col min="15371" max="15371" width="15.5703125" style="111" customWidth="1"/>
    <col min="15372" max="15616" width="9.140625" style="111"/>
    <col min="15617" max="15617" width="7.28515625" style="111" customWidth="1"/>
    <col min="15618" max="15618" width="24.42578125" style="111" customWidth="1"/>
    <col min="15619" max="15619" width="16.28515625" style="111" customWidth="1"/>
    <col min="15620" max="15620" width="13.5703125" style="111" customWidth="1"/>
    <col min="15621" max="15621" width="18.85546875" style="111" customWidth="1"/>
    <col min="15622" max="15622" width="15.85546875" style="111" customWidth="1"/>
    <col min="15623" max="15623" width="16.5703125" style="111" customWidth="1"/>
    <col min="15624" max="15624" width="14.28515625" style="111" customWidth="1"/>
    <col min="15625" max="15625" width="22.85546875" style="111" customWidth="1"/>
    <col min="15626" max="15626" width="14" style="111" customWidth="1"/>
    <col min="15627" max="15627" width="15.5703125" style="111" customWidth="1"/>
    <col min="15628" max="15872" width="9.140625" style="111"/>
    <col min="15873" max="15873" width="7.28515625" style="111" customWidth="1"/>
    <col min="15874" max="15874" width="24.42578125" style="111" customWidth="1"/>
    <col min="15875" max="15875" width="16.28515625" style="111" customWidth="1"/>
    <col min="15876" max="15876" width="13.5703125" style="111" customWidth="1"/>
    <col min="15877" max="15877" width="18.85546875" style="111" customWidth="1"/>
    <col min="15878" max="15878" width="15.85546875" style="111" customWidth="1"/>
    <col min="15879" max="15879" width="16.5703125" style="111" customWidth="1"/>
    <col min="15880" max="15880" width="14.28515625" style="111" customWidth="1"/>
    <col min="15881" max="15881" width="22.85546875" style="111" customWidth="1"/>
    <col min="15882" max="15882" width="14" style="111" customWidth="1"/>
    <col min="15883" max="15883" width="15.5703125" style="111" customWidth="1"/>
    <col min="15884" max="16128" width="9.140625" style="111"/>
    <col min="16129" max="16129" width="7.28515625" style="111" customWidth="1"/>
    <col min="16130" max="16130" width="24.42578125" style="111" customWidth="1"/>
    <col min="16131" max="16131" width="16.28515625" style="111" customWidth="1"/>
    <col min="16132" max="16132" width="13.5703125" style="111" customWidth="1"/>
    <col min="16133" max="16133" width="18.85546875" style="111" customWidth="1"/>
    <col min="16134" max="16134" width="15.85546875" style="111" customWidth="1"/>
    <col min="16135" max="16135" width="16.5703125" style="111" customWidth="1"/>
    <col min="16136" max="16136" width="14.28515625" style="111" customWidth="1"/>
    <col min="16137" max="16137" width="22.85546875" style="111" customWidth="1"/>
    <col min="16138" max="16138" width="14" style="111" customWidth="1"/>
    <col min="16139" max="16139" width="15.5703125" style="111" customWidth="1"/>
    <col min="16140" max="16384" width="9.140625" style="111"/>
  </cols>
  <sheetData>
    <row r="1" spans="1:13" ht="18.75" customHeight="1" x14ac:dyDescent="0.25">
      <c r="K1" s="112"/>
      <c r="L1" s="112"/>
      <c r="M1" s="112" t="s">
        <v>83</v>
      </c>
    </row>
    <row r="2" spans="1:13" ht="20.25" customHeight="1" x14ac:dyDescent="0.25">
      <c r="A2" s="113"/>
      <c r="B2" s="113"/>
      <c r="C2" s="113"/>
      <c r="D2" s="113"/>
      <c r="E2" s="113"/>
      <c r="F2" s="113"/>
      <c r="G2" s="113"/>
      <c r="H2" s="114"/>
      <c r="I2" s="114"/>
      <c r="K2" s="115"/>
      <c r="L2" s="115"/>
      <c r="M2" s="115" t="s">
        <v>84</v>
      </c>
    </row>
    <row r="3" spans="1:13" ht="61.5" customHeight="1" x14ac:dyDescent="0.25">
      <c r="A3" s="113"/>
      <c r="B3" s="116" t="s">
        <v>281</v>
      </c>
      <c r="C3" s="117"/>
      <c r="D3" s="117"/>
      <c r="E3" s="117"/>
      <c r="F3" s="117"/>
      <c r="G3" s="117"/>
      <c r="H3" s="117"/>
      <c r="I3" s="117"/>
      <c r="J3" s="117"/>
      <c r="K3" s="113"/>
    </row>
    <row r="4" spans="1:13" ht="31.5" customHeight="1" x14ac:dyDescent="0.25">
      <c r="A4" s="118" t="s">
        <v>86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3" ht="33" customHeight="1" x14ac:dyDescent="0.25">
      <c r="A5" s="119" t="s">
        <v>1</v>
      </c>
      <c r="B5" s="119" t="s">
        <v>2</v>
      </c>
      <c r="C5" s="120" t="s">
        <v>3</v>
      </c>
      <c r="D5" s="120"/>
      <c r="E5" s="120"/>
      <c r="F5" s="120" t="s">
        <v>4</v>
      </c>
      <c r="G5" s="120" t="s">
        <v>5</v>
      </c>
      <c r="H5" s="120"/>
      <c r="I5" s="120"/>
      <c r="J5" s="120"/>
      <c r="K5" s="121" t="s">
        <v>87</v>
      </c>
    </row>
    <row r="6" spans="1:13" ht="158.25" customHeight="1" x14ac:dyDescent="0.25">
      <c r="A6" s="119"/>
      <c r="B6" s="119"/>
      <c r="C6" s="122" t="s">
        <v>7</v>
      </c>
      <c r="D6" s="122" t="s">
        <v>88</v>
      </c>
      <c r="E6" s="122" t="s">
        <v>9</v>
      </c>
      <c r="F6" s="120"/>
      <c r="G6" s="123" t="s">
        <v>10</v>
      </c>
      <c r="H6" s="122" t="s">
        <v>89</v>
      </c>
      <c r="I6" s="122" t="s">
        <v>12</v>
      </c>
      <c r="J6" s="122" t="s">
        <v>89</v>
      </c>
      <c r="K6" s="121"/>
    </row>
    <row r="7" spans="1:13" ht="31.5" x14ac:dyDescent="0.25">
      <c r="A7" s="124">
        <v>1</v>
      </c>
      <c r="B7" s="131" t="s">
        <v>282</v>
      </c>
      <c r="C7" s="126"/>
      <c r="D7" s="126">
        <f>38+75.4+74.7</f>
        <v>188.10000000000002</v>
      </c>
      <c r="E7" s="131" t="s">
        <v>14</v>
      </c>
      <c r="F7" s="133">
        <f t="shared" ref="F7:F31" si="0">SUM(C7,D7)</f>
        <v>188.10000000000002</v>
      </c>
      <c r="G7" s="130"/>
      <c r="H7" s="126"/>
      <c r="I7" s="131" t="s">
        <v>14</v>
      </c>
      <c r="J7" s="126">
        <f>38+75.4+74.7</f>
        <v>188.10000000000002</v>
      </c>
      <c r="K7" s="132"/>
    </row>
    <row r="8" spans="1:13" ht="31.5" x14ac:dyDescent="0.25">
      <c r="A8" s="124">
        <v>2</v>
      </c>
      <c r="B8" s="131"/>
      <c r="C8" s="126"/>
      <c r="D8" s="126">
        <v>2.7</v>
      </c>
      <c r="E8" s="131" t="s">
        <v>283</v>
      </c>
      <c r="F8" s="133">
        <f t="shared" si="0"/>
        <v>2.7</v>
      </c>
      <c r="G8" s="130"/>
      <c r="H8" s="126"/>
      <c r="I8" s="131" t="s">
        <v>283</v>
      </c>
      <c r="J8" s="126">
        <v>2.7</v>
      </c>
      <c r="K8" s="132"/>
    </row>
    <row r="9" spans="1:13" ht="15.75" x14ac:dyDescent="0.25">
      <c r="A9" s="124">
        <v>4</v>
      </c>
      <c r="B9" s="130" t="s">
        <v>284</v>
      </c>
      <c r="C9" s="126"/>
      <c r="D9" s="126">
        <f>11.3+11.3+8.5+17</f>
        <v>48.1</v>
      </c>
      <c r="E9" s="131" t="s">
        <v>14</v>
      </c>
      <c r="F9" s="133">
        <f t="shared" si="0"/>
        <v>48.1</v>
      </c>
      <c r="G9" s="130"/>
      <c r="H9" s="126"/>
      <c r="I9" s="131" t="s">
        <v>14</v>
      </c>
      <c r="J9" s="126">
        <f>11.3+11.3+8.5+17</f>
        <v>48.1</v>
      </c>
      <c r="K9" s="132"/>
    </row>
    <row r="10" spans="1:13" ht="31.5" x14ac:dyDescent="0.25">
      <c r="A10" s="124">
        <v>5</v>
      </c>
      <c r="B10" s="131" t="s">
        <v>285</v>
      </c>
      <c r="C10" s="126"/>
      <c r="D10" s="126">
        <v>52.4</v>
      </c>
      <c r="E10" s="131" t="s">
        <v>14</v>
      </c>
      <c r="F10" s="133">
        <f t="shared" si="0"/>
        <v>52.4</v>
      </c>
      <c r="G10" s="130"/>
      <c r="H10" s="126"/>
      <c r="I10" s="131" t="s">
        <v>14</v>
      </c>
      <c r="J10" s="126">
        <v>52.4</v>
      </c>
      <c r="K10" s="132"/>
    </row>
    <row r="11" spans="1:13" ht="47.25" x14ac:dyDescent="0.25">
      <c r="A11" s="124">
        <v>7</v>
      </c>
      <c r="B11" s="131" t="s">
        <v>286</v>
      </c>
      <c r="C11" s="126"/>
      <c r="D11" s="126">
        <f>0.4+4.5</f>
        <v>4.9000000000000004</v>
      </c>
      <c r="E11" s="131" t="s">
        <v>14</v>
      </c>
      <c r="F11" s="133">
        <f t="shared" si="0"/>
        <v>4.9000000000000004</v>
      </c>
      <c r="G11" s="130"/>
      <c r="H11" s="126"/>
      <c r="I11" s="131" t="s">
        <v>14</v>
      </c>
      <c r="J11" s="126">
        <f>0.4+4.5</f>
        <v>4.9000000000000004</v>
      </c>
      <c r="K11" s="132"/>
    </row>
    <row r="12" spans="1:13" ht="31.5" x14ac:dyDescent="0.25">
      <c r="A12" s="138">
        <v>8</v>
      </c>
      <c r="B12" s="131" t="s">
        <v>287</v>
      </c>
      <c r="C12" s="126"/>
      <c r="D12" s="126">
        <f>36.7+4286+4975.7+211.6+1129.5</f>
        <v>10639.5</v>
      </c>
      <c r="E12" s="131" t="s">
        <v>14</v>
      </c>
      <c r="F12" s="133">
        <f t="shared" si="0"/>
        <v>10639.5</v>
      </c>
      <c r="G12" s="130"/>
      <c r="H12" s="126"/>
      <c r="I12" s="131" t="s">
        <v>14</v>
      </c>
      <c r="J12" s="126">
        <f>36.7+4286+4975.7+211.6+1129.5</f>
        <v>10639.5</v>
      </c>
      <c r="K12" s="132"/>
    </row>
    <row r="13" spans="1:13" ht="31.5" x14ac:dyDescent="0.25">
      <c r="A13" s="138">
        <v>8</v>
      </c>
      <c r="B13" s="131" t="s">
        <v>288</v>
      </c>
      <c r="C13" s="158"/>
      <c r="D13" s="126">
        <v>55.5</v>
      </c>
      <c r="E13" s="131" t="s">
        <v>33</v>
      </c>
      <c r="F13" s="133">
        <f>SUM(C12,D13)</f>
        <v>55.5</v>
      </c>
      <c r="G13" s="130"/>
      <c r="H13" s="126"/>
      <c r="I13" s="131" t="s">
        <v>33</v>
      </c>
      <c r="J13" s="126">
        <v>55.5</v>
      </c>
      <c r="K13" s="132"/>
    </row>
    <row r="14" spans="1:13" ht="31.5" x14ac:dyDescent="0.25">
      <c r="A14" s="124"/>
      <c r="B14" s="131" t="s">
        <v>289</v>
      </c>
      <c r="C14" s="126"/>
      <c r="D14" s="126">
        <v>476</v>
      </c>
      <c r="E14" s="131" t="s">
        <v>14</v>
      </c>
      <c r="F14" s="133">
        <f t="shared" si="0"/>
        <v>476</v>
      </c>
      <c r="G14" s="130"/>
      <c r="H14" s="126"/>
      <c r="I14" s="131" t="s">
        <v>14</v>
      </c>
      <c r="J14" s="126">
        <v>476</v>
      </c>
      <c r="K14" s="132"/>
    </row>
    <row r="15" spans="1:13" ht="47.25" x14ac:dyDescent="0.25">
      <c r="A15" s="124"/>
      <c r="B15" s="131" t="s">
        <v>290</v>
      </c>
      <c r="C15" s="126"/>
      <c r="D15" s="126">
        <v>1</v>
      </c>
      <c r="E15" s="131" t="s">
        <v>14</v>
      </c>
      <c r="F15" s="133">
        <f t="shared" si="0"/>
        <v>1</v>
      </c>
      <c r="G15" s="130"/>
      <c r="H15" s="126"/>
      <c r="I15" s="131" t="s">
        <v>14</v>
      </c>
      <c r="J15" s="126">
        <v>1</v>
      </c>
      <c r="K15" s="132"/>
    </row>
    <row r="16" spans="1:13" ht="39.75" customHeight="1" x14ac:dyDescent="0.25">
      <c r="A16" s="124"/>
      <c r="B16" s="131" t="s">
        <v>291</v>
      </c>
      <c r="C16" s="126"/>
      <c r="D16" s="126">
        <v>59.3</v>
      </c>
      <c r="E16" s="131" t="s">
        <v>14</v>
      </c>
      <c r="F16" s="133">
        <f t="shared" si="0"/>
        <v>59.3</v>
      </c>
      <c r="G16" s="130"/>
      <c r="H16" s="126"/>
      <c r="I16" s="131" t="s">
        <v>14</v>
      </c>
      <c r="J16" s="126">
        <v>59.3</v>
      </c>
      <c r="K16" s="132"/>
    </row>
    <row r="17" spans="1:11" ht="31.5" x14ac:dyDescent="0.25">
      <c r="A17" s="124"/>
      <c r="B17" s="131" t="s">
        <v>228</v>
      </c>
      <c r="C17" s="126"/>
      <c r="D17" s="126">
        <f>37.3+99.3+22.1+17.2+13.7</f>
        <v>189.59999999999997</v>
      </c>
      <c r="E17" s="131" t="s">
        <v>14</v>
      </c>
      <c r="F17" s="133">
        <f t="shared" si="0"/>
        <v>189.59999999999997</v>
      </c>
      <c r="G17" s="130"/>
      <c r="H17" s="126"/>
      <c r="I17" s="131" t="s">
        <v>14</v>
      </c>
      <c r="J17" s="126">
        <f>37.3+99.3+22.1+17.2+13.7</f>
        <v>189.59999999999997</v>
      </c>
      <c r="K17" s="132"/>
    </row>
    <row r="18" spans="1:11" ht="19.5" customHeight="1" x14ac:dyDescent="0.25">
      <c r="A18" s="124"/>
      <c r="B18" s="131" t="s">
        <v>292</v>
      </c>
      <c r="C18" s="126"/>
      <c r="D18" s="126">
        <v>30.3</v>
      </c>
      <c r="E18" s="131" t="s">
        <v>14</v>
      </c>
      <c r="F18" s="133">
        <f t="shared" si="0"/>
        <v>30.3</v>
      </c>
      <c r="G18" s="130"/>
      <c r="H18" s="126"/>
      <c r="I18" s="131" t="s">
        <v>14</v>
      </c>
      <c r="J18" s="126">
        <v>30.3</v>
      </c>
      <c r="K18" s="132"/>
    </row>
    <row r="19" spans="1:11" ht="47.25" x14ac:dyDescent="0.25">
      <c r="A19" s="124"/>
      <c r="B19" s="131" t="s">
        <v>293</v>
      </c>
      <c r="C19" s="126"/>
      <c r="D19" s="126">
        <v>2.7</v>
      </c>
      <c r="E19" s="131" t="s">
        <v>14</v>
      </c>
      <c r="F19" s="133">
        <f t="shared" si="0"/>
        <v>2.7</v>
      </c>
      <c r="G19" s="130"/>
      <c r="H19" s="126"/>
      <c r="I19" s="131" t="s">
        <v>14</v>
      </c>
      <c r="J19" s="126">
        <v>2.7</v>
      </c>
      <c r="K19" s="132"/>
    </row>
    <row r="20" spans="1:11" ht="31.5" x14ac:dyDescent="0.25">
      <c r="A20" s="124"/>
      <c r="B20" s="130" t="s">
        <v>294</v>
      </c>
      <c r="C20" s="159"/>
      <c r="D20" s="126">
        <v>0.2</v>
      </c>
      <c r="E20" s="131" t="s">
        <v>112</v>
      </c>
      <c r="F20" s="133"/>
      <c r="G20" s="130"/>
      <c r="H20" s="126"/>
      <c r="I20" s="131" t="s">
        <v>112</v>
      </c>
      <c r="J20" s="126">
        <v>0.2</v>
      </c>
      <c r="K20" s="132"/>
    </row>
    <row r="21" spans="1:11" ht="31.5" x14ac:dyDescent="0.25">
      <c r="A21" s="124"/>
      <c r="B21" s="130" t="s">
        <v>23</v>
      </c>
      <c r="C21" s="126"/>
      <c r="D21" s="126">
        <f>9.9+5.1+1+26.8</f>
        <v>42.8</v>
      </c>
      <c r="E21" s="131" t="s">
        <v>283</v>
      </c>
      <c r="F21" s="133">
        <f t="shared" si="0"/>
        <v>42.8</v>
      </c>
      <c r="G21" s="130"/>
      <c r="H21" s="126"/>
      <c r="I21" s="131" t="s">
        <v>283</v>
      </c>
      <c r="J21" s="126">
        <f>9.9+5.1+1+26.8</f>
        <v>42.8</v>
      </c>
      <c r="K21" s="132"/>
    </row>
    <row r="22" spans="1:11" ht="15.75" x14ac:dyDescent="0.25">
      <c r="A22" s="124"/>
      <c r="B22" s="130"/>
      <c r="C22" s="160">
        <v>488.3</v>
      </c>
      <c r="D22" s="126"/>
      <c r="E22" s="131"/>
      <c r="F22" s="133">
        <f t="shared" si="0"/>
        <v>488.3</v>
      </c>
      <c r="G22" s="161"/>
      <c r="H22" s="161"/>
      <c r="I22" s="131"/>
      <c r="J22" s="126"/>
      <c r="K22" s="132"/>
    </row>
    <row r="23" spans="1:11" ht="15.75" x14ac:dyDescent="0.25">
      <c r="A23" s="124"/>
      <c r="B23" s="130"/>
      <c r="C23" s="162"/>
      <c r="D23" s="126"/>
      <c r="E23" s="131"/>
      <c r="F23" s="133">
        <f t="shared" si="0"/>
        <v>0</v>
      </c>
      <c r="G23" s="130">
        <v>2210</v>
      </c>
      <c r="H23" s="126">
        <v>125.2</v>
      </c>
      <c r="I23" s="131" t="s">
        <v>295</v>
      </c>
      <c r="J23" s="126"/>
      <c r="K23" s="132"/>
    </row>
    <row r="24" spans="1:11" ht="15.75" x14ac:dyDescent="0.25">
      <c r="A24" s="124"/>
      <c r="B24" s="130"/>
      <c r="C24" s="126"/>
      <c r="D24" s="126"/>
      <c r="E24" s="131"/>
      <c r="F24" s="133">
        <f t="shared" si="0"/>
        <v>0</v>
      </c>
      <c r="G24" s="130">
        <v>2220</v>
      </c>
      <c r="H24" s="126">
        <v>91.2</v>
      </c>
      <c r="I24" s="131" t="s">
        <v>14</v>
      </c>
      <c r="J24" s="126"/>
      <c r="K24" s="132"/>
    </row>
    <row r="25" spans="1:11" ht="15.75" x14ac:dyDescent="0.25">
      <c r="A25" s="138"/>
      <c r="B25" s="130"/>
      <c r="C25" s="126"/>
      <c r="D25" s="126"/>
      <c r="E25" s="131"/>
      <c r="F25" s="133">
        <f t="shared" si="0"/>
        <v>0</v>
      </c>
      <c r="G25" s="130"/>
      <c r="H25" s="126"/>
      <c r="I25" s="131"/>
      <c r="J25" s="126"/>
      <c r="K25" s="132"/>
    </row>
    <row r="26" spans="1:11" ht="15.75" x14ac:dyDescent="0.25">
      <c r="A26" s="138"/>
      <c r="B26" s="130"/>
      <c r="C26" s="126"/>
      <c r="D26" s="126"/>
      <c r="E26" s="131"/>
      <c r="F26" s="133">
        <f t="shared" si="0"/>
        <v>0</v>
      </c>
      <c r="G26" s="130"/>
      <c r="H26" s="126"/>
      <c r="I26" s="131"/>
      <c r="J26" s="126"/>
      <c r="K26" s="132"/>
    </row>
    <row r="27" spans="1:11" ht="15.75" x14ac:dyDescent="0.25">
      <c r="A27" s="146"/>
      <c r="B27" s="147"/>
      <c r="C27" s="148"/>
      <c r="D27" s="148"/>
      <c r="E27" s="149"/>
      <c r="F27" s="133">
        <f t="shared" si="0"/>
        <v>0</v>
      </c>
      <c r="G27" s="130"/>
      <c r="H27" s="126"/>
      <c r="I27" s="131"/>
      <c r="J27" s="148"/>
      <c r="K27" s="132"/>
    </row>
    <row r="28" spans="1:11" ht="15.75" x14ac:dyDescent="0.25">
      <c r="A28" s="146"/>
      <c r="B28" s="147"/>
      <c r="C28" s="148"/>
      <c r="D28" s="148"/>
      <c r="E28" s="149"/>
      <c r="F28" s="133">
        <f t="shared" si="0"/>
        <v>0</v>
      </c>
      <c r="G28" s="147"/>
      <c r="H28" s="148"/>
      <c r="I28" s="149"/>
      <c r="J28" s="148"/>
      <c r="K28" s="132"/>
    </row>
    <row r="29" spans="1:11" ht="15.75" x14ac:dyDescent="0.25">
      <c r="A29" s="146"/>
      <c r="B29" s="147"/>
      <c r="C29" s="148"/>
      <c r="D29" s="148"/>
      <c r="E29" s="149"/>
      <c r="F29" s="133"/>
      <c r="G29" s="147"/>
      <c r="H29" s="148"/>
      <c r="I29" s="149"/>
      <c r="J29" s="148"/>
      <c r="K29" s="132"/>
    </row>
    <row r="30" spans="1:11" ht="15.75" x14ac:dyDescent="0.25">
      <c r="A30" s="146"/>
      <c r="B30" s="147"/>
      <c r="C30" s="148"/>
      <c r="D30" s="148"/>
      <c r="E30" s="149"/>
      <c r="F30" s="133">
        <f t="shared" si="0"/>
        <v>0</v>
      </c>
      <c r="G30" s="147"/>
      <c r="H30" s="148"/>
      <c r="I30" s="149"/>
      <c r="J30" s="148"/>
      <c r="K30" s="132"/>
    </row>
    <row r="31" spans="1:11" ht="15.75" x14ac:dyDescent="0.25">
      <c r="A31" s="147"/>
      <c r="B31" s="150" t="s">
        <v>37</v>
      </c>
      <c r="C31" s="151">
        <f>SUM(C7:C30)</f>
        <v>488.3</v>
      </c>
      <c r="D31" s="151">
        <f>SUM(D7:D30)</f>
        <v>11793.1</v>
      </c>
      <c r="E31" s="152"/>
      <c r="F31" s="153">
        <f t="shared" si="0"/>
        <v>12281.4</v>
      </c>
      <c r="G31" s="154"/>
      <c r="H31" s="151">
        <f>SUM(H7:H30)</f>
        <v>216.4</v>
      </c>
      <c r="I31" s="152"/>
      <c r="J31" s="151">
        <f>SUM(J7:J30)</f>
        <v>11793.1</v>
      </c>
      <c r="K31" s="155">
        <f>C31-H31</f>
        <v>271.89999999999998</v>
      </c>
    </row>
    <row r="34" spans="2:8" ht="15.75" x14ac:dyDescent="0.25">
      <c r="B34" s="156" t="s">
        <v>109</v>
      </c>
      <c r="F34" s="33"/>
      <c r="G34" s="34" t="s">
        <v>296</v>
      </c>
      <c r="H34" s="157"/>
    </row>
    <row r="35" spans="2:8" x14ac:dyDescent="0.25">
      <c r="B35" s="156"/>
      <c r="F35" s="36" t="s">
        <v>40</v>
      </c>
      <c r="G35" s="37"/>
      <c r="H35" s="37"/>
    </row>
    <row r="36" spans="2:8" ht="15.75" x14ac:dyDescent="0.25">
      <c r="B36" s="156" t="s">
        <v>41</v>
      </c>
      <c r="F36" s="33"/>
      <c r="G36" s="34" t="s">
        <v>297</v>
      </c>
      <c r="H36" s="157"/>
    </row>
    <row r="37" spans="2:8" x14ac:dyDescent="0.25">
      <c r="F37" s="36" t="s">
        <v>40</v>
      </c>
      <c r="G37" s="37"/>
      <c r="H37" s="37"/>
    </row>
  </sheetData>
  <mergeCells count="10">
    <mergeCell ref="G34:H34"/>
    <mergeCell ref="G36:H3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2:L43"/>
  <sheetViews>
    <sheetView workbookViewId="0">
      <selection activeCell="D4" sqref="D4:J4"/>
    </sheetView>
  </sheetViews>
  <sheetFormatPr defaultRowHeight="12.75" x14ac:dyDescent="0.2"/>
  <cols>
    <col min="1" max="1" width="2.28515625" style="40" customWidth="1"/>
    <col min="2" max="2" width="3.85546875" style="40" customWidth="1"/>
    <col min="3" max="3" width="27.42578125" style="40" customWidth="1"/>
    <col min="4" max="4" width="13.42578125" style="40" customWidth="1"/>
    <col min="5" max="5" width="13.85546875" style="40" customWidth="1"/>
    <col min="6" max="6" width="17.42578125" style="40" customWidth="1"/>
    <col min="7" max="7" width="13.28515625" style="40" customWidth="1"/>
    <col min="8" max="9" width="9.140625" style="40"/>
    <col min="10" max="10" width="17.28515625" style="40" customWidth="1"/>
    <col min="11" max="11" width="9.140625" style="40"/>
    <col min="12" max="12" width="12.28515625" style="40" customWidth="1"/>
    <col min="13" max="256" width="9.140625" style="40"/>
    <col min="257" max="257" width="2.28515625" style="40" customWidth="1"/>
    <col min="258" max="258" width="3.85546875" style="40" customWidth="1"/>
    <col min="259" max="259" width="27.42578125" style="40" customWidth="1"/>
    <col min="260" max="260" width="13.42578125" style="40" customWidth="1"/>
    <col min="261" max="261" width="13.85546875" style="40" customWidth="1"/>
    <col min="262" max="262" width="17.42578125" style="40" customWidth="1"/>
    <col min="263" max="263" width="13.28515625" style="40" customWidth="1"/>
    <col min="264" max="265" width="9.140625" style="40"/>
    <col min="266" max="266" width="17.28515625" style="40" customWidth="1"/>
    <col min="267" max="267" width="9.140625" style="40"/>
    <col min="268" max="268" width="12.28515625" style="40" customWidth="1"/>
    <col min="269" max="512" width="9.140625" style="40"/>
    <col min="513" max="513" width="2.28515625" style="40" customWidth="1"/>
    <col min="514" max="514" width="3.85546875" style="40" customWidth="1"/>
    <col min="515" max="515" width="27.42578125" style="40" customWidth="1"/>
    <col min="516" max="516" width="13.42578125" style="40" customWidth="1"/>
    <col min="517" max="517" width="13.85546875" style="40" customWidth="1"/>
    <col min="518" max="518" width="17.42578125" style="40" customWidth="1"/>
    <col min="519" max="519" width="13.28515625" style="40" customWidth="1"/>
    <col min="520" max="521" width="9.140625" style="40"/>
    <col min="522" max="522" width="17.28515625" style="40" customWidth="1"/>
    <col min="523" max="523" width="9.140625" style="40"/>
    <col min="524" max="524" width="12.28515625" style="40" customWidth="1"/>
    <col min="525" max="768" width="9.140625" style="40"/>
    <col min="769" max="769" width="2.28515625" style="40" customWidth="1"/>
    <col min="770" max="770" width="3.85546875" style="40" customWidth="1"/>
    <col min="771" max="771" width="27.42578125" style="40" customWidth="1"/>
    <col min="772" max="772" width="13.42578125" style="40" customWidth="1"/>
    <col min="773" max="773" width="13.85546875" style="40" customWidth="1"/>
    <col min="774" max="774" width="17.42578125" style="40" customWidth="1"/>
    <col min="775" max="775" width="13.28515625" style="40" customWidth="1"/>
    <col min="776" max="777" width="9.140625" style="40"/>
    <col min="778" max="778" width="17.28515625" style="40" customWidth="1"/>
    <col min="779" max="779" width="9.140625" style="40"/>
    <col min="780" max="780" width="12.28515625" style="40" customWidth="1"/>
    <col min="781" max="1024" width="9.140625" style="40"/>
    <col min="1025" max="1025" width="2.28515625" style="40" customWidth="1"/>
    <col min="1026" max="1026" width="3.85546875" style="40" customWidth="1"/>
    <col min="1027" max="1027" width="27.42578125" style="40" customWidth="1"/>
    <col min="1028" max="1028" width="13.42578125" style="40" customWidth="1"/>
    <col min="1029" max="1029" width="13.85546875" style="40" customWidth="1"/>
    <col min="1030" max="1030" width="17.42578125" style="40" customWidth="1"/>
    <col min="1031" max="1031" width="13.28515625" style="40" customWidth="1"/>
    <col min="1032" max="1033" width="9.140625" style="40"/>
    <col min="1034" max="1034" width="17.28515625" style="40" customWidth="1"/>
    <col min="1035" max="1035" width="9.140625" style="40"/>
    <col min="1036" max="1036" width="12.28515625" style="40" customWidth="1"/>
    <col min="1037" max="1280" width="9.140625" style="40"/>
    <col min="1281" max="1281" width="2.28515625" style="40" customWidth="1"/>
    <col min="1282" max="1282" width="3.85546875" style="40" customWidth="1"/>
    <col min="1283" max="1283" width="27.42578125" style="40" customWidth="1"/>
    <col min="1284" max="1284" width="13.42578125" style="40" customWidth="1"/>
    <col min="1285" max="1285" width="13.85546875" style="40" customWidth="1"/>
    <col min="1286" max="1286" width="17.42578125" style="40" customWidth="1"/>
    <col min="1287" max="1287" width="13.28515625" style="40" customWidth="1"/>
    <col min="1288" max="1289" width="9.140625" style="40"/>
    <col min="1290" max="1290" width="17.28515625" style="40" customWidth="1"/>
    <col min="1291" max="1291" width="9.140625" style="40"/>
    <col min="1292" max="1292" width="12.28515625" style="40" customWidth="1"/>
    <col min="1293" max="1536" width="9.140625" style="40"/>
    <col min="1537" max="1537" width="2.28515625" style="40" customWidth="1"/>
    <col min="1538" max="1538" width="3.85546875" style="40" customWidth="1"/>
    <col min="1539" max="1539" width="27.42578125" style="40" customWidth="1"/>
    <col min="1540" max="1540" width="13.42578125" style="40" customWidth="1"/>
    <col min="1541" max="1541" width="13.85546875" style="40" customWidth="1"/>
    <col min="1542" max="1542" width="17.42578125" style="40" customWidth="1"/>
    <col min="1543" max="1543" width="13.28515625" style="40" customWidth="1"/>
    <col min="1544" max="1545" width="9.140625" style="40"/>
    <col min="1546" max="1546" width="17.28515625" style="40" customWidth="1"/>
    <col min="1547" max="1547" width="9.140625" style="40"/>
    <col min="1548" max="1548" width="12.28515625" style="40" customWidth="1"/>
    <col min="1549" max="1792" width="9.140625" style="40"/>
    <col min="1793" max="1793" width="2.28515625" style="40" customWidth="1"/>
    <col min="1794" max="1794" width="3.85546875" style="40" customWidth="1"/>
    <col min="1795" max="1795" width="27.42578125" style="40" customWidth="1"/>
    <col min="1796" max="1796" width="13.42578125" style="40" customWidth="1"/>
    <col min="1797" max="1797" width="13.85546875" style="40" customWidth="1"/>
    <col min="1798" max="1798" width="17.42578125" style="40" customWidth="1"/>
    <col min="1799" max="1799" width="13.28515625" style="40" customWidth="1"/>
    <col min="1800" max="1801" width="9.140625" style="40"/>
    <col min="1802" max="1802" width="17.28515625" style="40" customWidth="1"/>
    <col min="1803" max="1803" width="9.140625" style="40"/>
    <col min="1804" max="1804" width="12.28515625" style="40" customWidth="1"/>
    <col min="1805" max="2048" width="9.140625" style="40"/>
    <col min="2049" max="2049" width="2.28515625" style="40" customWidth="1"/>
    <col min="2050" max="2050" width="3.85546875" style="40" customWidth="1"/>
    <col min="2051" max="2051" width="27.42578125" style="40" customWidth="1"/>
    <col min="2052" max="2052" width="13.42578125" style="40" customWidth="1"/>
    <col min="2053" max="2053" width="13.85546875" style="40" customWidth="1"/>
    <col min="2054" max="2054" width="17.42578125" style="40" customWidth="1"/>
    <col min="2055" max="2055" width="13.28515625" style="40" customWidth="1"/>
    <col min="2056" max="2057" width="9.140625" style="40"/>
    <col min="2058" max="2058" width="17.28515625" style="40" customWidth="1"/>
    <col min="2059" max="2059" width="9.140625" style="40"/>
    <col min="2060" max="2060" width="12.28515625" style="40" customWidth="1"/>
    <col min="2061" max="2304" width="9.140625" style="40"/>
    <col min="2305" max="2305" width="2.28515625" style="40" customWidth="1"/>
    <col min="2306" max="2306" width="3.85546875" style="40" customWidth="1"/>
    <col min="2307" max="2307" width="27.42578125" style="40" customWidth="1"/>
    <col min="2308" max="2308" width="13.42578125" style="40" customWidth="1"/>
    <col min="2309" max="2309" width="13.85546875" style="40" customWidth="1"/>
    <col min="2310" max="2310" width="17.42578125" style="40" customWidth="1"/>
    <col min="2311" max="2311" width="13.28515625" style="40" customWidth="1"/>
    <col min="2312" max="2313" width="9.140625" style="40"/>
    <col min="2314" max="2314" width="17.28515625" style="40" customWidth="1"/>
    <col min="2315" max="2315" width="9.140625" style="40"/>
    <col min="2316" max="2316" width="12.28515625" style="40" customWidth="1"/>
    <col min="2317" max="2560" width="9.140625" style="40"/>
    <col min="2561" max="2561" width="2.28515625" style="40" customWidth="1"/>
    <col min="2562" max="2562" width="3.85546875" style="40" customWidth="1"/>
    <col min="2563" max="2563" width="27.42578125" style="40" customWidth="1"/>
    <col min="2564" max="2564" width="13.42578125" style="40" customWidth="1"/>
    <col min="2565" max="2565" width="13.85546875" style="40" customWidth="1"/>
    <col min="2566" max="2566" width="17.42578125" style="40" customWidth="1"/>
    <col min="2567" max="2567" width="13.28515625" style="40" customWidth="1"/>
    <col min="2568" max="2569" width="9.140625" style="40"/>
    <col min="2570" max="2570" width="17.28515625" style="40" customWidth="1"/>
    <col min="2571" max="2571" width="9.140625" style="40"/>
    <col min="2572" max="2572" width="12.28515625" style="40" customWidth="1"/>
    <col min="2573" max="2816" width="9.140625" style="40"/>
    <col min="2817" max="2817" width="2.28515625" style="40" customWidth="1"/>
    <col min="2818" max="2818" width="3.85546875" style="40" customWidth="1"/>
    <col min="2819" max="2819" width="27.42578125" style="40" customWidth="1"/>
    <col min="2820" max="2820" width="13.42578125" style="40" customWidth="1"/>
    <col min="2821" max="2821" width="13.85546875" style="40" customWidth="1"/>
    <col min="2822" max="2822" width="17.42578125" style="40" customWidth="1"/>
    <col min="2823" max="2823" width="13.28515625" style="40" customWidth="1"/>
    <col min="2824" max="2825" width="9.140625" style="40"/>
    <col min="2826" max="2826" width="17.28515625" style="40" customWidth="1"/>
    <col min="2827" max="2827" width="9.140625" style="40"/>
    <col min="2828" max="2828" width="12.28515625" style="40" customWidth="1"/>
    <col min="2829" max="3072" width="9.140625" style="40"/>
    <col min="3073" max="3073" width="2.28515625" style="40" customWidth="1"/>
    <col min="3074" max="3074" width="3.85546875" style="40" customWidth="1"/>
    <col min="3075" max="3075" width="27.42578125" style="40" customWidth="1"/>
    <col min="3076" max="3076" width="13.42578125" style="40" customWidth="1"/>
    <col min="3077" max="3077" width="13.85546875" style="40" customWidth="1"/>
    <col min="3078" max="3078" width="17.42578125" style="40" customWidth="1"/>
    <col min="3079" max="3079" width="13.28515625" style="40" customWidth="1"/>
    <col min="3080" max="3081" width="9.140625" style="40"/>
    <col min="3082" max="3082" width="17.28515625" style="40" customWidth="1"/>
    <col min="3083" max="3083" width="9.140625" style="40"/>
    <col min="3084" max="3084" width="12.28515625" style="40" customWidth="1"/>
    <col min="3085" max="3328" width="9.140625" style="40"/>
    <col min="3329" max="3329" width="2.28515625" style="40" customWidth="1"/>
    <col min="3330" max="3330" width="3.85546875" style="40" customWidth="1"/>
    <col min="3331" max="3331" width="27.42578125" style="40" customWidth="1"/>
    <col min="3332" max="3332" width="13.42578125" style="40" customWidth="1"/>
    <col min="3333" max="3333" width="13.85546875" style="40" customWidth="1"/>
    <col min="3334" max="3334" width="17.42578125" style="40" customWidth="1"/>
    <col min="3335" max="3335" width="13.28515625" style="40" customWidth="1"/>
    <col min="3336" max="3337" width="9.140625" style="40"/>
    <col min="3338" max="3338" width="17.28515625" style="40" customWidth="1"/>
    <col min="3339" max="3339" width="9.140625" style="40"/>
    <col min="3340" max="3340" width="12.28515625" style="40" customWidth="1"/>
    <col min="3341" max="3584" width="9.140625" style="40"/>
    <col min="3585" max="3585" width="2.28515625" style="40" customWidth="1"/>
    <col min="3586" max="3586" width="3.85546875" style="40" customWidth="1"/>
    <col min="3587" max="3587" width="27.42578125" style="40" customWidth="1"/>
    <col min="3588" max="3588" width="13.42578125" style="40" customWidth="1"/>
    <col min="3589" max="3589" width="13.85546875" style="40" customWidth="1"/>
    <col min="3590" max="3590" width="17.42578125" style="40" customWidth="1"/>
    <col min="3591" max="3591" width="13.28515625" style="40" customWidth="1"/>
    <col min="3592" max="3593" width="9.140625" style="40"/>
    <col min="3594" max="3594" width="17.28515625" style="40" customWidth="1"/>
    <col min="3595" max="3595" width="9.140625" style="40"/>
    <col min="3596" max="3596" width="12.28515625" style="40" customWidth="1"/>
    <col min="3597" max="3840" width="9.140625" style="40"/>
    <col min="3841" max="3841" width="2.28515625" style="40" customWidth="1"/>
    <col min="3842" max="3842" width="3.85546875" style="40" customWidth="1"/>
    <col min="3843" max="3843" width="27.42578125" style="40" customWidth="1"/>
    <col min="3844" max="3844" width="13.42578125" style="40" customWidth="1"/>
    <col min="3845" max="3845" width="13.85546875" style="40" customWidth="1"/>
    <col min="3846" max="3846" width="17.42578125" style="40" customWidth="1"/>
    <col min="3847" max="3847" width="13.28515625" style="40" customWidth="1"/>
    <col min="3848" max="3849" width="9.140625" style="40"/>
    <col min="3850" max="3850" width="17.28515625" style="40" customWidth="1"/>
    <col min="3851" max="3851" width="9.140625" style="40"/>
    <col min="3852" max="3852" width="12.28515625" style="40" customWidth="1"/>
    <col min="3853" max="4096" width="9.140625" style="40"/>
    <col min="4097" max="4097" width="2.28515625" style="40" customWidth="1"/>
    <col min="4098" max="4098" width="3.85546875" style="40" customWidth="1"/>
    <col min="4099" max="4099" width="27.42578125" style="40" customWidth="1"/>
    <col min="4100" max="4100" width="13.42578125" style="40" customWidth="1"/>
    <col min="4101" max="4101" width="13.85546875" style="40" customWidth="1"/>
    <col min="4102" max="4102" width="17.42578125" style="40" customWidth="1"/>
    <col min="4103" max="4103" width="13.28515625" style="40" customWidth="1"/>
    <col min="4104" max="4105" width="9.140625" style="40"/>
    <col min="4106" max="4106" width="17.28515625" style="40" customWidth="1"/>
    <col min="4107" max="4107" width="9.140625" style="40"/>
    <col min="4108" max="4108" width="12.28515625" style="40" customWidth="1"/>
    <col min="4109" max="4352" width="9.140625" style="40"/>
    <col min="4353" max="4353" width="2.28515625" style="40" customWidth="1"/>
    <col min="4354" max="4354" width="3.85546875" style="40" customWidth="1"/>
    <col min="4355" max="4355" width="27.42578125" style="40" customWidth="1"/>
    <col min="4356" max="4356" width="13.42578125" style="40" customWidth="1"/>
    <col min="4357" max="4357" width="13.85546875" style="40" customWidth="1"/>
    <col min="4358" max="4358" width="17.42578125" style="40" customWidth="1"/>
    <col min="4359" max="4359" width="13.28515625" style="40" customWidth="1"/>
    <col min="4360" max="4361" width="9.140625" style="40"/>
    <col min="4362" max="4362" width="17.28515625" style="40" customWidth="1"/>
    <col min="4363" max="4363" width="9.140625" style="40"/>
    <col min="4364" max="4364" width="12.28515625" style="40" customWidth="1"/>
    <col min="4365" max="4608" width="9.140625" style="40"/>
    <col min="4609" max="4609" width="2.28515625" style="40" customWidth="1"/>
    <col min="4610" max="4610" width="3.85546875" style="40" customWidth="1"/>
    <col min="4611" max="4611" width="27.42578125" style="40" customWidth="1"/>
    <col min="4612" max="4612" width="13.42578125" style="40" customWidth="1"/>
    <col min="4613" max="4613" width="13.85546875" style="40" customWidth="1"/>
    <col min="4614" max="4614" width="17.42578125" style="40" customWidth="1"/>
    <col min="4615" max="4615" width="13.28515625" style="40" customWidth="1"/>
    <col min="4616" max="4617" width="9.140625" style="40"/>
    <col min="4618" max="4618" width="17.28515625" style="40" customWidth="1"/>
    <col min="4619" max="4619" width="9.140625" style="40"/>
    <col min="4620" max="4620" width="12.28515625" style="40" customWidth="1"/>
    <col min="4621" max="4864" width="9.140625" style="40"/>
    <col min="4865" max="4865" width="2.28515625" style="40" customWidth="1"/>
    <col min="4866" max="4866" width="3.85546875" style="40" customWidth="1"/>
    <col min="4867" max="4867" width="27.42578125" style="40" customWidth="1"/>
    <col min="4868" max="4868" width="13.42578125" style="40" customWidth="1"/>
    <col min="4869" max="4869" width="13.85546875" style="40" customWidth="1"/>
    <col min="4870" max="4870" width="17.42578125" style="40" customWidth="1"/>
    <col min="4871" max="4871" width="13.28515625" style="40" customWidth="1"/>
    <col min="4872" max="4873" width="9.140625" style="40"/>
    <col min="4874" max="4874" width="17.28515625" style="40" customWidth="1"/>
    <col min="4875" max="4875" width="9.140625" style="40"/>
    <col min="4876" max="4876" width="12.28515625" style="40" customWidth="1"/>
    <col min="4877" max="5120" width="9.140625" style="40"/>
    <col min="5121" max="5121" width="2.28515625" style="40" customWidth="1"/>
    <col min="5122" max="5122" width="3.85546875" style="40" customWidth="1"/>
    <col min="5123" max="5123" width="27.42578125" style="40" customWidth="1"/>
    <col min="5124" max="5124" width="13.42578125" style="40" customWidth="1"/>
    <col min="5125" max="5125" width="13.85546875" style="40" customWidth="1"/>
    <col min="5126" max="5126" width="17.42578125" style="40" customWidth="1"/>
    <col min="5127" max="5127" width="13.28515625" style="40" customWidth="1"/>
    <col min="5128" max="5129" width="9.140625" style="40"/>
    <col min="5130" max="5130" width="17.28515625" style="40" customWidth="1"/>
    <col min="5131" max="5131" width="9.140625" style="40"/>
    <col min="5132" max="5132" width="12.28515625" style="40" customWidth="1"/>
    <col min="5133" max="5376" width="9.140625" style="40"/>
    <col min="5377" max="5377" width="2.28515625" style="40" customWidth="1"/>
    <col min="5378" max="5378" width="3.85546875" style="40" customWidth="1"/>
    <col min="5379" max="5379" width="27.42578125" style="40" customWidth="1"/>
    <col min="5380" max="5380" width="13.42578125" style="40" customWidth="1"/>
    <col min="5381" max="5381" width="13.85546875" style="40" customWidth="1"/>
    <col min="5382" max="5382" width="17.42578125" style="40" customWidth="1"/>
    <col min="5383" max="5383" width="13.28515625" style="40" customWidth="1"/>
    <col min="5384" max="5385" width="9.140625" style="40"/>
    <col min="5386" max="5386" width="17.28515625" style="40" customWidth="1"/>
    <col min="5387" max="5387" width="9.140625" style="40"/>
    <col min="5388" max="5388" width="12.28515625" style="40" customWidth="1"/>
    <col min="5389" max="5632" width="9.140625" style="40"/>
    <col min="5633" max="5633" width="2.28515625" style="40" customWidth="1"/>
    <col min="5634" max="5634" width="3.85546875" style="40" customWidth="1"/>
    <col min="5635" max="5635" width="27.42578125" style="40" customWidth="1"/>
    <col min="5636" max="5636" width="13.42578125" style="40" customWidth="1"/>
    <col min="5637" max="5637" width="13.85546875" style="40" customWidth="1"/>
    <col min="5638" max="5638" width="17.42578125" style="40" customWidth="1"/>
    <col min="5639" max="5639" width="13.28515625" style="40" customWidth="1"/>
    <col min="5640" max="5641" width="9.140625" style="40"/>
    <col min="5642" max="5642" width="17.28515625" style="40" customWidth="1"/>
    <col min="5643" max="5643" width="9.140625" style="40"/>
    <col min="5644" max="5644" width="12.28515625" style="40" customWidth="1"/>
    <col min="5645" max="5888" width="9.140625" style="40"/>
    <col min="5889" max="5889" width="2.28515625" style="40" customWidth="1"/>
    <col min="5890" max="5890" width="3.85546875" style="40" customWidth="1"/>
    <col min="5891" max="5891" width="27.42578125" style="40" customWidth="1"/>
    <col min="5892" max="5892" width="13.42578125" style="40" customWidth="1"/>
    <col min="5893" max="5893" width="13.85546875" style="40" customWidth="1"/>
    <col min="5894" max="5894" width="17.42578125" style="40" customWidth="1"/>
    <col min="5895" max="5895" width="13.28515625" style="40" customWidth="1"/>
    <col min="5896" max="5897" width="9.140625" style="40"/>
    <col min="5898" max="5898" width="17.28515625" style="40" customWidth="1"/>
    <col min="5899" max="5899" width="9.140625" style="40"/>
    <col min="5900" max="5900" width="12.28515625" style="40" customWidth="1"/>
    <col min="5901" max="6144" width="9.140625" style="40"/>
    <col min="6145" max="6145" width="2.28515625" style="40" customWidth="1"/>
    <col min="6146" max="6146" width="3.85546875" style="40" customWidth="1"/>
    <col min="6147" max="6147" width="27.42578125" style="40" customWidth="1"/>
    <col min="6148" max="6148" width="13.42578125" style="40" customWidth="1"/>
    <col min="6149" max="6149" width="13.85546875" style="40" customWidth="1"/>
    <col min="6150" max="6150" width="17.42578125" style="40" customWidth="1"/>
    <col min="6151" max="6151" width="13.28515625" style="40" customWidth="1"/>
    <col min="6152" max="6153" width="9.140625" style="40"/>
    <col min="6154" max="6154" width="17.28515625" style="40" customWidth="1"/>
    <col min="6155" max="6155" width="9.140625" style="40"/>
    <col min="6156" max="6156" width="12.28515625" style="40" customWidth="1"/>
    <col min="6157" max="6400" width="9.140625" style="40"/>
    <col min="6401" max="6401" width="2.28515625" style="40" customWidth="1"/>
    <col min="6402" max="6402" width="3.85546875" style="40" customWidth="1"/>
    <col min="6403" max="6403" width="27.42578125" style="40" customWidth="1"/>
    <col min="6404" max="6404" width="13.42578125" style="40" customWidth="1"/>
    <col min="6405" max="6405" width="13.85546875" style="40" customWidth="1"/>
    <col min="6406" max="6406" width="17.42578125" style="40" customWidth="1"/>
    <col min="6407" max="6407" width="13.28515625" style="40" customWidth="1"/>
    <col min="6408" max="6409" width="9.140625" style="40"/>
    <col min="6410" max="6410" width="17.28515625" style="40" customWidth="1"/>
    <col min="6411" max="6411" width="9.140625" style="40"/>
    <col min="6412" max="6412" width="12.28515625" style="40" customWidth="1"/>
    <col min="6413" max="6656" width="9.140625" style="40"/>
    <col min="6657" max="6657" width="2.28515625" style="40" customWidth="1"/>
    <col min="6658" max="6658" width="3.85546875" style="40" customWidth="1"/>
    <col min="6659" max="6659" width="27.42578125" style="40" customWidth="1"/>
    <col min="6660" max="6660" width="13.42578125" style="40" customWidth="1"/>
    <col min="6661" max="6661" width="13.85546875" style="40" customWidth="1"/>
    <col min="6662" max="6662" width="17.42578125" style="40" customWidth="1"/>
    <col min="6663" max="6663" width="13.28515625" style="40" customWidth="1"/>
    <col min="6664" max="6665" width="9.140625" style="40"/>
    <col min="6666" max="6666" width="17.28515625" style="40" customWidth="1"/>
    <col min="6667" max="6667" width="9.140625" style="40"/>
    <col min="6668" max="6668" width="12.28515625" style="40" customWidth="1"/>
    <col min="6669" max="6912" width="9.140625" style="40"/>
    <col min="6913" max="6913" width="2.28515625" style="40" customWidth="1"/>
    <col min="6914" max="6914" width="3.85546875" style="40" customWidth="1"/>
    <col min="6915" max="6915" width="27.42578125" style="40" customWidth="1"/>
    <col min="6916" max="6916" width="13.42578125" style="40" customWidth="1"/>
    <col min="6917" max="6917" width="13.85546875" style="40" customWidth="1"/>
    <col min="6918" max="6918" width="17.42578125" style="40" customWidth="1"/>
    <col min="6919" max="6919" width="13.28515625" style="40" customWidth="1"/>
    <col min="6920" max="6921" width="9.140625" style="40"/>
    <col min="6922" max="6922" width="17.28515625" style="40" customWidth="1"/>
    <col min="6923" max="6923" width="9.140625" style="40"/>
    <col min="6924" max="6924" width="12.28515625" style="40" customWidth="1"/>
    <col min="6925" max="7168" width="9.140625" style="40"/>
    <col min="7169" max="7169" width="2.28515625" style="40" customWidth="1"/>
    <col min="7170" max="7170" width="3.85546875" style="40" customWidth="1"/>
    <col min="7171" max="7171" width="27.42578125" style="40" customWidth="1"/>
    <col min="7172" max="7172" width="13.42578125" style="40" customWidth="1"/>
    <col min="7173" max="7173" width="13.85546875" style="40" customWidth="1"/>
    <col min="7174" max="7174" width="17.42578125" style="40" customWidth="1"/>
    <col min="7175" max="7175" width="13.28515625" style="40" customWidth="1"/>
    <col min="7176" max="7177" width="9.140625" style="40"/>
    <col min="7178" max="7178" width="17.28515625" style="40" customWidth="1"/>
    <col min="7179" max="7179" width="9.140625" style="40"/>
    <col min="7180" max="7180" width="12.28515625" style="40" customWidth="1"/>
    <col min="7181" max="7424" width="9.140625" style="40"/>
    <col min="7425" max="7425" width="2.28515625" style="40" customWidth="1"/>
    <col min="7426" max="7426" width="3.85546875" style="40" customWidth="1"/>
    <col min="7427" max="7427" width="27.42578125" style="40" customWidth="1"/>
    <col min="7428" max="7428" width="13.42578125" style="40" customWidth="1"/>
    <col min="7429" max="7429" width="13.85546875" style="40" customWidth="1"/>
    <col min="7430" max="7430" width="17.42578125" style="40" customWidth="1"/>
    <col min="7431" max="7431" width="13.28515625" style="40" customWidth="1"/>
    <col min="7432" max="7433" width="9.140625" style="40"/>
    <col min="7434" max="7434" width="17.28515625" style="40" customWidth="1"/>
    <col min="7435" max="7435" width="9.140625" style="40"/>
    <col min="7436" max="7436" width="12.28515625" style="40" customWidth="1"/>
    <col min="7437" max="7680" width="9.140625" style="40"/>
    <col min="7681" max="7681" width="2.28515625" style="40" customWidth="1"/>
    <col min="7682" max="7682" width="3.85546875" style="40" customWidth="1"/>
    <col min="7683" max="7683" width="27.42578125" style="40" customWidth="1"/>
    <col min="7684" max="7684" width="13.42578125" style="40" customWidth="1"/>
    <col min="7685" max="7685" width="13.85546875" style="40" customWidth="1"/>
    <col min="7686" max="7686" width="17.42578125" style="40" customWidth="1"/>
    <col min="7687" max="7687" width="13.28515625" style="40" customWidth="1"/>
    <col min="7688" max="7689" width="9.140625" style="40"/>
    <col min="7690" max="7690" width="17.28515625" style="40" customWidth="1"/>
    <col min="7691" max="7691" width="9.140625" style="40"/>
    <col min="7692" max="7692" width="12.28515625" style="40" customWidth="1"/>
    <col min="7693" max="7936" width="9.140625" style="40"/>
    <col min="7937" max="7937" width="2.28515625" style="40" customWidth="1"/>
    <col min="7938" max="7938" width="3.85546875" style="40" customWidth="1"/>
    <col min="7939" max="7939" width="27.42578125" style="40" customWidth="1"/>
    <col min="7940" max="7940" width="13.42578125" style="40" customWidth="1"/>
    <col min="7941" max="7941" width="13.85546875" style="40" customWidth="1"/>
    <col min="7942" max="7942" width="17.42578125" style="40" customWidth="1"/>
    <col min="7943" max="7943" width="13.28515625" style="40" customWidth="1"/>
    <col min="7944" max="7945" width="9.140625" style="40"/>
    <col min="7946" max="7946" width="17.28515625" style="40" customWidth="1"/>
    <col min="7947" max="7947" width="9.140625" style="40"/>
    <col min="7948" max="7948" width="12.28515625" style="40" customWidth="1"/>
    <col min="7949" max="8192" width="9.140625" style="40"/>
    <col min="8193" max="8193" width="2.28515625" style="40" customWidth="1"/>
    <col min="8194" max="8194" width="3.85546875" style="40" customWidth="1"/>
    <col min="8195" max="8195" width="27.42578125" style="40" customWidth="1"/>
    <col min="8196" max="8196" width="13.42578125" style="40" customWidth="1"/>
    <col min="8197" max="8197" width="13.85546875" style="40" customWidth="1"/>
    <col min="8198" max="8198" width="17.42578125" style="40" customWidth="1"/>
    <col min="8199" max="8199" width="13.28515625" style="40" customWidth="1"/>
    <col min="8200" max="8201" width="9.140625" style="40"/>
    <col min="8202" max="8202" width="17.28515625" style="40" customWidth="1"/>
    <col min="8203" max="8203" width="9.140625" style="40"/>
    <col min="8204" max="8204" width="12.28515625" style="40" customWidth="1"/>
    <col min="8205" max="8448" width="9.140625" style="40"/>
    <col min="8449" max="8449" width="2.28515625" style="40" customWidth="1"/>
    <col min="8450" max="8450" width="3.85546875" style="40" customWidth="1"/>
    <col min="8451" max="8451" width="27.42578125" style="40" customWidth="1"/>
    <col min="8452" max="8452" width="13.42578125" style="40" customWidth="1"/>
    <col min="8453" max="8453" width="13.85546875" style="40" customWidth="1"/>
    <col min="8454" max="8454" width="17.42578125" style="40" customWidth="1"/>
    <col min="8455" max="8455" width="13.28515625" style="40" customWidth="1"/>
    <col min="8456" max="8457" width="9.140625" style="40"/>
    <col min="8458" max="8458" width="17.28515625" style="40" customWidth="1"/>
    <col min="8459" max="8459" width="9.140625" style="40"/>
    <col min="8460" max="8460" width="12.28515625" style="40" customWidth="1"/>
    <col min="8461" max="8704" width="9.140625" style="40"/>
    <col min="8705" max="8705" width="2.28515625" style="40" customWidth="1"/>
    <col min="8706" max="8706" width="3.85546875" style="40" customWidth="1"/>
    <col min="8707" max="8707" width="27.42578125" style="40" customWidth="1"/>
    <col min="8708" max="8708" width="13.42578125" style="40" customWidth="1"/>
    <col min="8709" max="8709" width="13.85546875" style="40" customWidth="1"/>
    <col min="8710" max="8710" width="17.42578125" style="40" customWidth="1"/>
    <col min="8711" max="8711" width="13.28515625" style="40" customWidth="1"/>
    <col min="8712" max="8713" width="9.140625" style="40"/>
    <col min="8714" max="8714" width="17.28515625" style="40" customWidth="1"/>
    <col min="8715" max="8715" width="9.140625" style="40"/>
    <col min="8716" max="8716" width="12.28515625" style="40" customWidth="1"/>
    <col min="8717" max="8960" width="9.140625" style="40"/>
    <col min="8961" max="8961" width="2.28515625" style="40" customWidth="1"/>
    <col min="8962" max="8962" width="3.85546875" style="40" customWidth="1"/>
    <col min="8963" max="8963" width="27.42578125" style="40" customWidth="1"/>
    <col min="8964" max="8964" width="13.42578125" style="40" customWidth="1"/>
    <col min="8965" max="8965" width="13.85546875" style="40" customWidth="1"/>
    <col min="8966" max="8966" width="17.42578125" style="40" customWidth="1"/>
    <col min="8967" max="8967" width="13.28515625" style="40" customWidth="1"/>
    <col min="8968" max="8969" width="9.140625" style="40"/>
    <col min="8970" max="8970" width="17.28515625" style="40" customWidth="1"/>
    <col min="8971" max="8971" width="9.140625" style="40"/>
    <col min="8972" max="8972" width="12.28515625" style="40" customWidth="1"/>
    <col min="8973" max="9216" width="9.140625" style="40"/>
    <col min="9217" max="9217" width="2.28515625" style="40" customWidth="1"/>
    <col min="9218" max="9218" width="3.85546875" style="40" customWidth="1"/>
    <col min="9219" max="9219" width="27.42578125" style="40" customWidth="1"/>
    <col min="9220" max="9220" width="13.42578125" style="40" customWidth="1"/>
    <col min="9221" max="9221" width="13.85546875" style="40" customWidth="1"/>
    <col min="9222" max="9222" width="17.42578125" style="40" customWidth="1"/>
    <col min="9223" max="9223" width="13.28515625" style="40" customWidth="1"/>
    <col min="9224" max="9225" width="9.140625" style="40"/>
    <col min="9226" max="9226" width="17.28515625" style="40" customWidth="1"/>
    <col min="9227" max="9227" width="9.140625" style="40"/>
    <col min="9228" max="9228" width="12.28515625" style="40" customWidth="1"/>
    <col min="9229" max="9472" width="9.140625" style="40"/>
    <col min="9473" max="9473" width="2.28515625" style="40" customWidth="1"/>
    <col min="9474" max="9474" width="3.85546875" style="40" customWidth="1"/>
    <col min="9475" max="9475" width="27.42578125" style="40" customWidth="1"/>
    <col min="9476" max="9476" width="13.42578125" style="40" customWidth="1"/>
    <col min="9477" max="9477" width="13.85546875" style="40" customWidth="1"/>
    <col min="9478" max="9478" width="17.42578125" style="40" customWidth="1"/>
    <col min="9479" max="9479" width="13.28515625" style="40" customWidth="1"/>
    <col min="9480" max="9481" width="9.140625" style="40"/>
    <col min="9482" max="9482" width="17.28515625" style="40" customWidth="1"/>
    <col min="9483" max="9483" width="9.140625" style="40"/>
    <col min="9484" max="9484" width="12.28515625" style="40" customWidth="1"/>
    <col min="9485" max="9728" width="9.140625" style="40"/>
    <col min="9729" max="9729" width="2.28515625" style="40" customWidth="1"/>
    <col min="9730" max="9730" width="3.85546875" style="40" customWidth="1"/>
    <col min="9731" max="9731" width="27.42578125" style="40" customWidth="1"/>
    <col min="9732" max="9732" width="13.42578125" style="40" customWidth="1"/>
    <col min="9733" max="9733" width="13.85546875" style="40" customWidth="1"/>
    <col min="9734" max="9734" width="17.42578125" style="40" customWidth="1"/>
    <col min="9735" max="9735" width="13.28515625" style="40" customWidth="1"/>
    <col min="9736" max="9737" width="9.140625" style="40"/>
    <col min="9738" max="9738" width="17.28515625" style="40" customWidth="1"/>
    <col min="9739" max="9739" width="9.140625" style="40"/>
    <col min="9740" max="9740" width="12.28515625" style="40" customWidth="1"/>
    <col min="9741" max="9984" width="9.140625" style="40"/>
    <col min="9985" max="9985" width="2.28515625" style="40" customWidth="1"/>
    <col min="9986" max="9986" width="3.85546875" style="40" customWidth="1"/>
    <col min="9987" max="9987" width="27.42578125" style="40" customWidth="1"/>
    <col min="9988" max="9988" width="13.42578125" style="40" customWidth="1"/>
    <col min="9989" max="9989" width="13.85546875" style="40" customWidth="1"/>
    <col min="9990" max="9990" width="17.42578125" style="40" customWidth="1"/>
    <col min="9991" max="9991" width="13.28515625" style="40" customWidth="1"/>
    <col min="9992" max="9993" width="9.140625" style="40"/>
    <col min="9994" max="9994" width="17.28515625" style="40" customWidth="1"/>
    <col min="9995" max="9995" width="9.140625" style="40"/>
    <col min="9996" max="9996" width="12.28515625" style="40" customWidth="1"/>
    <col min="9997" max="10240" width="9.140625" style="40"/>
    <col min="10241" max="10241" width="2.28515625" style="40" customWidth="1"/>
    <col min="10242" max="10242" width="3.85546875" style="40" customWidth="1"/>
    <col min="10243" max="10243" width="27.42578125" style="40" customWidth="1"/>
    <col min="10244" max="10244" width="13.42578125" style="40" customWidth="1"/>
    <col min="10245" max="10245" width="13.85546875" style="40" customWidth="1"/>
    <col min="10246" max="10246" width="17.42578125" style="40" customWidth="1"/>
    <col min="10247" max="10247" width="13.28515625" style="40" customWidth="1"/>
    <col min="10248" max="10249" width="9.140625" style="40"/>
    <col min="10250" max="10250" width="17.28515625" style="40" customWidth="1"/>
    <col min="10251" max="10251" width="9.140625" style="40"/>
    <col min="10252" max="10252" width="12.28515625" style="40" customWidth="1"/>
    <col min="10253" max="10496" width="9.140625" style="40"/>
    <col min="10497" max="10497" width="2.28515625" style="40" customWidth="1"/>
    <col min="10498" max="10498" width="3.85546875" style="40" customWidth="1"/>
    <col min="10499" max="10499" width="27.42578125" style="40" customWidth="1"/>
    <col min="10500" max="10500" width="13.42578125" style="40" customWidth="1"/>
    <col min="10501" max="10501" width="13.85546875" style="40" customWidth="1"/>
    <col min="10502" max="10502" width="17.42578125" style="40" customWidth="1"/>
    <col min="10503" max="10503" width="13.28515625" style="40" customWidth="1"/>
    <col min="10504" max="10505" width="9.140625" style="40"/>
    <col min="10506" max="10506" width="17.28515625" style="40" customWidth="1"/>
    <col min="10507" max="10507" width="9.140625" style="40"/>
    <col min="10508" max="10508" width="12.28515625" style="40" customWidth="1"/>
    <col min="10509" max="10752" width="9.140625" style="40"/>
    <col min="10753" max="10753" width="2.28515625" style="40" customWidth="1"/>
    <col min="10754" max="10754" width="3.85546875" style="40" customWidth="1"/>
    <col min="10755" max="10755" width="27.42578125" style="40" customWidth="1"/>
    <col min="10756" max="10756" width="13.42578125" style="40" customWidth="1"/>
    <col min="10757" max="10757" width="13.85546875" style="40" customWidth="1"/>
    <col min="10758" max="10758" width="17.42578125" style="40" customWidth="1"/>
    <col min="10759" max="10759" width="13.28515625" style="40" customWidth="1"/>
    <col min="10760" max="10761" width="9.140625" style="40"/>
    <col min="10762" max="10762" width="17.28515625" style="40" customWidth="1"/>
    <col min="10763" max="10763" width="9.140625" style="40"/>
    <col min="10764" max="10764" width="12.28515625" style="40" customWidth="1"/>
    <col min="10765" max="11008" width="9.140625" style="40"/>
    <col min="11009" max="11009" width="2.28515625" style="40" customWidth="1"/>
    <col min="11010" max="11010" width="3.85546875" style="40" customWidth="1"/>
    <col min="11011" max="11011" width="27.42578125" style="40" customWidth="1"/>
    <col min="11012" max="11012" width="13.42578125" style="40" customWidth="1"/>
    <col min="11013" max="11013" width="13.85546875" style="40" customWidth="1"/>
    <col min="11014" max="11014" width="17.42578125" style="40" customWidth="1"/>
    <col min="11015" max="11015" width="13.28515625" style="40" customWidth="1"/>
    <col min="11016" max="11017" width="9.140625" style="40"/>
    <col min="11018" max="11018" width="17.28515625" style="40" customWidth="1"/>
    <col min="11019" max="11019" width="9.140625" style="40"/>
    <col min="11020" max="11020" width="12.28515625" style="40" customWidth="1"/>
    <col min="11021" max="11264" width="9.140625" style="40"/>
    <col min="11265" max="11265" width="2.28515625" style="40" customWidth="1"/>
    <col min="11266" max="11266" width="3.85546875" style="40" customWidth="1"/>
    <col min="11267" max="11267" width="27.42578125" style="40" customWidth="1"/>
    <col min="11268" max="11268" width="13.42578125" style="40" customWidth="1"/>
    <col min="11269" max="11269" width="13.85546875" style="40" customWidth="1"/>
    <col min="11270" max="11270" width="17.42578125" style="40" customWidth="1"/>
    <col min="11271" max="11271" width="13.28515625" style="40" customWidth="1"/>
    <col min="11272" max="11273" width="9.140625" style="40"/>
    <col min="11274" max="11274" width="17.28515625" style="40" customWidth="1"/>
    <col min="11275" max="11275" width="9.140625" style="40"/>
    <col min="11276" max="11276" width="12.28515625" style="40" customWidth="1"/>
    <col min="11277" max="11520" width="9.140625" style="40"/>
    <col min="11521" max="11521" width="2.28515625" style="40" customWidth="1"/>
    <col min="11522" max="11522" width="3.85546875" style="40" customWidth="1"/>
    <col min="11523" max="11523" width="27.42578125" style="40" customWidth="1"/>
    <col min="11524" max="11524" width="13.42578125" style="40" customWidth="1"/>
    <col min="11525" max="11525" width="13.85546875" style="40" customWidth="1"/>
    <col min="11526" max="11526" width="17.42578125" style="40" customWidth="1"/>
    <col min="11527" max="11527" width="13.28515625" style="40" customWidth="1"/>
    <col min="11528" max="11529" width="9.140625" style="40"/>
    <col min="11530" max="11530" width="17.28515625" style="40" customWidth="1"/>
    <col min="11531" max="11531" width="9.140625" style="40"/>
    <col min="11532" max="11532" width="12.28515625" style="40" customWidth="1"/>
    <col min="11533" max="11776" width="9.140625" style="40"/>
    <col min="11777" max="11777" width="2.28515625" style="40" customWidth="1"/>
    <col min="11778" max="11778" width="3.85546875" style="40" customWidth="1"/>
    <col min="11779" max="11779" width="27.42578125" style="40" customWidth="1"/>
    <col min="11780" max="11780" width="13.42578125" style="40" customWidth="1"/>
    <col min="11781" max="11781" width="13.85546875" style="40" customWidth="1"/>
    <col min="11782" max="11782" width="17.42578125" style="40" customWidth="1"/>
    <col min="11783" max="11783" width="13.28515625" style="40" customWidth="1"/>
    <col min="11784" max="11785" width="9.140625" style="40"/>
    <col min="11786" max="11786" width="17.28515625" style="40" customWidth="1"/>
    <col min="11787" max="11787" width="9.140625" style="40"/>
    <col min="11788" max="11788" width="12.28515625" style="40" customWidth="1"/>
    <col min="11789" max="12032" width="9.140625" style="40"/>
    <col min="12033" max="12033" width="2.28515625" style="40" customWidth="1"/>
    <col min="12034" max="12034" width="3.85546875" style="40" customWidth="1"/>
    <col min="12035" max="12035" width="27.42578125" style="40" customWidth="1"/>
    <col min="12036" max="12036" width="13.42578125" style="40" customWidth="1"/>
    <col min="12037" max="12037" width="13.85546875" style="40" customWidth="1"/>
    <col min="12038" max="12038" width="17.42578125" style="40" customWidth="1"/>
    <col min="12039" max="12039" width="13.28515625" style="40" customWidth="1"/>
    <col min="12040" max="12041" width="9.140625" style="40"/>
    <col min="12042" max="12042" width="17.28515625" style="40" customWidth="1"/>
    <col min="12043" max="12043" width="9.140625" style="40"/>
    <col min="12044" max="12044" width="12.28515625" style="40" customWidth="1"/>
    <col min="12045" max="12288" width="9.140625" style="40"/>
    <col min="12289" max="12289" width="2.28515625" style="40" customWidth="1"/>
    <col min="12290" max="12290" width="3.85546875" style="40" customWidth="1"/>
    <col min="12291" max="12291" width="27.42578125" style="40" customWidth="1"/>
    <col min="12292" max="12292" width="13.42578125" style="40" customWidth="1"/>
    <col min="12293" max="12293" width="13.85546875" style="40" customWidth="1"/>
    <col min="12294" max="12294" width="17.42578125" style="40" customWidth="1"/>
    <col min="12295" max="12295" width="13.28515625" style="40" customWidth="1"/>
    <col min="12296" max="12297" width="9.140625" style="40"/>
    <col min="12298" max="12298" width="17.28515625" style="40" customWidth="1"/>
    <col min="12299" max="12299" width="9.140625" style="40"/>
    <col min="12300" max="12300" width="12.28515625" style="40" customWidth="1"/>
    <col min="12301" max="12544" width="9.140625" style="40"/>
    <col min="12545" max="12545" width="2.28515625" style="40" customWidth="1"/>
    <col min="12546" max="12546" width="3.85546875" style="40" customWidth="1"/>
    <col min="12547" max="12547" width="27.42578125" style="40" customWidth="1"/>
    <col min="12548" max="12548" width="13.42578125" style="40" customWidth="1"/>
    <col min="12549" max="12549" width="13.85546875" style="40" customWidth="1"/>
    <col min="12550" max="12550" width="17.42578125" style="40" customWidth="1"/>
    <col min="12551" max="12551" width="13.28515625" style="40" customWidth="1"/>
    <col min="12552" max="12553" width="9.140625" style="40"/>
    <col min="12554" max="12554" width="17.28515625" style="40" customWidth="1"/>
    <col min="12555" max="12555" width="9.140625" style="40"/>
    <col min="12556" max="12556" width="12.28515625" style="40" customWidth="1"/>
    <col min="12557" max="12800" width="9.140625" style="40"/>
    <col min="12801" max="12801" width="2.28515625" style="40" customWidth="1"/>
    <col min="12802" max="12802" width="3.85546875" style="40" customWidth="1"/>
    <col min="12803" max="12803" width="27.42578125" style="40" customWidth="1"/>
    <col min="12804" max="12804" width="13.42578125" style="40" customWidth="1"/>
    <col min="12805" max="12805" width="13.85546875" style="40" customWidth="1"/>
    <col min="12806" max="12806" width="17.42578125" style="40" customWidth="1"/>
    <col min="12807" max="12807" width="13.28515625" style="40" customWidth="1"/>
    <col min="12808" max="12809" width="9.140625" style="40"/>
    <col min="12810" max="12810" width="17.28515625" style="40" customWidth="1"/>
    <col min="12811" max="12811" width="9.140625" style="40"/>
    <col min="12812" max="12812" width="12.28515625" style="40" customWidth="1"/>
    <col min="12813" max="13056" width="9.140625" style="40"/>
    <col min="13057" max="13057" width="2.28515625" style="40" customWidth="1"/>
    <col min="13058" max="13058" width="3.85546875" style="40" customWidth="1"/>
    <col min="13059" max="13059" width="27.42578125" style="40" customWidth="1"/>
    <col min="13060" max="13060" width="13.42578125" style="40" customWidth="1"/>
    <col min="13061" max="13061" width="13.85546875" style="40" customWidth="1"/>
    <col min="13062" max="13062" width="17.42578125" style="40" customWidth="1"/>
    <col min="13063" max="13063" width="13.28515625" style="40" customWidth="1"/>
    <col min="13064" max="13065" width="9.140625" style="40"/>
    <col min="13066" max="13066" width="17.28515625" style="40" customWidth="1"/>
    <col min="13067" max="13067" width="9.140625" style="40"/>
    <col min="13068" max="13068" width="12.28515625" style="40" customWidth="1"/>
    <col min="13069" max="13312" width="9.140625" style="40"/>
    <col min="13313" max="13313" width="2.28515625" style="40" customWidth="1"/>
    <col min="13314" max="13314" width="3.85546875" style="40" customWidth="1"/>
    <col min="13315" max="13315" width="27.42578125" style="40" customWidth="1"/>
    <col min="13316" max="13316" width="13.42578125" style="40" customWidth="1"/>
    <col min="13317" max="13317" width="13.85546875" style="40" customWidth="1"/>
    <col min="13318" max="13318" width="17.42578125" style="40" customWidth="1"/>
    <col min="13319" max="13319" width="13.28515625" style="40" customWidth="1"/>
    <col min="13320" max="13321" width="9.140625" style="40"/>
    <col min="13322" max="13322" width="17.28515625" style="40" customWidth="1"/>
    <col min="13323" max="13323" width="9.140625" style="40"/>
    <col min="13324" max="13324" width="12.28515625" style="40" customWidth="1"/>
    <col min="13325" max="13568" width="9.140625" style="40"/>
    <col min="13569" max="13569" width="2.28515625" style="40" customWidth="1"/>
    <col min="13570" max="13570" width="3.85546875" style="40" customWidth="1"/>
    <col min="13571" max="13571" width="27.42578125" style="40" customWidth="1"/>
    <col min="13572" max="13572" width="13.42578125" style="40" customWidth="1"/>
    <col min="13573" max="13573" width="13.85546875" style="40" customWidth="1"/>
    <col min="13574" max="13574" width="17.42578125" style="40" customWidth="1"/>
    <col min="13575" max="13575" width="13.28515625" style="40" customWidth="1"/>
    <col min="13576" max="13577" width="9.140625" style="40"/>
    <col min="13578" max="13578" width="17.28515625" style="40" customWidth="1"/>
    <col min="13579" max="13579" width="9.140625" style="40"/>
    <col min="13580" max="13580" width="12.28515625" style="40" customWidth="1"/>
    <col min="13581" max="13824" width="9.140625" style="40"/>
    <col min="13825" max="13825" width="2.28515625" style="40" customWidth="1"/>
    <col min="13826" max="13826" width="3.85546875" style="40" customWidth="1"/>
    <col min="13827" max="13827" width="27.42578125" style="40" customWidth="1"/>
    <col min="13828" max="13828" width="13.42578125" style="40" customWidth="1"/>
    <col min="13829" max="13829" width="13.85546875" style="40" customWidth="1"/>
    <col min="13830" max="13830" width="17.42578125" style="40" customWidth="1"/>
    <col min="13831" max="13831" width="13.28515625" style="40" customWidth="1"/>
    <col min="13832" max="13833" width="9.140625" style="40"/>
    <col min="13834" max="13834" width="17.28515625" style="40" customWidth="1"/>
    <col min="13835" max="13835" width="9.140625" style="40"/>
    <col min="13836" max="13836" width="12.28515625" style="40" customWidth="1"/>
    <col min="13837" max="14080" width="9.140625" style="40"/>
    <col min="14081" max="14081" width="2.28515625" style="40" customWidth="1"/>
    <col min="14082" max="14082" width="3.85546875" style="40" customWidth="1"/>
    <col min="14083" max="14083" width="27.42578125" style="40" customWidth="1"/>
    <col min="14084" max="14084" width="13.42578125" style="40" customWidth="1"/>
    <col min="14085" max="14085" width="13.85546875" style="40" customWidth="1"/>
    <col min="14086" max="14086" width="17.42578125" style="40" customWidth="1"/>
    <col min="14087" max="14087" width="13.28515625" style="40" customWidth="1"/>
    <col min="14088" max="14089" width="9.140625" style="40"/>
    <col min="14090" max="14090" width="17.28515625" style="40" customWidth="1"/>
    <col min="14091" max="14091" width="9.140625" style="40"/>
    <col min="14092" max="14092" width="12.28515625" style="40" customWidth="1"/>
    <col min="14093" max="14336" width="9.140625" style="40"/>
    <col min="14337" max="14337" width="2.28515625" style="40" customWidth="1"/>
    <col min="14338" max="14338" width="3.85546875" style="40" customWidth="1"/>
    <col min="14339" max="14339" width="27.42578125" style="40" customWidth="1"/>
    <col min="14340" max="14340" width="13.42578125" style="40" customWidth="1"/>
    <col min="14341" max="14341" width="13.85546875" style="40" customWidth="1"/>
    <col min="14342" max="14342" width="17.42578125" style="40" customWidth="1"/>
    <col min="14343" max="14343" width="13.28515625" style="40" customWidth="1"/>
    <col min="14344" max="14345" width="9.140625" style="40"/>
    <col min="14346" max="14346" width="17.28515625" style="40" customWidth="1"/>
    <col min="14347" max="14347" width="9.140625" style="40"/>
    <col min="14348" max="14348" width="12.28515625" style="40" customWidth="1"/>
    <col min="14349" max="14592" width="9.140625" style="40"/>
    <col min="14593" max="14593" width="2.28515625" style="40" customWidth="1"/>
    <col min="14594" max="14594" width="3.85546875" style="40" customWidth="1"/>
    <col min="14595" max="14595" width="27.42578125" style="40" customWidth="1"/>
    <col min="14596" max="14596" width="13.42578125" style="40" customWidth="1"/>
    <col min="14597" max="14597" width="13.85546875" style="40" customWidth="1"/>
    <col min="14598" max="14598" width="17.42578125" style="40" customWidth="1"/>
    <col min="14599" max="14599" width="13.28515625" style="40" customWidth="1"/>
    <col min="14600" max="14601" width="9.140625" style="40"/>
    <col min="14602" max="14602" width="17.28515625" style="40" customWidth="1"/>
    <col min="14603" max="14603" width="9.140625" style="40"/>
    <col min="14604" max="14604" width="12.28515625" style="40" customWidth="1"/>
    <col min="14605" max="14848" width="9.140625" style="40"/>
    <col min="14849" max="14849" width="2.28515625" style="40" customWidth="1"/>
    <col min="14850" max="14850" width="3.85546875" style="40" customWidth="1"/>
    <col min="14851" max="14851" width="27.42578125" style="40" customWidth="1"/>
    <col min="14852" max="14852" width="13.42578125" style="40" customWidth="1"/>
    <col min="14853" max="14853" width="13.85546875" style="40" customWidth="1"/>
    <col min="14854" max="14854" width="17.42578125" style="40" customWidth="1"/>
    <col min="14855" max="14855" width="13.28515625" style="40" customWidth="1"/>
    <col min="14856" max="14857" width="9.140625" style="40"/>
    <col min="14858" max="14858" width="17.28515625" style="40" customWidth="1"/>
    <col min="14859" max="14859" width="9.140625" style="40"/>
    <col min="14860" max="14860" width="12.28515625" style="40" customWidth="1"/>
    <col min="14861" max="15104" width="9.140625" style="40"/>
    <col min="15105" max="15105" width="2.28515625" style="40" customWidth="1"/>
    <col min="15106" max="15106" width="3.85546875" style="40" customWidth="1"/>
    <col min="15107" max="15107" width="27.42578125" style="40" customWidth="1"/>
    <col min="15108" max="15108" width="13.42578125" style="40" customWidth="1"/>
    <col min="15109" max="15109" width="13.85546875" style="40" customWidth="1"/>
    <col min="15110" max="15110" width="17.42578125" style="40" customWidth="1"/>
    <col min="15111" max="15111" width="13.28515625" style="40" customWidth="1"/>
    <col min="15112" max="15113" width="9.140625" style="40"/>
    <col min="15114" max="15114" width="17.28515625" style="40" customWidth="1"/>
    <col min="15115" max="15115" width="9.140625" style="40"/>
    <col min="15116" max="15116" width="12.28515625" style="40" customWidth="1"/>
    <col min="15117" max="15360" width="9.140625" style="40"/>
    <col min="15361" max="15361" width="2.28515625" style="40" customWidth="1"/>
    <col min="15362" max="15362" width="3.85546875" style="40" customWidth="1"/>
    <col min="15363" max="15363" width="27.42578125" style="40" customWidth="1"/>
    <col min="15364" max="15364" width="13.42578125" style="40" customWidth="1"/>
    <col min="15365" max="15365" width="13.85546875" style="40" customWidth="1"/>
    <col min="15366" max="15366" width="17.42578125" style="40" customWidth="1"/>
    <col min="15367" max="15367" width="13.28515625" style="40" customWidth="1"/>
    <col min="15368" max="15369" width="9.140625" style="40"/>
    <col min="15370" max="15370" width="17.28515625" style="40" customWidth="1"/>
    <col min="15371" max="15371" width="9.140625" style="40"/>
    <col min="15372" max="15372" width="12.28515625" style="40" customWidth="1"/>
    <col min="15373" max="15616" width="9.140625" style="40"/>
    <col min="15617" max="15617" width="2.28515625" style="40" customWidth="1"/>
    <col min="15618" max="15618" width="3.85546875" style="40" customWidth="1"/>
    <col min="15619" max="15619" width="27.42578125" style="40" customWidth="1"/>
    <col min="15620" max="15620" width="13.42578125" style="40" customWidth="1"/>
    <col min="15621" max="15621" width="13.85546875" style="40" customWidth="1"/>
    <col min="15622" max="15622" width="17.42578125" style="40" customWidth="1"/>
    <col min="15623" max="15623" width="13.28515625" style="40" customWidth="1"/>
    <col min="15624" max="15625" width="9.140625" style="40"/>
    <col min="15626" max="15626" width="17.28515625" style="40" customWidth="1"/>
    <col min="15627" max="15627" width="9.140625" style="40"/>
    <col min="15628" max="15628" width="12.28515625" style="40" customWidth="1"/>
    <col min="15629" max="15872" width="9.140625" style="40"/>
    <col min="15873" max="15873" width="2.28515625" style="40" customWidth="1"/>
    <col min="15874" max="15874" width="3.85546875" style="40" customWidth="1"/>
    <col min="15875" max="15875" width="27.42578125" style="40" customWidth="1"/>
    <col min="15876" max="15876" width="13.42578125" style="40" customWidth="1"/>
    <col min="15877" max="15877" width="13.85546875" style="40" customWidth="1"/>
    <col min="15878" max="15878" width="17.42578125" style="40" customWidth="1"/>
    <col min="15879" max="15879" width="13.28515625" style="40" customWidth="1"/>
    <col min="15880" max="15881" width="9.140625" style="40"/>
    <col min="15882" max="15882" width="17.28515625" style="40" customWidth="1"/>
    <col min="15883" max="15883" width="9.140625" style="40"/>
    <col min="15884" max="15884" width="12.28515625" style="40" customWidth="1"/>
    <col min="15885" max="16128" width="9.140625" style="40"/>
    <col min="16129" max="16129" width="2.28515625" style="40" customWidth="1"/>
    <col min="16130" max="16130" width="3.85546875" style="40" customWidth="1"/>
    <col min="16131" max="16131" width="27.42578125" style="40" customWidth="1"/>
    <col min="16132" max="16132" width="13.42578125" style="40" customWidth="1"/>
    <col min="16133" max="16133" width="13.85546875" style="40" customWidth="1"/>
    <col min="16134" max="16134" width="17.42578125" style="40" customWidth="1"/>
    <col min="16135" max="16135" width="13.28515625" style="40" customWidth="1"/>
    <col min="16136" max="16137" width="9.140625" style="40"/>
    <col min="16138" max="16138" width="17.28515625" style="40" customWidth="1"/>
    <col min="16139" max="16139" width="9.140625" style="40"/>
    <col min="16140" max="16140" width="12.28515625" style="40" customWidth="1"/>
    <col min="16141" max="16384" width="9.140625" style="40"/>
  </cols>
  <sheetData>
    <row r="2" spans="2:12" x14ac:dyDescent="0.2">
      <c r="B2" s="38"/>
      <c r="C2" s="38"/>
      <c r="D2" s="39" t="s">
        <v>44</v>
      </c>
      <c r="E2" s="39"/>
      <c r="F2" s="39"/>
      <c r="G2" s="39"/>
      <c r="H2" s="39"/>
      <c r="I2" s="39"/>
      <c r="J2" s="39"/>
      <c r="K2" s="38"/>
      <c r="L2" s="38"/>
    </row>
    <row r="3" spans="2:12" ht="12.75" customHeight="1" x14ac:dyDescent="0.2">
      <c r="B3" s="38"/>
      <c r="C3" s="38"/>
      <c r="D3" s="41" t="s">
        <v>45</v>
      </c>
      <c r="E3" s="41"/>
      <c r="F3" s="41"/>
      <c r="G3" s="41"/>
      <c r="H3" s="41"/>
      <c r="I3" s="41"/>
      <c r="J3" s="41"/>
      <c r="K3" s="38"/>
      <c r="L3" s="38"/>
    </row>
    <row r="4" spans="2:12" x14ac:dyDescent="0.2">
      <c r="B4" s="38"/>
      <c r="C4" s="38"/>
      <c r="D4" s="41" t="s">
        <v>46</v>
      </c>
      <c r="E4" s="41"/>
      <c r="F4" s="41"/>
      <c r="G4" s="41"/>
      <c r="H4" s="41"/>
      <c r="I4" s="41"/>
      <c r="J4" s="41"/>
      <c r="K4" s="38"/>
      <c r="L4" s="38"/>
    </row>
    <row r="5" spans="2:12" x14ac:dyDescent="0.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ht="12.75" customHeight="1" x14ac:dyDescent="0.2">
      <c r="B6" s="42" t="s">
        <v>47</v>
      </c>
      <c r="C6" s="42" t="s">
        <v>2</v>
      </c>
      <c r="D6" s="43" t="s">
        <v>3</v>
      </c>
      <c r="E6" s="43"/>
      <c r="F6" s="43"/>
      <c r="G6" s="44" t="s">
        <v>48</v>
      </c>
      <c r="H6" s="43" t="s">
        <v>49</v>
      </c>
      <c r="I6" s="43"/>
      <c r="J6" s="43"/>
      <c r="K6" s="43"/>
      <c r="L6" s="42" t="s">
        <v>50</v>
      </c>
    </row>
    <row r="7" spans="2:12" x14ac:dyDescent="0.2">
      <c r="B7" s="45"/>
      <c r="C7" s="45"/>
      <c r="D7" s="43"/>
      <c r="E7" s="43"/>
      <c r="F7" s="43"/>
      <c r="G7" s="46"/>
      <c r="H7" s="43"/>
      <c r="I7" s="43"/>
      <c r="J7" s="43"/>
      <c r="K7" s="43"/>
      <c r="L7" s="45"/>
    </row>
    <row r="8" spans="2:12" ht="12.75" customHeight="1" x14ac:dyDescent="0.2">
      <c r="B8" s="45"/>
      <c r="C8" s="45"/>
      <c r="D8" s="42" t="s">
        <v>51</v>
      </c>
      <c r="E8" s="42" t="s">
        <v>52</v>
      </c>
      <c r="F8" s="42" t="s">
        <v>53</v>
      </c>
      <c r="G8" s="46"/>
      <c r="H8" s="47" t="s">
        <v>10</v>
      </c>
      <c r="I8" s="47" t="s">
        <v>54</v>
      </c>
      <c r="J8" s="47" t="s">
        <v>53</v>
      </c>
      <c r="K8" s="47" t="s">
        <v>54</v>
      </c>
      <c r="L8" s="45"/>
    </row>
    <row r="9" spans="2:12" ht="12.75" customHeight="1" x14ac:dyDescent="0.2">
      <c r="B9" s="45"/>
      <c r="C9" s="45"/>
      <c r="D9" s="45"/>
      <c r="E9" s="45"/>
      <c r="F9" s="45"/>
      <c r="G9" s="46"/>
      <c r="H9" s="47"/>
      <c r="I9" s="47"/>
      <c r="J9" s="47"/>
      <c r="K9" s="47"/>
      <c r="L9" s="45"/>
    </row>
    <row r="10" spans="2:12" ht="12.75" customHeight="1" x14ac:dyDescent="0.2">
      <c r="B10" s="45"/>
      <c r="C10" s="45"/>
      <c r="D10" s="45"/>
      <c r="E10" s="45"/>
      <c r="F10" s="45"/>
      <c r="G10" s="46"/>
      <c r="H10" s="47"/>
      <c r="I10" s="47"/>
      <c r="J10" s="47"/>
      <c r="K10" s="47"/>
      <c r="L10" s="45"/>
    </row>
    <row r="11" spans="2:12" x14ac:dyDescent="0.2">
      <c r="B11" s="45"/>
      <c r="C11" s="45"/>
      <c r="D11" s="45"/>
      <c r="E11" s="45"/>
      <c r="F11" s="45"/>
      <c r="G11" s="46"/>
      <c r="H11" s="47"/>
      <c r="I11" s="47"/>
      <c r="J11" s="47"/>
      <c r="K11" s="47"/>
      <c r="L11" s="45"/>
    </row>
    <row r="12" spans="2:12" x14ac:dyDescent="0.2">
      <c r="B12" s="45"/>
      <c r="C12" s="45"/>
      <c r="D12" s="45"/>
      <c r="E12" s="45"/>
      <c r="F12" s="45"/>
      <c r="G12" s="46"/>
      <c r="H12" s="47"/>
      <c r="I12" s="47"/>
      <c r="J12" s="47"/>
      <c r="K12" s="47"/>
      <c r="L12" s="45"/>
    </row>
    <row r="13" spans="2:12" x14ac:dyDescent="0.2">
      <c r="B13" s="45"/>
      <c r="C13" s="45"/>
      <c r="D13" s="45"/>
      <c r="E13" s="45"/>
      <c r="F13" s="45"/>
      <c r="G13" s="46"/>
      <c r="H13" s="47"/>
      <c r="I13" s="47"/>
      <c r="J13" s="47"/>
      <c r="K13" s="47"/>
      <c r="L13" s="45"/>
    </row>
    <row r="14" spans="2:12" x14ac:dyDescent="0.2">
      <c r="B14" s="45"/>
      <c r="C14" s="45"/>
      <c r="D14" s="45"/>
      <c r="E14" s="45"/>
      <c r="F14" s="45"/>
      <c r="G14" s="46"/>
      <c r="H14" s="47"/>
      <c r="I14" s="47"/>
      <c r="J14" s="47"/>
      <c r="K14" s="47"/>
      <c r="L14" s="45"/>
    </row>
    <row r="15" spans="2:12" x14ac:dyDescent="0.2">
      <c r="B15" s="45"/>
      <c r="C15" s="45"/>
      <c r="D15" s="45"/>
      <c r="E15" s="45"/>
      <c r="F15" s="45"/>
      <c r="G15" s="46"/>
      <c r="H15" s="47"/>
      <c r="I15" s="47"/>
      <c r="J15" s="47"/>
      <c r="K15" s="47"/>
      <c r="L15" s="45"/>
    </row>
    <row r="16" spans="2:12" x14ac:dyDescent="0.2">
      <c r="B16" s="45"/>
      <c r="C16" s="45"/>
      <c r="D16" s="45"/>
      <c r="E16" s="45"/>
      <c r="F16" s="45"/>
      <c r="G16" s="46"/>
      <c r="H16" s="47"/>
      <c r="I16" s="47"/>
      <c r="J16" s="47"/>
      <c r="K16" s="47"/>
      <c r="L16" s="45"/>
    </row>
    <row r="17" spans="2:12" x14ac:dyDescent="0.2">
      <c r="B17" s="45"/>
      <c r="C17" s="45"/>
      <c r="D17" s="45"/>
      <c r="E17" s="45"/>
      <c r="F17" s="45"/>
      <c r="G17" s="46"/>
      <c r="H17" s="47"/>
      <c r="I17" s="47"/>
      <c r="J17" s="47"/>
      <c r="K17" s="47"/>
      <c r="L17" s="45"/>
    </row>
    <row r="18" spans="2:12" x14ac:dyDescent="0.2">
      <c r="B18" s="45"/>
      <c r="C18" s="45"/>
      <c r="D18" s="45"/>
      <c r="E18" s="45"/>
      <c r="F18" s="45"/>
      <c r="G18" s="46"/>
      <c r="H18" s="47"/>
      <c r="I18" s="47"/>
      <c r="J18" s="47"/>
      <c r="K18" s="47"/>
      <c r="L18" s="45"/>
    </row>
    <row r="19" spans="2:12" x14ac:dyDescent="0.2">
      <c r="B19" s="45"/>
      <c r="C19" s="45"/>
      <c r="D19" s="45"/>
      <c r="E19" s="45"/>
      <c r="F19" s="45"/>
      <c r="G19" s="46"/>
      <c r="H19" s="47"/>
      <c r="I19" s="47"/>
      <c r="J19" s="47"/>
      <c r="K19" s="47"/>
      <c r="L19" s="45"/>
    </row>
    <row r="20" spans="2:12" x14ac:dyDescent="0.2"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5"/>
    </row>
    <row r="21" spans="2:12" x14ac:dyDescent="0.2">
      <c r="B21" s="45"/>
      <c r="C21" s="45"/>
      <c r="D21" s="45"/>
      <c r="E21" s="45"/>
      <c r="F21" s="45"/>
      <c r="G21" s="46"/>
      <c r="H21" s="47"/>
      <c r="I21" s="47"/>
      <c r="J21" s="47"/>
      <c r="K21" s="47"/>
      <c r="L21" s="45"/>
    </row>
    <row r="22" spans="2:12" ht="1.5" customHeight="1" x14ac:dyDescent="0.2">
      <c r="B22" s="48"/>
      <c r="C22" s="48"/>
      <c r="D22" s="48"/>
      <c r="E22" s="48"/>
      <c r="F22" s="48"/>
      <c r="G22" s="49"/>
      <c r="H22" s="47"/>
      <c r="I22" s="47"/>
      <c r="J22" s="47"/>
      <c r="K22" s="47"/>
      <c r="L22" s="48"/>
    </row>
    <row r="23" spans="2:12" ht="38.25" x14ac:dyDescent="0.2">
      <c r="B23" s="50">
        <v>1</v>
      </c>
      <c r="C23" s="51" t="s">
        <v>55</v>
      </c>
      <c r="D23" s="50"/>
      <c r="E23" s="52">
        <v>5.33</v>
      </c>
      <c r="F23" s="51" t="s">
        <v>56</v>
      </c>
      <c r="G23" s="53">
        <v>5.33</v>
      </c>
      <c r="H23" s="52"/>
      <c r="I23" s="50"/>
      <c r="J23" s="51" t="s">
        <v>56</v>
      </c>
      <c r="K23" s="52">
        <v>5.33</v>
      </c>
      <c r="L23" s="54">
        <v>0</v>
      </c>
    </row>
    <row r="24" spans="2:12" ht="25.5" x14ac:dyDescent="0.2">
      <c r="B24" s="50">
        <v>2</v>
      </c>
      <c r="C24" s="55" t="s">
        <v>57</v>
      </c>
      <c r="D24" s="52"/>
      <c r="E24" s="56">
        <v>4</v>
      </c>
      <c r="F24" s="51" t="s">
        <v>58</v>
      </c>
      <c r="G24" s="57">
        <v>4</v>
      </c>
      <c r="H24" s="52"/>
      <c r="I24" s="50"/>
      <c r="J24" s="51" t="s">
        <v>58</v>
      </c>
      <c r="K24" s="56">
        <v>4</v>
      </c>
      <c r="L24" s="54">
        <v>0</v>
      </c>
    </row>
    <row r="25" spans="2:12" x14ac:dyDescent="0.2">
      <c r="B25" s="50">
        <v>3</v>
      </c>
      <c r="C25" s="55" t="s">
        <v>59</v>
      </c>
      <c r="D25" s="52"/>
      <c r="E25" s="56">
        <v>1</v>
      </c>
      <c r="F25" s="51" t="s">
        <v>60</v>
      </c>
      <c r="G25" s="57">
        <v>1</v>
      </c>
      <c r="H25" s="52"/>
      <c r="I25" s="50"/>
      <c r="J25" s="51" t="s">
        <v>60</v>
      </c>
      <c r="K25" s="56">
        <v>1</v>
      </c>
      <c r="L25" s="54">
        <v>0</v>
      </c>
    </row>
    <row r="26" spans="2:12" ht="38.25" x14ac:dyDescent="0.2">
      <c r="B26" s="50">
        <v>4</v>
      </c>
      <c r="C26" s="55" t="s">
        <v>61</v>
      </c>
      <c r="D26" s="52"/>
      <c r="E26" s="54">
        <v>1.71</v>
      </c>
      <c r="F26" s="51" t="s">
        <v>62</v>
      </c>
      <c r="G26" s="58">
        <v>1.71</v>
      </c>
      <c r="H26" s="52"/>
      <c r="I26" s="50"/>
      <c r="J26" s="51" t="s">
        <v>62</v>
      </c>
      <c r="K26" s="54">
        <v>1.71</v>
      </c>
      <c r="L26" s="54">
        <v>0</v>
      </c>
    </row>
    <row r="27" spans="2:12" ht="25.5" x14ac:dyDescent="0.2">
      <c r="B27" s="50">
        <v>5</v>
      </c>
      <c r="C27" s="55" t="s">
        <v>63</v>
      </c>
      <c r="D27" s="52"/>
      <c r="E27" s="56">
        <v>10.08</v>
      </c>
      <c r="F27" s="51" t="s">
        <v>64</v>
      </c>
      <c r="G27" s="57">
        <v>10.08</v>
      </c>
      <c r="H27" s="52"/>
      <c r="I27" s="50"/>
      <c r="J27" s="51" t="s">
        <v>64</v>
      </c>
      <c r="K27" s="56">
        <v>10.08</v>
      </c>
      <c r="L27" s="54">
        <v>0</v>
      </c>
    </row>
    <row r="28" spans="2:12" ht="38.25" x14ac:dyDescent="0.2">
      <c r="B28" s="50">
        <v>6</v>
      </c>
      <c r="C28" s="55" t="s">
        <v>65</v>
      </c>
      <c r="D28" s="52"/>
      <c r="E28" s="56">
        <v>2.6</v>
      </c>
      <c r="F28" s="51" t="s">
        <v>66</v>
      </c>
      <c r="G28" s="57">
        <v>2.6</v>
      </c>
      <c r="H28" s="52"/>
      <c r="I28" s="50"/>
      <c r="J28" s="51" t="s">
        <v>66</v>
      </c>
      <c r="K28" s="56">
        <v>2.6</v>
      </c>
      <c r="L28" s="54">
        <v>0</v>
      </c>
    </row>
    <row r="29" spans="2:12" ht="63.75" x14ac:dyDescent="0.2">
      <c r="B29" s="50">
        <v>7</v>
      </c>
      <c r="C29" s="55" t="s">
        <v>67</v>
      </c>
      <c r="D29" s="52"/>
      <c r="E29" s="56">
        <v>6.2</v>
      </c>
      <c r="F29" s="51" t="s">
        <v>68</v>
      </c>
      <c r="G29" s="57">
        <v>6.2</v>
      </c>
      <c r="H29" s="52"/>
      <c r="I29" s="50"/>
      <c r="J29" s="51" t="s">
        <v>68</v>
      </c>
      <c r="K29" s="56">
        <v>6.2</v>
      </c>
      <c r="L29" s="54">
        <v>0</v>
      </c>
    </row>
    <row r="30" spans="2:12" ht="38.25" x14ac:dyDescent="0.2">
      <c r="B30" s="59">
        <v>8</v>
      </c>
      <c r="C30" s="60" t="s">
        <v>69</v>
      </c>
      <c r="D30" s="61"/>
      <c r="E30" s="62">
        <v>14</v>
      </c>
      <c r="F30" s="63" t="s">
        <v>70</v>
      </c>
      <c r="G30" s="64">
        <v>14</v>
      </c>
      <c r="H30" s="52"/>
      <c r="I30" s="50"/>
      <c r="J30" s="63" t="s">
        <v>70</v>
      </c>
      <c r="K30" s="62">
        <v>14</v>
      </c>
      <c r="L30" s="54">
        <v>0</v>
      </c>
    </row>
    <row r="31" spans="2:12" ht="38.25" x14ac:dyDescent="0.2">
      <c r="B31" s="59">
        <v>9</v>
      </c>
      <c r="C31" s="65" t="s">
        <v>71</v>
      </c>
      <c r="D31" s="61"/>
      <c r="E31" s="62">
        <v>4.5999999999999996</v>
      </c>
      <c r="F31" s="63" t="s">
        <v>72</v>
      </c>
      <c r="G31" s="64">
        <v>4.5999999999999996</v>
      </c>
      <c r="H31" s="52"/>
      <c r="I31" s="50"/>
      <c r="J31" s="63" t="s">
        <v>72</v>
      </c>
      <c r="K31" s="62">
        <v>1.6</v>
      </c>
      <c r="L31" s="54">
        <v>3</v>
      </c>
    </row>
    <row r="32" spans="2:12" ht="51" x14ac:dyDescent="0.2">
      <c r="B32" s="59">
        <v>10</v>
      </c>
      <c r="C32" s="65" t="s">
        <v>73</v>
      </c>
      <c r="D32" s="61"/>
      <c r="E32" s="62">
        <v>76.400000000000006</v>
      </c>
      <c r="F32" s="63" t="s">
        <v>74</v>
      </c>
      <c r="G32" s="64">
        <v>76.400000000000006</v>
      </c>
      <c r="H32" s="52"/>
      <c r="I32" s="50"/>
      <c r="J32" s="63" t="s">
        <v>74</v>
      </c>
      <c r="K32" s="62">
        <v>76.400000000000006</v>
      </c>
      <c r="L32" s="54">
        <v>0</v>
      </c>
    </row>
    <row r="33" spans="2:12" ht="38.25" x14ac:dyDescent="0.2">
      <c r="B33" s="59">
        <v>11</v>
      </c>
      <c r="C33" s="65" t="s">
        <v>75</v>
      </c>
      <c r="D33" s="61"/>
      <c r="E33" s="62">
        <v>260</v>
      </c>
      <c r="F33" s="63" t="s">
        <v>76</v>
      </c>
      <c r="G33" s="64">
        <v>260</v>
      </c>
      <c r="H33" s="52"/>
      <c r="I33" s="50"/>
      <c r="J33" s="63" t="s">
        <v>76</v>
      </c>
      <c r="K33" s="62">
        <v>260</v>
      </c>
      <c r="L33" s="54">
        <v>0</v>
      </c>
    </row>
    <row r="34" spans="2:12" x14ac:dyDescent="0.2">
      <c r="B34" s="66">
        <v>12</v>
      </c>
      <c r="C34" s="67" t="s">
        <v>77</v>
      </c>
      <c r="D34" s="68">
        <v>146.4</v>
      </c>
      <c r="E34" s="68"/>
      <c r="F34" s="68"/>
      <c r="G34" s="69">
        <v>146.4</v>
      </c>
      <c r="H34" s="52">
        <v>2220</v>
      </c>
      <c r="I34" s="52">
        <v>57.9</v>
      </c>
      <c r="J34" s="68"/>
      <c r="K34" s="68"/>
      <c r="L34" s="68">
        <v>80.099999999999994</v>
      </c>
    </row>
    <row r="35" spans="2:12" x14ac:dyDescent="0.2">
      <c r="B35" s="70"/>
      <c r="C35" s="71"/>
      <c r="D35" s="72"/>
      <c r="E35" s="72"/>
      <c r="F35" s="72"/>
      <c r="G35" s="73"/>
      <c r="H35" s="52">
        <v>3110</v>
      </c>
      <c r="I35" s="52">
        <v>8.4</v>
      </c>
      <c r="J35" s="72"/>
      <c r="K35" s="72"/>
      <c r="L35" s="72"/>
    </row>
    <row r="36" spans="2:12" x14ac:dyDescent="0.2">
      <c r="B36" s="50"/>
      <c r="C36" s="50"/>
      <c r="D36" s="52"/>
      <c r="E36" s="50"/>
      <c r="F36" s="50"/>
      <c r="G36" s="50"/>
      <c r="H36" s="50"/>
      <c r="I36" s="50"/>
      <c r="J36" s="50"/>
      <c r="K36" s="50"/>
      <c r="L36" s="50"/>
    </row>
    <row r="37" spans="2:12" x14ac:dyDescent="0.2">
      <c r="B37" s="50"/>
      <c r="C37" s="74" t="s">
        <v>78</v>
      </c>
      <c r="D37" s="53">
        <f>D34</f>
        <v>146.4</v>
      </c>
      <c r="E37" s="57">
        <f>SUM(E23:E33)</f>
        <v>385.92</v>
      </c>
      <c r="F37" s="75"/>
      <c r="G37" s="57">
        <f>SUM(G23:G34)</f>
        <v>532.32000000000005</v>
      </c>
      <c r="H37" s="75"/>
      <c r="I37" s="53">
        <f>I34+I35</f>
        <v>66.3</v>
      </c>
      <c r="J37" s="75"/>
      <c r="K37" s="57">
        <f>SUM(K23:K33)</f>
        <v>382.92</v>
      </c>
      <c r="L37" s="76">
        <f>L34+L31</f>
        <v>83.1</v>
      </c>
    </row>
    <row r="39" spans="2:12" x14ac:dyDescent="0.2">
      <c r="E39" s="77"/>
    </row>
    <row r="40" spans="2:12" x14ac:dyDescent="0.2">
      <c r="C40" s="78" t="s">
        <v>79</v>
      </c>
      <c r="G40" s="79" t="s">
        <v>80</v>
      </c>
      <c r="H40" s="79"/>
    </row>
    <row r="41" spans="2:12" x14ac:dyDescent="0.2">
      <c r="G41" s="78"/>
      <c r="H41" s="78"/>
    </row>
    <row r="42" spans="2:12" x14ac:dyDescent="0.2">
      <c r="G42" s="78"/>
      <c r="H42" s="78"/>
    </row>
    <row r="43" spans="2:12" x14ac:dyDescent="0.2">
      <c r="C43" s="78" t="s">
        <v>81</v>
      </c>
      <c r="G43" s="79" t="s">
        <v>82</v>
      </c>
      <c r="H43" s="79"/>
    </row>
  </sheetData>
  <mergeCells count="27">
    <mergeCell ref="J34:J35"/>
    <mergeCell ref="K34:K35"/>
    <mergeCell ref="L34:L35"/>
    <mergeCell ref="G40:H40"/>
    <mergeCell ref="G43:H43"/>
    <mergeCell ref="B34:B35"/>
    <mergeCell ref="C34:C35"/>
    <mergeCell ref="D34:D35"/>
    <mergeCell ref="E34:E35"/>
    <mergeCell ref="F34:F35"/>
    <mergeCell ref="G34:G35"/>
    <mergeCell ref="L6:L22"/>
    <mergeCell ref="D8:D22"/>
    <mergeCell ref="E8:E22"/>
    <mergeCell ref="F8:F22"/>
    <mergeCell ref="H8:H22"/>
    <mergeCell ref="I8:I22"/>
    <mergeCell ref="J8:J22"/>
    <mergeCell ref="K8:K22"/>
    <mergeCell ref="D2:J2"/>
    <mergeCell ref="D3:J3"/>
    <mergeCell ref="D4:J4"/>
    <mergeCell ref="B6:B22"/>
    <mergeCell ref="C6:C22"/>
    <mergeCell ref="D6:F7"/>
    <mergeCell ref="G6:G22"/>
    <mergeCell ref="H6:K7"/>
  </mergeCells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M20"/>
  <sheetViews>
    <sheetView zoomScaleNormal="100" workbookViewId="0"/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9.42578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9.42578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9.42578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9.42578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9.42578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9.42578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9.42578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9.42578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9.42578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9.42578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9.42578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9.42578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9.42578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9.42578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9.42578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9.42578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9.42578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9.42578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9.42578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9.42578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9.42578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9.42578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9.42578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9.42578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9.42578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9.42578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9.42578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9.42578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9.42578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9.42578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9.42578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9.42578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9.42578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9.42578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9.42578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9.42578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9.42578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9.42578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9.42578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9.42578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9.42578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9.42578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9.42578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9.42578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9.42578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9.42578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9.42578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9.42578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9.42578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9.42578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9.42578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9.42578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9.42578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9.42578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9.42578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9.42578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9.42578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9.42578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9.42578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9.42578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9.42578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9.42578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9.42578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9.42578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298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4.5" customHeight="1" x14ac:dyDescent="0.25">
      <c r="A7" s="98">
        <v>1</v>
      </c>
      <c r="B7" s="163" t="s">
        <v>299</v>
      </c>
      <c r="C7" s="164"/>
      <c r="D7" s="164">
        <v>22.98</v>
      </c>
      <c r="E7" s="163" t="s">
        <v>300</v>
      </c>
      <c r="F7" s="165">
        <f>SUM(C7,D7)</f>
        <v>22.98</v>
      </c>
      <c r="G7" s="15"/>
      <c r="H7" s="16"/>
      <c r="I7" s="94" t="s">
        <v>300</v>
      </c>
      <c r="J7" s="16">
        <v>8.64</v>
      </c>
      <c r="K7" s="19"/>
    </row>
    <row r="8" spans="1:13" ht="21.75" customHeight="1" x14ac:dyDescent="0.25">
      <c r="A8" s="166"/>
      <c r="B8" s="167"/>
      <c r="C8" s="168"/>
      <c r="D8" s="168"/>
      <c r="E8" s="167"/>
      <c r="F8" s="169"/>
      <c r="G8" s="15"/>
      <c r="H8" s="16"/>
      <c r="I8" s="94" t="s">
        <v>300</v>
      </c>
      <c r="J8" s="16">
        <v>14.34</v>
      </c>
      <c r="K8" s="19"/>
    </row>
    <row r="9" spans="1:13" ht="47.25" x14ac:dyDescent="0.25">
      <c r="A9" s="14">
        <v>2</v>
      </c>
      <c r="B9" s="17" t="s">
        <v>301</v>
      </c>
      <c r="C9" s="16"/>
      <c r="D9" s="16">
        <v>18.816579999999998</v>
      </c>
      <c r="E9" s="94" t="s">
        <v>14</v>
      </c>
      <c r="F9" s="18">
        <f>SUM(C9,D9)</f>
        <v>18.816579999999998</v>
      </c>
      <c r="G9" s="15"/>
      <c r="H9" s="16"/>
      <c r="I9" s="94" t="s">
        <v>302</v>
      </c>
      <c r="J9" s="16">
        <v>18.816579999999998</v>
      </c>
      <c r="K9" s="19"/>
    </row>
    <row r="10" spans="1:13" ht="47.25" customHeight="1" x14ac:dyDescent="0.25">
      <c r="A10" s="170">
        <v>3</v>
      </c>
      <c r="B10" s="171" t="s">
        <v>303</v>
      </c>
      <c r="C10" s="172"/>
      <c r="D10" s="172">
        <v>4.9433699999999998</v>
      </c>
      <c r="E10" s="170" t="s">
        <v>304</v>
      </c>
      <c r="F10" s="173">
        <f>SUM(C10,D10)</f>
        <v>4.9433699999999998</v>
      </c>
      <c r="G10" s="103"/>
      <c r="H10" s="100"/>
      <c r="I10" s="14" t="s">
        <v>14</v>
      </c>
      <c r="J10" s="100">
        <v>4.9433699999999998</v>
      </c>
      <c r="K10" s="104"/>
    </row>
    <row r="11" spans="1:13" ht="63" x14ac:dyDescent="0.25">
      <c r="A11" s="14">
        <v>4</v>
      </c>
      <c r="B11" s="17" t="s">
        <v>305</v>
      </c>
      <c r="C11" s="16"/>
      <c r="D11" s="16">
        <v>3.2099999999999997E-2</v>
      </c>
      <c r="E11" s="94" t="s">
        <v>306</v>
      </c>
      <c r="F11" s="18">
        <f>SUM(C11,D11)</f>
        <v>3.2099999999999997E-2</v>
      </c>
      <c r="G11" s="15"/>
      <c r="H11" s="16"/>
      <c r="I11" s="14" t="s">
        <v>14</v>
      </c>
      <c r="J11" s="16">
        <v>3.2099999999999997E-2</v>
      </c>
      <c r="K11" s="19"/>
    </row>
    <row r="12" spans="1:13" ht="15.75" x14ac:dyDescent="0.25">
      <c r="A12" s="98">
        <v>5</v>
      </c>
      <c r="B12" s="174" t="s">
        <v>23</v>
      </c>
      <c r="C12" s="175">
        <v>97.087999999999994</v>
      </c>
      <c r="D12" s="175"/>
      <c r="E12" s="105"/>
      <c r="F12" s="176">
        <v>97.087999999999994</v>
      </c>
      <c r="G12" s="103">
        <v>2220</v>
      </c>
      <c r="H12" s="100">
        <v>24.376000000000001</v>
      </c>
      <c r="I12" s="14" t="s">
        <v>14</v>
      </c>
      <c r="J12" s="16"/>
      <c r="K12" s="19"/>
    </row>
    <row r="13" spans="1:13" ht="63" x14ac:dyDescent="0.25">
      <c r="A13" s="166"/>
      <c r="B13" s="177"/>
      <c r="C13" s="178"/>
      <c r="D13" s="178"/>
      <c r="E13" s="166"/>
      <c r="F13" s="179"/>
      <c r="G13" s="103">
        <v>3110</v>
      </c>
      <c r="H13" s="100">
        <v>287.18299999999999</v>
      </c>
      <c r="I13" s="20" t="s">
        <v>307</v>
      </c>
      <c r="J13" s="16"/>
      <c r="K13" s="19"/>
    </row>
    <row r="14" spans="1:13" ht="15.75" x14ac:dyDescent="0.25">
      <c r="A14" s="23"/>
      <c r="B14" s="26" t="s">
        <v>37</v>
      </c>
      <c r="C14" s="27">
        <f>SUM(C7:C13)</f>
        <v>97.087999999999994</v>
      </c>
      <c r="D14" s="27">
        <f>SUM(D7:D11)</f>
        <v>46.77205</v>
      </c>
      <c r="E14" s="28"/>
      <c r="F14" s="29">
        <f>SUM(F7:F13)</f>
        <v>143.86005</v>
      </c>
      <c r="G14" s="30"/>
      <c r="H14" s="27">
        <f>SUM(H7:H13)</f>
        <v>311.55899999999997</v>
      </c>
      <c r="I14" s="28"/>
      <c r="J14" s="27">
        <f>SUM(J7:J11)</f>
        <v>46.77205</v>
      </c>
      <c r="K14" s="31">
        <f>F14-H14</f>
        <v>-167.69894999999997</v>
      </c>
    </row>
    <row r="17" spans="2:8" ht="19.5" x14ac:dyDescent="0.35">
      <c r="B17" s="180" t="s">
        <v>109</v>
      </c>
      <c r="C17" s="181"/>
      <c r="D17" s="181"/>
      <c r="E17" s="181"/>
      <c r="F17" s="182"/>
      <c r="G17" s="183" t="s">
        <v>308</v>
      </c>
      <c r="H17" s="184"/>
    </row>
    <row r="18" spans="2:8" ht="19.5" x14ac:dyDescent="0.35">
      <c r="B18" s="180"/>
      <c r="C18" s="181"/>
      <c r="D18" s="181"/>
      <c r="E18" s="181"/>
      <c r="F18" s="185" t="s">
        <v>40</v>
      </c>
      <c r="G18" s="186"/>
      <c r="H18" s="186"/>
    </row>
    <row r="19" spans="2:8" ht="19.5" x14ac:dyDescent="0.35">
      <c r="B19" s="180" t="s">
        <v>41</v>
      </c>
      <c r="C19" s="181"/>
      <c r="D19" s="181"/>
      <c r="E19" s="181"/>
      <c r="F19" s="182"/>
      <c r="G19" s="183" t="s">
        <v>309</v>
      </c>
      <c r="H19" s="184"/>
    </row>
    <row r="20" spans="2:8" ht="18.75" x14ac:dyDescent="0.3">
      <c r="B20" s="181"/>
      <c r="C20" s="181"/>
      <c r="D20" s="181"/>
      <c r="E20" s="181"/>
      <c r="F20" s="185" t="s">
        <v>40</v>
      </c>
      <c r="G20" s="186"/>
      <c r="H20" s="186"/>
    </row>
  </sheetData>
  <mergeCells count="22">
    <mergeCell ref="G17:H17"/>
    <mergeCell ref="G19:H19"/>
    <mergeCell ref="A12:A13"/>
    <mergeCell ref="B12:B13"/>
    <mergeCell ref="C12:C13"/>
    <mergeCell ref="D12:D13"/>
    <mergeCell ref="E12:E13"/>
    <mergeCell ref="F12:F13"/>
    <mergeCell ref="A7:A8"/>
    <mergeCell ref="B7:B8"/>
    <mergeCell ref="C7:C8"/>
    <mergeCell ref="D7:D8"/>
    <mergeCell ref="E7:E8"/>
    <mergeCell ref="F7:F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6" orientation="landscape" horizontalDpi="180" verticalDpi="18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75" zoomScaleNormal="75" workbookViewId="0">
      <selection activeCell="C19" sqref="C19"/>
    </sheetView>
  </sheetViews>
  <sheetFormatPr defaultRowHeight="15" x14ac:dyDescent="0.25"/>
  <cols>
    <col min="2" max="2" width="26.28515625" customWidth="1"/>
    <col min="3" max="3" width="15.28515625" customWidth="1"/>
    <col min="4" max="4" width="13.85546875" customWidth="1"/>
    <col min="5" max="5" width="19" customWidth="1"/>
    <col min="6" max="6" width="14.85546875" customWidth="1"/>
    <col min="7" max="7" width="14.5703125" customWidth="1"/>
    <col min="8" max="8" width="15.5703125" customWidth="1"/>
    <col min="9" max="9" width="21.7109375" customWidth="1"/>
    <col min="10" max="10" width="14.85546875" customWidth="1"/>
    <col min="11" max="11" width="19" customWidth="1"/>
    <col min="258" max="258" width="26.28515625" customWidth="1"/>
    <col min="259" max="259" width="15.28515625" customWidth="1"/>
    <col min="260" max="260" width="13.85546875" customWidth="1"/>
    <col min="261" max="261" width="19" customWidth="1"/>
    <col min="262" max="262" width="14.85546875" customWidth="1"/>
    <col min="263" max="263" width="14.5703125" customWidth="1"/>
    <col min="264" max="264" width="15.5703125" customWidth="1"/>
    <col min="265" max="265" width="21.7109375" customWidth="1"/>
    <col min="266" max="266" width="14.85546875" customWidth="1"/>
    <col min="267" max="267" width="19" customWidth="1"/>
    <col min="514" max="514" width="26.28515625" customWidth="1"/>
    <col min="515" max="515" width="15.28515625" customWidth="1"/>
    <col min="516" max="516" width="13.85546875" customWidth="1"/>
    <col min="517" max="517" width="19" customWidth="1"/>
    <col min="518" max="518" width="14.85546875" customWidth="1"/>
    <col min="519" max="519" width="14.5703125" customWidth="1"/>
    <col min="520" max="520" width="15.5703125" customWidth="1"/>
    <col min="521" max="521" width="21.7109375" customWidth="1"/>
    <col min="522" max="522" width="14.85546875" customWidth="1"/>
    <col min="523" max="523" width="19" customWidth="1"/>
    <col min="770" max="770" width="26.28515625" customWidth="1"/>
    <col min="771" max="771" width="15.28515625" customWidth="1"/>
    <col min="772" max="772" width="13.85546875" customWidth="1"/>
    <col min="773" max="773" width="19" customWidth="1"/>
    <col min="774" max="774" width="14.85546875" customWidth="1"/>
    <col min="775" max="775" width="14.5703125" customWidth="1"/>
    <col min="776" max="776" width="15.5703125" customWidth="1"/>
    <col min="777" max="777" width="21.7109375" customWidth="1"/>
    <col min="778" max="778" width="14.85546875" customWidth="1"/>
    <col min="779" max="779" width="19" customWidth="1"/>
    <col min="1026" max="1026" width="26.28515625" customWidth="1"/>
    <col min="1027" max="1027" width="15.28515625" customWidth="1"/>
    <col min="1028" max="1028" width="13.85546875" customWidth="1"/>
    <col min="1029" max="1029" width="19" customWidth="1"/>
    <col min="1030" max="1030" width="14.85546875" customWidth="1"/>
    <col min="1031" max="1031" width="14.5703125" customWidth="1"/>
    <col min="1032" max="1032" width="15.5703125" customWidth="1"/>
    <col min="1033" max="1033" width="21.7109375" customWidth="1"/>
    <col min="1034" max="1034" width="14.85546875" customWidth="1"/>
    <col min="1035" max="1035" width="19" customWidth="1"/>
    <col min="1282" max="1282" width="26.28515625" customWidth="1"/>
    <col min="1283" max="1283" width="15.28515625" customWidth="1"/>
    <col min="1284" max="1284" width="13.85546875" customWidth="1"/>
    <col min="1285" max="1285" width="19" customWidth="1"/>
    <col min="1286" max="1286" width="14.85546875" customWidth="1"/>
    <col min="1287" max="1287" width="14.5703125" customWidth="1"/>
    <col min="1288" max="1288" width="15.5703125" customWidth="1"/>
    <col min="1289" max="1289" width="21.7109375" customWidth="1"/>
    <col min="1290" max="1290" width="14.85546875" customWidth="1"/>
    <col min="1291" max="1291" width="19" customWidth="1"/>
    <col min="1538" max="1538" width="26.28515625" customWidth="1"/>
    <col min="1539" max="1539" width="15.28515625" customWidth="1"/>
    <col min="1540" max="1540" width="13.85546875" customWidth="1"/>
    <col min="1541" max="1541" width="19" customWidth="1"/>
    <col min="1542" max="1542" width="14.85546875" customWidth="1"/>
    <col min="1543" max="1543" width="14.5703125" customWidth="1"/>
    <col min="1544" max="1544" width="15.5703125" customWidth="1"/>
    <col min="1545" max="1545" width="21.7109375" customWidth="1"/>
    <col min="1546" max="1546" width="14.85546875" customWidth="1"/>
    <col min="1547" max="1547" width="19" customWidth="1"/>
    <col min="1794" max="1794" width="26.28515625" customWidth="1"/>
    <col min="1795" max="1795" width="15.28515625" customWidth="1"/>
    <col min="1796" max="1796" width="13.85546875" customWidth="1"/>
    <col min="1797" max="1797" width="19" customWidth="1"/>
    <col min="1798" max="1798" width="14.85546875" customWidth="1"/>
    <col min="1799" max="1799" width="14.5703125" customWidth="1"/>
    <col min="1800" max="1800" width="15.5703125" customWidth="1"/>
    <col min="1801" max="1801" width="21.7109375" customWidth="1"/>
    <col min="1802" max="1802" width="14.85546875" customWidth="1"/>
    <col min="1803" max="1803" width="19" customWidth="1"/>
    <col min="2050" max="2050" width="26.28515625" customWidth="1"/>
    <col min="2051" max="2051" width="15.28515625" customWidth="1"/>
    <col min="2052" max="2052" width="13.85546875" customWidth="1"/>
    <col min="2053" max="2053" width="19" customWidth="1"/>
    <col min="2054" max="2054" width="14.85546875" customWidth="1"/>
    <col min="2055" max="2055" width="14.5703125" customWidth="1"/>
    <col min="2056" max="2056" width="15.5703125" customWidth="1"/>
    <col min="2057" max="2057" width="21.7109375" customWidth="1"/>
    <col min="2058" max="2058" width="14.85546875" customWidth="1"/>
    <col min="2059" max="2059" width="19" customWidth="1"/>
    <col min="2306" max="2306" width="26.28515625" customWidth="1"/>
    <col min="2307" max="2307" width="15.28515625" customWidth="1"/>
    <col min="2308" max="2308" width="13.85546875" customWidth="1"/>
    <col min="2309" max="2309" width="19" customWidth="1"/>
    <col min="2310" max="2310" width="14.85546875" customWidth="1"/>
    <col min="2311" max="2311" width="14.5703125" customWidth="1"/>
    <col min="2312" max="2312" width="15.5703125" customWidth="1"/>
    <col min="2313" max="2313" width="21.7109375" customWidth="1"/>
    <col min="2314" max="2314" width="14.85546875" customWidth="1"/>
    <col min="2315" max="2315" width="19" customWidth="1"/>
    <col min="2562" max="2562" width="26.28515625" customWidth="1"/>
    <col min="2563" max="2563" width="15.28515625" customWidth="1"/>
    <col min="2564" max="2564" width="13.85546875" customWidth="1"/>
    <col min="2565" max="2565" width="19" customWidth="1"/>
    <col min="2566" max="2566" width="14.85546875" customWidth="1"/>
    <col min="2567" max="2567" width="14.5703125" customWidth="1"/>
    <col min="2568" max="2568" width="15.5703125" customWidth="1"/>
    <col min="2569" max="2569" width="21.7109375" customWidth="1"/>
    <col min="2570" max="2570" width="14.85546875" customWidth="1"/>
    <col min="2571" max="2571" width="19" customWidth="1"/>
    <col min="2818" max="2818" width="26.28515625" customWidth="1"/>
    <col min="2819" max="2819" width="15.28515625" customWidth="1"/>
    <col min="2820" max="2820" width="13.85546875" customWidth="1"/>
    <col min="2821" max="2821" width="19" customWidth="1"/>
    <col min="2822" max="2822" width="14.85546875" customWidth="1"/>
    <col min="2823" max="2823" width="14.5703125" customWidth="1"/>
    <col min="2824" max="2824" width="15.5703125" customWidth="1"/>
    <col min="2825" max="2825" width="21.7109375" customWidth="1"/>
    <col min="2826" max="2826" width="14.85546875" customWidth="1"/>
    <col min="2827" max="2827" width="19" customWidth="1"/>
    <col min="3074" max="3074" width="26.28515625" customWidth="1"/>
    <col min="3075" max="3075" width="15.28515625" customWidth="1"/>
    <col min="3076" max="3076" width="13.85546875" customWidth="1"/>
    <col min="3077" max="3077" width="19" customWidth="1"/>
    <col min="3078" max="3078" width="14.85546875" customWidth="1"/>
    <col min="3079" max="3079" width="14.5703125" customWidth="1"/>
    <col min="3080" max="3080" width="15.5703125" customWidth="1"/>
    <col min="3081" max="3081" width="21.7109375" customWidth="1"/>
    <col min="3082" max="3082" width="14.85546875" customWidth="1"/>
    <col min="3083" max="3083" width="19" customWidth="1"/>
    <col min="3330" max="3330" width="26.28515625" customWidth="1"/>
    <col min="3331" max="3331" width="15.28515625" customWidth="1"/>
    <col min="3332" max="3332" width="13.85546875" customWidth="1"/>
    <col min="3333" max="3333" width="19" customWidth="1"/>
    <col min="3334" max="3334" width="14.85546875" customWidth="1"/>
    <col min="3335" max="3335" width="14.5703125" customWidth="1"/>
    <col min="3336" max="3336" width="15.5703125" customWidth="1"/>
    <col min="3337" max="3337" width="21.7109375" customWidth="1"/>
    <col min="3338" max="3338" width="14.85546875" customWidth="1"/>
    <col min="3339" max="3339" width="19" customWidth="1"/>
    <col min="3586" max="3586" width="26.28515625" customWidth="1"/>
    <col min="3587" max="3587" width="15.28515625" customWidth="1"/>
    <col min="3588" max="3588" width="13.85546875" customWidth="1"/>
    <col min="3589" max="3589" width="19" customWidth="1"/>
    <col min="3590" max="3590" width="14.85546875" customWidth="1"/>
    <col min="3591" max="3591" width="14.5703125" customWidth="1"/>
    <col min="3592" max="3592" width="15.5703125" customWidth="1"/>
    <col min="3593" max="3593" width="21.7109375" customWidth="1"/>
    <col min="3594" max="3594" width="14.85546875" customWidth="1"/>
    <col min="3595" max="3595" width="19" customWidth="1"/>
    <col min="3842" max="3842" width="26.28515625" customWidth="1"/>
    <col min="3843" max="3843" width="15.28515625" customWidth="1"/>
    <col min="3844" max="3844" width="13.85546875" customWidth="1"/>
    <col min="3845" max="3845" width="19" customWidth="1"/>
    <col min="3846" max="3846" width="14.85546875" customWidth="1"/>
    <col min="3847" max="3847" width="14.5703125" customWidth="1"/>
    <col min="3848" max="3848" width="15.5703125" customWidth="1"/>
    <col min="3849" max="3849" width="21.7109375" customWidth="1"/>
    <col min="3850" max="3850" width="14.85546875" customWidth="1"/>
    <col min="3851" max="3851" width="19" customWidth="1"/>
    <col min="4098" max="4098" width="26.28515625" customWidth="1"/>
    <col min="4099" max="4099" width="15.28515625" customWidth="1"/>
    <col min="4100" max="4100" width="13.85546875" customWidth="1"/>
    <col min="4101" max="4101" width="19" customWidth="1"/>
    <col min="4102" max="4102" width="14.85546875" customWidth="1"/>
    <col min="4103" max="4103" width="14.5703125" customWidth="1"/>
    <col min="4104" max="4104" width="15.5703125" customWidth="1"/>
    <col min="4105" max="4105" width="21.7109375" customWidth="1"/>
    <col min="4106" max="4106" width="14.85546875" customWidth="1"/>
    <col min="4107" max="4107" width="19" customWidth="1"/>
    <col min="4354" max="4354" width="26.28515625" customWidth="1"/>
    <col min="4355" max="4355" width="15.28515625" customWidth="1"/>
    <col min="4356" max="4356" width="13.85546875" customWidth="1"/>
    <col min="4357" max="4357" width="19" customWidth="1"/>
    <col min="4358" max="4358" width="14.85546875" customWidth="1"/>
    <col min="4359" max="4359" width="14.5703125" customWidth="1"/>
    <col min="4360" max="4360" width="15.5703125" customWidth="1"/>
    <col min="4361" max="4361" width="21.7109375" customWidth="1"/>
    <col min="4362" max="4362" width="14.85546875" customWidth="1"/>
    <col min="4363" max="4363" width="19" customWidth="1"/>
    <col min="4610" max="4610" width="26.28515625" customWidth="1"/>
    <col min="4611" max="4611" width="15.28515625" customWidth="1"/>
    <col min="4612" max="4612" width="13.85546875" customWidth="1"/>
    <col min="4613" max="4613" width="19" customWidth="1"/>
    <col min="4614" max="4614" width="14.85546875" customWidth="1"/>
    <col min="4615" max="4615" width="14.5703125" customWidth="1"/>
    <col min="4616" max="4616" width="15.5703125" customWidth="1"/>
    <col min="4617" max="4617" width="21.7109375" customWidth="1"/>
    <col min="4618" max="4618" width="14.85546875" customWidth="1"/>
    <col min="4619" max="4619" width="19" customWidth="1"/>
    <col min="4866" max="4866" width="26.28515625" customWidth="1"/>
    <col min="4867" max="4867" width="15.28515625" customWidth="1"/>
    <col min="4868" max="4868" width="13.85546875" customWidth="1"/>
    <col min="4869" max="4869" width="19" customWidth="1"/>
    <col min="4870" max="4870" width="14.85546875" customWidth="1"/>
    <col min="4871" max="4871" width="14.5703125" customWidth="1"/>
    <col min="4872" max="4872" width="15.5703125" customWidth="1"/>
    <col min="4873" max="4873" width="21.7109375" customWidth="1"/>
    <col min="4874" max="4874" width="14.85546875" customWidth="1"/>
    <col min="4875" max="4875" width="19" customWidth="1"/>
    <col min="5122" max="5122" width="26.28515625" customWidth="1"/>
    <col min="5123" max="5123" width="15.28515625" customWidth="1"/>
    <col min="5124" max="5124" width="13.85546875" customWidth="1"/>
    <col min="5125" max="5125" width="19" customWidth="1"/>
    <col min="5126" max="5126" width="14.85546875" customWidth="1"/>
    <col min="5127" max="5127" width="14.5703125" customWidth="1"/>
    <col min="5128" max="5128" width="15.5703125" customWidth="1"/>
    <col min="5129" max="5129" width="21.7109375" customWidth="1"/>
    <col min="5130" max="5130" width="14.85546875" customWidth="1"/>
    <col min="5131" max="5131" width="19" customWidth="1"/>
    <col min="5378" max="5378" width="26.28515625" customWidth="1"/>
    <col min="5379" max="5379" width="15.28515625" customWidth="1"/>
    <col min="5380" max="5380" width="13.85546875" customWidth="1"/>
    <col min="5381" max="5381" width="19" customWidth="1"/>
    <col min="5382" max="5382" width="14.85546875" customWidth="1"/>
    <col min="5383" max="5383" width="14.5703125" customWidth="1"/>
    <col min="5384" max="5384" width="15.5703125" customWidth="1"/>
    <col min="5385" max="5385" width="21.7109375" customWidth="1"/>
    <col min="5386" max="5386" width="14.85546875" customWidth="1"/>
    <col min="5387" max="5387" width="19" customWidth="1"/>
    <col min="5634" max="5634" width="26.28515625" customWidth="1"/>
    <col min="5635" max="5635" width="15.28515625" customWidth="1"/>
    <col min="5636" max="5636" width="13.85546875" customWidth="1"/>
    <col min="5637" max="5637" width="19" customWidth="1"/>
    <col min="5638" max="5638" width="14.85546875" customWidth="1"/>
    <col min="5639" max="5639" width="14.5703125" customWidth="1"/>
    <col min="5640" max="5640" width="15.5703125" customWidth="1"/>
    <col min="5641" max="5641" width="21.7109375" customWidth="1"/>
    <col min="5642" max="5642" width="14.85546875" customWidth="1"/>
    <col min="5643" max="5643" width="19" customWidth="1"/>
    <col min="5890" max="5890" width="26.28515625" customWidth="1"/>
    <col min="5891" max="5891" width="15.28515625" customWidth="1"/>
    <col min="5892" max="5892" width="13.85546875" customWidth="1"/>
    <col min="5893" max="5893" width="19" customWidth="1"/>
    <col min="5894" max="5894" width="14.85546875" customWidth="1"/>
    <col min="5895" max="5895" width="14.5703125" customWidth="1"/>
    <col min="5896" max="5896" width="15.5703125" customWidth="1"/>
    <col min="5897" max="5897" width="21.7109375" customWidth="1"/>
    <col min="5898" max="5898" width="14.85546875" customWidth="1"/>
    <col min="5899" max="5899" width="19" customWidth="1"/>
    <col min="6146" max="6146" width="26.28515625" customWidth="1"/>
    <col min="6147" max="6147" width="15.28515625" customWidth="1"/>
    <col min="6148" max="6148" width="13.85546875" customWidth="1"/>
    <col min="6149" max="6149" width="19" customWidth="1"/>
    <col min="6150" max="6150" width="14.85546875" customWidth="1"/>
    <col min="6151" max="6151" width="14.5703125" customWidth="1"/>
    <col min="6152" max="6152" width="15.5703125" customWidth="1"/>
    <col min="6153" max="6153" width="21.7109375" customWidth="1"/>
    <col min="6154" max="6154" width="14.85546875" customWidth="1"/>
    <col min="6155" max="6155" width="19" customWidth="1"/>
    <col min="6402" max="6402" width="26.28515625" customWidth="1"/>
    <col min="6403" max="6403" width="15.28515625" customWidth="1"/>
    <col min="6404" max="6404" width="13.85546875" customWidth="1"/>
    <col min="6405" max="6405" width="19" customWidth="1"/>
    <col min="6406" max="6406" width="14.85546875" customWidth="1"/>
    <col min="6407" max="6407" width="14.5703125" customWidth="1"/>
    <col min="6408" max="6408" width="15.5703125" customWidth="1"/>
    <col min="6409" max="6409" width="21.7109375" customWidth="1"/>
    <col min="6410" max="6410" width="14.85546875" customWidth="1"/>
    <col min="6411" max="6411" width="19" customWidth="1"/>
    <col min="6658" max="6658" width="26.28515625" customWidth="1"/>
    <col min="6659" max="6659" width="15.28515625" customWidth="1"/>
    <col min="6660" max="6660" width="13.85546875" customWidth="1"/>
    <col min="6661" max="6661" width="19" customWidth="1"/>
    <col min="6662" max="6662" width="14.85546875" customWidth="1"/>
    <col min="6663" max="6663" width="14.5703125" customWidth="1"/>
    <col min="6664" max="6664" width="15.5703125" customWidth="1"/>
    <col min="6665" max="6665" width="21.7109375" customWidth="1"/>
    <col min="6666" max="6666" width="14.85546875" customWidth="1"/>
    <col min="6667" max="6667" width="19" customWidth="1"/>
    <col min="6914" max="6914" width="26.28515625" customWidth="1"/>
    <col min="6915" max="6915" width="15.28515625" customWidth="1"/>
    <col min="6916" max="6916" width="13.85546875" customWidth="1"/>
    <col min="6917" max="6917" width="19" customWidth="1"/>
    <col min="6918" max="6918" width="14.85546875" customWidth="1"/>
    <col min="6919" max="6919" width="14.5703125" customWidth="1"/>
    <col min="6920" max="6920" width="15.5703125" customWidth="1"/>
    <col min="6921" max="6921" width="21.7109375" customWidth="1"/>
    <col min="6922" max="6922" width="14.85546875" customWidth="1"/>
    <col min="6923" max="6923" width="19" customWidth="1"/>
    <col min="7170" max="7170" width="26.28515625" customWidth="1"/>
    <col min="7171" max="7171" width="15.28515625" customWidth="1"/>
    <col min="7172" max="7172" width="13.85546875" customWidth="1"/>
    <col min="7173" max="7173" width="19" customWidth="1"/>
    <col min="7174" max="7174" width="14.85546875" customWidth="1"/>
    <col min="7175" max="7175" width="14.5703125" customWidth="1"/>
    <col min="7176" max="7176" width="15.5703125" customWidth="1"/>
    <col min="7177" max="7177" width="21.7109375" customWidth="1"/>
    <col min="7178" max="7178" width="14.85546875" customWidth="1"/>
    <col min="7179" max="7179" width="19" customWidth="1"/>
    <col min="7426" max="7426" width="26.28515625" customWidth="1"/>
    <col min="7427" max="7427" width="15.28515625" customWidth="1"/>
    <col min="7428" max="7428" width="13.85546875" customWidth="1"/>
    <col min="7429" max="7429" width="19" customWidth="1"/>
    <col min="7430" max="7430" width="14.85546875" customWidth="1"/>
    <col min="7431" max="7431" width="14.5703125" customWidth="1"/>
    <col min="7432" max="7432" width="15.5703125" customWidth="1"/>
    <col min="7433" max="7433" width="21.7109375" customWidth="1"/>
    <col min="7434" max="7434" width="14.85546875" customWidth="1"/>
    <col min="7435" max="7435" width="19" customWidth="1"/>
    <col min="7682" max="7682" width="26.28515625" customWidth="1"/>
    <col min="7683" max="7683" width="15.28515625" customWidth="1"/>
    <col min="7684" max="7684" width="13.85546875" customWidth="1"/>
    <col min="7685" max="7685" width="19" customWidth="1"/>
    <col min="7686" max="7686" width="14.85546875" customWidth="1"/>
    <col min="7687" max="7687" width="14.5703125" customWidth="1"/>
    <col min="7688" max="7688" width="15.5703125" customWidth="1"/>
    <col min="7689" max="7689" width="21.7109375" customWidth="1"/>
    <col min="7690" max="7690" width="14.85546875" customWidth="1"/>
    <col min="7691" max="7691" width="19" customWidth="1"/>
    <col min="7938" max="7938" width="26.28515625" customWidth="1"/>
    <col min="7939" max="7939" width="15.28515625" customWidth="1"/>
    <col min="7940" max="7940" width="13.85546875" customWidth="1"/>
    <col min="7941" max="7941" width="19" customWidth="1"/>
    <col min="7942" max="7942" width="14.85546875" customWidth="1"/>
    <col min="7943" max="7943" width="14.5703125" customWidth="1"/>
    <col min="7944" max="7944" width="15.5703125" customWidth="1"/>
    <col min="7945" max="7945" width="21.7109375" customWidth="1"/>
    <col min="7946" max="7946" width="14.85546875" customWidth="1"/>
    <col min="7947" max="7947" width="19" customWidth="1"/>
    <col min="8194" max="8194" width="26.28515625" customWidth="1"/>
    <col min="8195" max="8195" width="15.28515625" customWidth="1"/>
    <col min="8196" max="8196" width="13.85546875" customWidth="1"/>
    <col min="8197" max="8197" width="19" customWidth="1"/>
    <col min="8198" max="8198" width="14.85546875" customWidth="1"/>
    <col min="8199" max="8199" width="14.5703125" customWidth="1"/>
    <col min="8200" max="8200" width="15.5703125" customWidth="1"/>
    <col min="8201" max="8201" width="21.7109375" customWidth="1"/>
    <col min="8202" max="8202" width="14.85546875" customWidth="1"/>
    <col min="8203" max="8203" width="19" customWidth="1"/>
    <col min="8450" max="8450" width="26.28515625" customWidth="1"/>
    <col min="8451" max="8451" width="15.28515625" customWidth="1"/>
    <col min="8452" max="8452" width="13.85546875" customWidth="1"/>
    <col min="8453" max="8453" width="19" customWidth="1"/>
    <col min="8454" max="8454" width="14.85546875" customWidth="1"/>
    <col min="8455" max="8455" width="14.5703125" customWidth="1"/>
    <col min="8456" max="8456" width="15.5703125" customWidth="1"/>
    <col min="8457" max="8457" width="21.7109375" customWidth="1"/>
    <col min="8458" max="8458" width="14.85546875" customWidth="1"/>
    <col min="8459" max="8459" width="19" customWidth="1"/>
    <col min="8706" max="8706" width="26.28515625" customWidth="1"/>
    <col min="8707" max="8707" width="15.28515625" customWidth="1"/>
    <col min="8708" max="8708" width="13.85546875" customWidth="1"/>
    <col min="8709" max="8709" width="19" customWidth="1"/>
    <col min="8710" max="8710" width="14.85546875" customWidth="1"/>
    <col min="8711" max="8711" width="14.5703125" customWidth="1"/>
    <col min="8712" max="8712" width="15.5703125" customWidth="1"/>
    <col min="8713" max="8713" width="21.7109375" customWidth="1"/>
    <col min="8714" max="8714" width="14.85546875" customWidth="1"/>
    <col min="8715" max="8715" width="19" customWidth="1"/>
    <col min="8962" max="8962" width="26.28515625" customWidth="1"/>
    <col min="8963" max="8963" width="15.28515625" customWidth="1"/>
    <col min="8964" max="8964" width="13.85546875" customWidth="1"/>
    <col min="8965" max="8965" width="19" customWidth="1"/>
    <col min="8966" max="8966" width="14.85546875" customWidth="1"/>
    <col min="8967" max="8967" width="14.5703125" customWidth="1"/>
    <col min="8968" max="8968" width="15.5703125" customWidth="1"/>
    <col min="8969" max="8969" width="21.7109375" customWidth="1"/>
    <col min="8970" max="8970" width="14.85546875" customWidth="1"/>
    <col min="8971" max="8971" width="19" customWidth="1"/>
    <col min="9218" max="9218" width="26.28515625" customWidth="1"/>
    <col min="9219" max="9219" width="15.28515625" customWidth="1"/>
    <col min="9220" max="9220" width="13.85546875" customWidth="1"/>
    <col min="9221" max="9221" width="19" customWidth="1"/>
    <col min="9222" max="9222" width="14.85546875" customWidth="1"/>
    <col min="9223" max="9223" width="14.5703125" customWidth="1"/>
    <col min="9224" max="9224" width="15.5703125" customWidth="1"/>
    <col min="9225" max="9225" width="21.7109375" customWidth="1"/>
    <col min="9226" max="9226" width="14.85546875" customWidth="1"/>
    <col min="9227" max="9227" width="19" customWidth="1"/>
    <col min="9474" max="9474" width="26.28515625" customWidth="1"/>
    <col min="9475" max="9475" width="15.28515625" customWidth="1"/>
    <col min="9476" max="9476" width="13.85546875" customWidth="1"/>
    <col min="9477" max="9477" width="19" customWidth="1"/>
    <col min="9478" max="9478" width="14.85546875" customWidth="1"/>
    <col min="9479" max="9479" width="14.5703125" customWidth="1"/>
    <col min="9480" max="9480" width="15.5703125" customWidth="1"/>
    <col min="9481" max="9481" width="21.7109375" customWidth="1"/>
    <col min="9482" max="9482" width="14.85546875" customWidth="1"/>
    <col min="9483" max="9483" width="19" customWidth="1"/>
    <col min="9730" max="9730" width="26.28515625" customWidth="1"/>
    <col min="9731" max="9731" width="15.28515625" customWidth="1"/>
    <col min="9732" max="9732" width="13.85546875" customWidth="1"/>
    <col min="9733" max="9733" width="19" customWidth="1"/>
    <col min="9734" max="9734" width="14.85546875" customWidth="1"/>
    <col min="9735" max="9735" width="14.5703125" customWidth="1"/>
    <col min="9736" max="9736" width="15.5703125" customWidth="1"/>
    <col min="9737" max="9737" width="21.7109375" customWidth="1"/>
    <col min="9738" max="9738" width="14.85546875" customWidth="1"/>
    <col min="9739" max="9739" width="19" customWidth="1"/>
    <col min="9986" max="9986" width="26.28515625" customWidth="1"/>
    <col min="9987" max="9987" width="15.28515625" customWidth="1"/>
    <col min="9988" max="9988" width="13.85546875" customWidth="1"/>
    <col min="9989" max="9989" width="19" customWidth="1"/>
    <col min="9990" max="9990" width="14.85546875" customWidth="1"/>
    <col min="9991" max="9991" width="14.5703125" customWidth="1"/>
    <col min="9992" max="9992" width="15.5703125" customWidth="1"/>
    <col min="9993" max="9993" width="21.7109375" customWidth="1"/>
    <col min="9994" max="9994" width="14.85546875" customWidth="1"/>
    <col min="9995" max="9995" width="19" customWidth="1"/>
    <col min="10242" max="10242" width="26.28515625" customWidth="1"/>
    <col min="10243" max="10243" width="15.28515625" customWidth="1"/>
    <col min="10244" max="10244" width="13.85546875" customWidth="1"/>
    <col min="10245" max="10245" width="19" customWidth="1"/>
    <col min="10246" max="10246" width="14.85546875" customWidth="1"/>
    <col min="10247" max="10247" width="14.5703125" customWidth="1"/>
    <col min="10248" max="10248" width="15.5703125" customWidth="1"/>
    <col min="10249" max="10249" width="21.7109375" customWidth="1"/>
    <col min="10250" max="10250" width="14.85546875" customWidth="1"/>
    <col min="10251" max="10251" width="19" customWidth="1"/>
    <col min="10498" max="10498" width="26.28515625" customWidth="1"/>
    <col min="10499" max="10499" width="15.28515625" customWidth="1"/>
    <col min="10500" max="10500" width="13.85546875" customWidth="1"/>
    <col min="10501" max="10501" width="19" customWidth="1"/>
    <col min="10502" max="10502" width="14.85546875" customWidth="1"/>
    <col min="10503" max="10503" width="14.5703125" customWidth="1"/>
    <col min="10504" max="10504" width="15.5703125" customWidth="1"/>
    <col min="10505" max="10505" width="21.7109375" customWidth="1"/>
    <col min="10506" max="10506" width="14.85546875" customWidth="1"/>
    <col min="10507" max="10507" width="19" customWidth="1"/>
    <col min="10754" max="10754" width="26.28515625" customWidth="1"/>
    <col min="10755" max="10755" width="15.28515625" customWidth="1"/>
    <col min="10756" max="10756" width="13.85546875" customWidth="1"/>
    <col min="10757" max="10757" width="19" customWidth="1"/>
    <col min="10758" max="10758" width="14.85546875" customWidth="1"/>
    <col min="10759" max="10759" width="14.5703125" customWidth="1"/>
    <col min="10760" max="10760" width="15.5703125" customWidth="1"/>
    <col min="10761" max="10761" width="21.7109375" customWidth="1"/>
    <col min="10762" max="10762" width="14.85546875" customWidth="1"/>
    <col min="10763" max="10763" width="19" customWidth="1"/>
    <col min="11010" max="11010" width="26.28515625" customWidth="1"/>
    <col min="11011" max="11011" width="15.28515625" customWidth="1"/>
    <col min="11012" max="11012" width="13.85546875" customWidth="1"/>
    <col min="11013" max="11013" width="19" customWidth="1"/>
    <col min="11014" max="11014" width="14.85546875" customWidth="1"/>
    <col min="11015" max="11015" width="14.5703125" customWidth="1"/>
    <col min="11016" max="11016" width="15.5703125" customWidth="1"/>
    <col min="11017" max="11017" width="21.7109375" customWidth="1"/>
    <col min="11018" max="11018" width="14.85546875" customWidth="1"/>
    <col min="11019" max="11019" width="19" customWidth="1"/>
    <col min="11266" max="11266" width="26.28515625" customWidth="1"/>
    <col min="11267" max="11267" width="15.28515625" customWidth="1"/>
    <col min="11268" max="11268" width="13.85546875" customWidth="1"/>
    <col min="11269" max="11269" width="19" customWidth="1"/>
    <col min="11270" max="11270" width="14.85546875" customWidth="1"/>
    <col min="11271" max="11271" width="14.5703125" customWidth="1"/>
    <col min="11272" max="11272" width="15.5703125" customWidth="1"/>
    <col min="11273" max="11273" width="21.7109375" customWidth="1"/>
    <col min="11274" max="11274" width="14.85546875" customWidth="1"/>
    <col min="11275" max="11275" width="19" customWidth="1"/>
    <col min="11522" max="11522" width="26.28515625" customWidth="1"/>
    <col min="11523" max="11523" width="15.28515625" customWidth="1"/>
    <col min="11524" max="11524" width="13.85546875" customWidth="1"/>
    <col min="11525" max="11525" width="19" customWidth="1"/>
    <col min="11526" max="11526" width="14.85546875" customWidth="1"/>
    <col min="11527" max="11527" width="14.5703125" customWidth="1"/>
    <col min="11528" max="11528" width="15.5703125" customWidth="1"/>
    <col min="11529" max="11529" width="21.7109375" customWidth="1"/>
    <col min="11530" max="11530" width="14.85546875" customWidth="1"/>
    <col min="11531" max="11531" width="19" customWidth="1"/>
    <col min="11778" max="11778" width="26.28515625" customWidth="1"/>
    <col min="11779" max="11779" width="15.28515625" customWidth="1"/>
    <col min="11780" max="11780" width="13.85546875" customWidth="1"/>
    <col min="11781" max="11781" width="19" customWidth="1"/>
    <col min="11782" max="11782" width="14.85546875" customWidth="1"/>
    <col min="11783" max="11783" width="14.5703125" customWidth="1"/>
    <col min="11784" max="11784" width="15.5703125" customWidth="1"/>
    <col min="11785" max="11785" width="21.7109375" customWidth="1"/>
    <col min="11786" max="11786" width="14.85546875" customWidth="1"/>
    <col min="11787" max="11787" width="19" customWidth="1"/>
    <col min="12034" max="12034" width="26.28515625" customWidth="1"/>
    <col min="12035" max="12035" width="15.28515625" customWidth="1"/>
    <col min="12036" max="12036" width="13.85546875" customWidth="1"/>
    <col min="12037" max="12037" width="19" customWidth="1"/>
    <col min="12038" max="12038" width="14.85546875" customWidth="1"/>
    <col min="12039" max="12039" width="14.5703125" customWidth="1"/>
    <col min="12040" max="12040" width="15.5703125" customWidth="1"/>
    <col min="12041" max="12041" width="21.7109375" customWidth="1"/>
    <col min="12042" max="12042" width="14.85546875" customWidth="1"/>
    <col min="12043" max="12043" width="19" customWidth="1"/>
    <col min="12290" max="12290" width="26.28515625" customWidth="1"/>
    <col min="12291" max="12291" width="15.28515625" customWidth="1"/>
    <col min="12292" max="12292" width="13.85546875" customWidth="1"/>
    <col min="12293" max="12293" width="19" customWidth="1"/>
    <col min="12294" max="12294" width="14.85546875" customWidth="1"/>
    <col min="12295" max="12295" width="14.5703125" customWidth="1"/>
    <col min="12296" max="12296" width="15.5703125" customWidth="1"/>
    <col min="12297" max="12297" width="21.7109375" customWidth="1"/>
    <col min="12298" max="12298" width="14.85546875" customWidth="1"/>
    <col min="12299" max="12299" width="19" customWidth="1"/>
    <col min="12546" max="12546" width="26.28515625" customWidth="1"/>
    <col min="12547" max="12547" width="15.28515625" customWidth="1"/>
    <col min="12548" max="12548" width="13.85546875" customWidth="1"/>
    <col min="12549" max="12549" width="19" customWidth="1"/>
    <col min="12550" max="12550" width="14.85546875" customWidth="1"/>
    <col min="12551" max="12551" width="14.5703125" customWidth="1"/>
    <col min="12552" max="12552" width="15.5703125" customWidth="1"/>
    <col min="12553" max="12553" width="21.7109375" customWidth="1"/>
    <col min="12554" max="12554" width="14.85546875" customWidth="1"/>
    <col min="12555" max="12555" width="19" customWidth="1"/>
    <col min="12802" max="12802" width="26.28515625" customWidth="1"/>
    <col min="12803" max="12803" width="15.28515625" customWidth="1"/>
    <col min="12804" max="12804" width="13.85546875" customWidth="1"/>
    <col min="12805" max="12805" width="19" customWidth="1"/>
    <col min="12806" max="12806" width="14.85546875" customWidth="1"/>
    <col min="12807" max="12807" width="14.5703125" customWidth="1"/>
    <col min="12808" max="12808" width="15.5703125" customWidth="1"/>
    <col min="12809" max="12809" width="21.7109375" customWidth="1"/>
    <col min="12810" max="12810" width="14.85546875" customWidth="1"/>
    <col min="12811" max="12811" width="19" customWidth="1"/>
    <col min="13058" max="13058" width="26.28515625" customWidth="1"/>
    <col min="13059" max="13059" width="15.28515625" customWidth="1"/>
    <col min="13060" max="13060" width="13.85546875" customWidth="1"/>
    <col min="13061" max="13061" width="19" customWidth="1"/>
    <col min="13062" max="13062" width="14.85546875" customWidth="1"/>
    <col min="13063" max="13063" width="14.5703125" customWidth="1"/>
    <col min="13064" max="13064" width="15.5703125" customWidth="1"/>
    <col min="13065" max="13065" width="21.7109375" customWidth="1"/>
    <col min="13066" max="13066" width="14.85546875" customWidth="1"/>
    <col min="13067" max="13067" width="19" customWidth="1"/>
    <col min="13314" max="13314" width="26.28515625" customWidth="1"/>
    <col min="13315" max="13315" width="15.28515625" customWidth="1"/>
    <col min="13316" max="13316" width="13.85546875" customWidth="1"/>
    <col min="13317" max="13317" width="19" customWidth="1"/>
    <col min="13318" max="13318" width="14.85546875" customWidth="1"/>
    <col min="13319" max="13319" width="14.5703125" customWidth="1"/>
    <col min="13320" max="13320" width="15.5703125" customWidth="1"/>
    <col min="13321" max="13321" width="21.7109375" customWidth="1"/>
    <col min="13322" max="13322" width="14.85546875" customWidth="1"/>
    <col min="13323" max="13323" width="19" customWidth="1"/>
    <col min="13570" max="13570" width="26.28515625" customWidth="1"/>
    <col min="13571" max="13571" width="15.28515625" customWidth="1"/>
    <col min="13572" max="13572" width="13.85546875" customWidth="1"/>
    <col min="13573" max="13573" width="19" customWidth="1"/>
    <col min="13574" max="13574" width="14.85546875" customWidth="1"/>
    <col min="13575" max="13575" width="14.5703125" customWidth="1"/>
    <col min="13576" max="13576" width="15.5703125" customWidth="1"/>
    <col min="13577" max="13577" width="21.7109375" customWidth="1"/>
    <col min="13578" max="13578" width="14.85546875" customWidth="1"/>
    <col min="13579" max="13579" width="19" customWidth="1"/>
    <col min="13826" max="13826" width="26.28515625" customWidth="1"/>
    <col min="13827" max="13827" width="15.28515625" customWidth="1"/>
    <col min="13828" max="13828" width="13.85546875" customWidth="1"/>
    <col min="13829" max="13829" width="19" customWidth="1"/>
    <col min="13830" max="13830" width="14.85546875" customWidth="1"/>
    <col min="13831" max="13831" width="14.5703125" customWidth="1"/>
    <col min="13832" max="13832" width="15.5703125" customWidth="1"/>
    <col min="13833" max="13833" width="21.7109375" customWidth="1"/>
    <col min="13834" max="13834" width="14.85546875" customWidth="1"/>
    <col min="13835" max="13835" width="19" customWidth="1"/>
    <col min="14082" max="14082" width="26.28515625" customWidth="1"/>
    <col min="14083" max="14083" width="15.28515625" customWidth="1"/>
    <col min="14084" max="14084" width="13.85546875" customWidth="1"/>
    <col min="14085" max="14085" width="19" customWidth="1"/>
    <col min="14086" max="14086" width="14.85546875" customWidth="1"/>
    <col min="14087" max="14087" width="14.5703125" customWidth="1"/>
    <col min="14088" max="14088" width="15.5703125" customWidth="1"/>
    <col min="14089" max="14089" width="21.7109375" customWidth="1"/>
    <col min="14090" max="14090" width="14.85546875" customWidth="1"/>
    <col min="14091" max="14091" width="19" customWidth="1"/>
    <col min="14338" max="14338" width="26.28515625" customWidth="1"/>
    <col min="14339" max="14339" width="15.28515625" customWidth="1"/>
    <col min="14340" max="14340" width="13.85546875" customWidth="1"/>
    <col min="14341" max="14341" width="19" customWidth="1"/>
    <col min="14342" max="14342" width="14.85546875" customWidth="1"/>
    <col min="14343" max="14343" width="14.5703125" customWidth="1"/>
    <col min="14344" max="14344" width="15.5703125" customWidth="1"/>
    <col min="14345" max="14345" width="21.7109375" customWidth="1"/>
    <col min="14346" max="14346" width="14.85546875" customWidth="1"/>
    <col min="14347" max="14347" width="19" customWidth="1"/>
    <col min="14594" max="14594" width="26.28515625" customWidth="1"/>
    <col min="14595" max="14595" width="15.28515625" customWidth="1"/>
    <col min="14596" max="14596" width="13.85546875" customWidth="1"/>
    <col min="14597" max="14597" width="19" customWidth="1"/>
    <col min="14598" max="14598" width="14.85546875" customWidth="1"/>
    <col min="14599" max="14599" width="14.5703125" customWidth="1"/>
    <col min="14600" max="14600" width="15.5703125" customWidth="1"/>
    <col min="14601" max="14601" width="21.7109375" customWidth="1"/>
    <col min="14602" max="14602" width="14.85546875" customWidth="1"/>
    <col min="14603" max="14603" width="19" customWidth="1"/>
    <col min="14850" max="14850" width="26.28515625" customWidth="1"/>
    <col min="14851" max="14851" width="15.28515625" customWidth="1"/>
    <col min="14852" max="14852" width="13.85546875" customWidth="1"/>
    <col min="14853" max="14853" width="19" customWidth="1"/>
    <col min="14854" max="14854" width="14.85546875" customWidth="1"/>
    <col min="14855" max="14855" width="14.5703125" customWidth="1"/>
    <col min="14856" max="14856" width="15.5703125" customWidth="1"/>
    <col min="14857" max="14857" width="21.7109375" customWidth="1"/>
    <col min="14858" max="14858" width="14.85546875" customWidth="1"/>
    <col min="14859" max="14859" width="19" customWidth="1"/>
    <col min="15106" max="15106" width="26.28515625" customWidth="1"/>
    <col min="15107" max="15107" width="15.28515625" customWidth="1"/>
    <col min="15108" max="15108" width="13.85546875" customWidth="1"/>
    <col min="15109" max="15109" width="19" customWidth="1"/>
    <col min="15110" max="15110" width="14.85546875" customWidth="1"/>
    <col min="15111" max="15111" width="14.5703125" customWidth="1"/>
    <col min="15112" max="15112" width="15.5703125" customWidth="1"/>
    <col min="15113" max="15113" width="21.7109375" customWidth="1"/>
    <col min="15114" max="15114" width="14.85546875" customWidth="1"/>
    <col min="15115" max="15115" width="19" customWidth="1"/>
    <col min="15362" max="15362" width="26.28515625" customWidth="1"/>
    <col min="15363" max="15363" width="15.28515625" customWidth="1"/>
    <col min="15364" max="15364" width="13.85546875" customWidth="1"/>
    <col min="15365" max="15365" width="19" customWidth="1"/>
    <col min="15366" max="15366" width="14.85546875" customWidth="1"/>
    <col min="15367" max="15367" width="14.5703125" customWidth="1"/>
    <col min="15368" max="15368" width="15.5703125" customWidth="1"/>
    <col min="15369" max="15369" width="21.7109375" customWidth="1"/>
    <col min="15370" max="15370" width="14.85546875" customWidth="1"/>
    <col min="15371" max="15371" width="19" customWidth="1"/>
    <col min="15618" max="15618" width="26.28515625" customWidth="1"/>
    <col min="15619" max="15619" width="15.28515625" customWidth="1"/>
    <col min="15620" max="15620" width="13.85546875" customWidth="1"/>
    <col min="15621" max="15621" width="19" customWidth="1"/>
    <col min="15622" max="15622" width="14.85546875" customWidth="1"/>
    <col min="15623" max="15623" width="14.5703125" customWidth="1"/>
    <col min="15624" max="15624" width="15.5703125" customWidth="1"/>
    <col min="15625" max="15625" width="21.7109375" customWidth="1"/>
    <col min="15626" max="15626" width="14.85546875" customWidth="1"/>
    <col min="15627" max="15627" width="19" customWidth="1"/>
    <col min="15874" max="15874" width="26.28515625" customWidth="1"/>
    <col min="15875" max="15875" width="15.28515625" customWidth="1"/>
    <col min="15876" max="15876" width="13.85546875" customWidth="1"/>
    <col min="15877" max="15877" width="19" customWidth="1"/>
    <col min="15878" max="15878" width="14.85546875" customWidth="1"/>
    <col min="15879" max="15879" width="14.5703125" customWidth="1"/>
    <col min="15880" max="15880" width="15.5703125" customWidth="1"/>
    <col min="15881" max="15881" width="21.7109375" customWidth="1"/>
    <col min="15882" max="15882" width="14.85546875" customWidth="1"/>
    <col min="15883" max="15883" width="19" customWidth="1"/>
    <col min="16130" max="16130" width="26.28515625" customWidth="1"/>
    <col min="16131" max="16131" width="15.28515625" customWidth="1"/>
    <col min="16132" max="16132" width="13.85546875" customWidth="1"/>
    <col min="16133" max="16133" width="19" customWidth="1"/>
    <col min="16134" max="16134" width="14.85546875" customWidth="1"/>
    <col min="16135" max="16135" width="14.5703125" customWidth="1"/>
    <col min="16136" max="16136" width="15.5703125" customWidth="1"/>
    <col min="16137" max="16137" width="21.7109375" customWidth="1"/>
    <col min="16138" max="16138" width="14.85546875" customWidth="1"/>
    <col min="16139" max="16139" width="19" customWidth="1"/>
  </cols>
  <sheetData>
    <row r="1" spans="1:13" x14ac:dyDescent="0.25">
      <c r="K1" s="1"/>
      <c r="L1" s="1"/>
      <c r="M1" s="1" t="s">
        <v>83</v>
      </c>
    </row>
    <row r="2" spans="1:13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81.75" customHeight="1" x14ac:dyDescent="0.25">
      <c r="A3" s="2"/>
      <c r="B3" s="5" t="s">
        <v>317</v>
      </c>
      <c r="C3" s="6"/>
      <c r="D3" s="6"/>
      <c r="E3" s="6"/>
      <c r="F3" s="6"/>
      <c r="G3" s="6"/>
      <c r="H3" s="6"/>
      <c r="I3" s="6"/>
      <c r="J3" s="6"/>
      <c r="K3" s="2"/>
    </row>
    <row r="4" spans="1:13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62.25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3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3" customHeight="1" x14ac:dyDescent="0.25">
      <c r="A7" s="14">
        <v>1</v>
      </c>
      <c r="B7" s="17" t="s">
        <v>310</v>
      </c>
      <c r="C7" s="16"/>
      <c r="D7" s="16">
        <v>0.9</v>
      </c>
      <c r="E7" s="17" t="s">
        <v>311</v>
      </c>
      <c r="F7" s="18">
        <f>SUM(C7,D7)</f>
        <v>0.9</v>
      </c>
      <c r="G7" s="15"/>
      <c r="H7" s="16"/>
      <c r="I7" s="17" t="s">
        <v>311</v>
      </c>
      <c r="J7" s="16">
        <v>0.9</v>
      </c>
      <c r="K7" s="19"/>
    </row>
    <row r="8" spans="1:13" ht="21.75" customHeight="1" x14ac:dyDescent="0.25">
      <c r="A8" s="14">
        <v>2</v>
      </c>
      <c r="B8" s="15" t="s">
        <v>312</v>
      </c>
      <c r="C8" s="16"/>
      <c r="D8" s="16">
        <v>48.8</v>
      </c>
      <c r="E8" s="17" t="s">
        <v>14</v>
      </c>
      <c r="F8" s="18">
        <f t="shared" ref="F8:F50" si="0">SUM(C8,D8)</f>
        <v>48.8</v>
      </c>
      <c r="G8" s="15"/>
      <c r="H8" s="16"/>
      <c r="I8" s="17" t="s">
        <v>14</v>
      </c>
      <c r="J8" s="16">
        <v>48.8</v>
      </c>
      <c r="K8" s="19"/>
    </row>
    <row r="9" spans="1:13" ht="36" customHeight="1" x14ac:dyDescent="0.25">
      <c r="A9" s="14">
        <v>3</v>
      </c>
      <c r="B9" s="101" t="s">
        <v>313</v>
      </c>
      <c r="C9" s="16"/>
      <c r="D9" s="16">
        <v>27.9</v>
      </c>
      <c r="E9" s="17" t="s">
        <v>111</v>
      </c>
      <c r="F9" s="18">
        <f t="shared" si="0"/>
        <v>27.9</v>
      </c>
      <c r="G9" s="15"/>
      <c r="H9" s="16"/>
      <c r="I9" s="17" t="s">
        <v>111</v>
      </c>
      <c r="J9" s="16">
        <v>27.9</v>
      </c>
      <c r="K9" s="19"/>
    </row>
    <row r="10" spans="1:13" ht="33.75" customHeight="1" x14ac:dyDescent="0.25">
      <c r="A10" s="14">
        <v>4</v>
      </c>
      <c r="B10" s="101" t="s">
        <v>313</v>
      </c>
      <c r="C10" s="16"/>
      <c r="D10" s="16">
        <v>235.3</v>
      </c>
      <c r="E10" s="17" t="s">
        <v>314</v>
      </c>
      <c r="F10" s="18">
        <f t="shared" si="0"/>
        <v>235.3</v>
      </c>
      <c r="G10" s="15"/>
      <c r="H10" s="16"/>
      <c r="I10" s="17" t="s">
        <v>314</v>
      </c>
      <c r="J10" s="16">
        <v>235.3</v>
      </c>
      <c r="K10" s="19"/>
    </row>
    <row r="11" spans="1:13" ht="33.75" customHeight="1" x14ac:dyDescent="0.25">
      <c r="A11" s="14">
        <v>5</v>
      </c>
      <c r="B11" s="101" t="s">
        <v>313</v>
      </c>
      <c r="C11" s="16"/>
      <c r="D11" s="16">
        <v>17.7</v>
      </c>
      <c r="E11" s="17" t="s">
        <v>14</v>
      </c>
      <c r="F11" s="18">
        <f t="shared" si="0"/>
        <v>17.7</v>
      </c>
      <c r="G11" s="15"/>
      <c r="H11" s="16"/>
      <c r="I11" s="17" t="s">
        <v>14</v>
      </c>
      <c r="J11" s="16">
        <v>17.7</v>
      </c>
      <c r="K11" s="19"/>
    </row>
    <row r="12" spans="1:13" ht="15.75" x14ac:dyDescent="0.25">
      <c r="A12" s="14">
        <v>6</v>
      </c>
      <c r="B12" s="15" t="s">
        <v>23</v>
      </c>
      <c r="C12" s="16">
        <v>1282.9000000000001</v>
      </c>
      <c r="D12" s="16"/>
      <c r="E12" s="17"/>
      <c r="F12" s="18">
        <f t="shared" si="0"/>
        <v>1282.9000000000001</v>
      </c>
      <c r="G12" s="21"/>
      <c r="H12" s="16"/>
      <c r="I12" s="17"/>
      <c r="J12" s="16"/>
      <c r="K12" s="19"/>
    </row>
    <row r="13" spans="1:13" ht="16.5" customHeight="1" x14ac:dyDescent="0.25">
      <c r="A13" s="14">
        <v>7</v>
      </c>
      <c r="B13" s="15" t="s">
        <v>23</v>
      </c>
      <c r="C13" s="16"/>
      <c r="D13" s="16">
        <v>1</v>
      </c>
      <c r="E13" s="17" t="s">
        <v>111</v>
      </c>
      <c r="F13" s="18">
        <f t="shared" si="0"/>
        <v>1</v>
      </c>
      <c r="G13" s="21"/>
      <c r="H13" s="16"/>
      <c r="I13" s="17" t="s">
        <v>111</v>
      </c>
      <c r="J13" s="16">
        <v>1</v>
      </c>
      <c r="K13" s="19"/>
    </row>
    <row r="14" spans="1:13" ht="14.25" customHeight="1" x14ac:dyDescent="0.25">
      <c r="A14" s="14">
        <v>8</v>
      </c>
      <c r="B14" s="101" t="s">
        <v>23</v>
      </c>
      <c r="C14" s="16"/>
      <c r="D14" s="16">
        <v>9</v>
      </c>
      <c r="E14" s="187" t="s">
        <v>315</v>
      </c>
      <c r="F14" s="18">
        <f t="shared" si="0"/>
        <v>9</v>
      </c>
      <c r="G14" s="15"/>
      <c r="H14" s="16"/>
      <c r="I14" s="187" t="s">
        <v>315</v>
      </c>
      <c r="J14" s="16">
        <v>9</v>
      </c>
      <c r="K14" s="19"/>
    </row>
    <row r="15" spans="1:13" ht="18" customHeight="1" x14ac:dyDescent="0.25">
      <c r="A15" s="21">
        <v>9</v>
      </c>
      <c r="B15" s="15" t="s">
        <v>23</v>
      </c>
      <c r="C15" s="16"/>
      <c r="D15" s="16">
        <v>4</v>
      </c>
      <c r="E15" s="17" t="s">
        <v>311</v>
      </c>
      <c r="F15" s="18">
        <f t="shared" si="0"/>
        <v>4</v>
      </c>
      <c r="G15" s="15"/>
      <c r="H15" s="16"/>
      <c r="I15" s="17" t="s">
        <v>311</v>
      </c>
      <c r="J15" s="16">
        <v>4</v>
      </c>
      <c r="K15" s="19"/>
    </row>
    <row r="16" spans="1:13" ht="21" customHeight="1" x14ac:dyDescent="0.25">
      <c r="A16" s="21">
        <v>10</v>
      </c>
      <c r="B16" s="15" t="s">
        <v>23</v>
      </c>
      <c r="C16" s="16"/>
      <c r="D16" s="16">
        <v>2.2000000000000002</v>
      </c>
      <c r="E16" s="17" t="s">
        <v>14</v>
      </c>
      <c r="F16" s="18">
        <f t="shared" si="0"/>
        <v>2.2000000000000002</v>
      </c>
      <c r="G16" s="15"/>
      <c r="H16" s="16"/>
      <c r="I16" s="17" t="s">
        <v>14</v>
      </c>
      <c r="J16" s="16">
        <v>2.2000000000000002</v>
      </c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1282.9000000000001</v>
      </c>
      <c r="D50" s="27">
        <f>SUM(D7:D49)</f>
        <v>346.79999999999995</v>
      </c>
      <c r="E50" s="28"/>
      <c r="F50" s="29">
        <f t="shared" si="0"/>
        <v>1629.7</v>
      </c>
      <c r="G50" s="30"/>
      <c r="H50" s="27">
        <f>SUM(H7:H49)</f>
        <v>0</v>
      </c>
      <c r="I50" s="28"/>
      <c r="J50" s="27">
        <f>SUM(J7:J49)</f>
        <v>346.79999999999995</v>
      </c>
      <c r="K50" s="31">
        <f>C50-H50</f>
        <v>1282.9000000000001</v>
      </c>
    </row>
    <row r="53" spans="1:11" ht="15.75" x14ac:dyDescent="0.25">
      <c r="B53" s="32" t="s">
        <v>109</v>
      </c>
      <c r="F53" s="33"/>
      <c r="G53" s="34" t="s">
        <v>318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316</v>
      </c>
      <c r="H55" s="35"/>
    </row>
    <row r="56" spans="1:11" x14ac:dyDescent="0.25">
      <c r="F56" s="36" t="s">
        <v>40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2.1653543307086616" right="0.70866141732283472" top="0" bottom="0" header="0" footer="0"/>
  <pageSetup paperSize="9" scale="4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E39" sqref="E39"/>
    </sheetView>
  </sheetViews>
  <sheetFormatPr defaultRowHeight="15" x14ac:dyDescent="0.25"/>
  <cols>
    <col min="1" max="1" width="5" customWidth="1"/>
    <col min="2" max="2" width="26" customWidth="1"/>
    <col min="3" max="3" width="9" customWidth="1"/>
    <col min="4" max="4" width="11.140625" customWidth="1"/>
    <col min="5" max="5" width="22.7109375" customWidth="1"/>
    <col min="6" max="6" width="13.7109375" customWidth="1"/>
    <col min="7" max="7" width="11.7109375" customWidth="1"/>
    <col min="8" max="8" width="12.5703125" customWidth="1"/>
    <col min="9" max="9" width="23.42578125" customWidth="1"/>
    <col min="10" max="11" width="11.42578125" customWidth="1"/>
    <col min="257" max="257" width="5" customWidth="1"/>
    <col min="258" max="258" width="26" customWidth="1"/>
    <col min="259" max="259" width="9" customWidth="1"/>
    <col min="260" max="260" width="11.140625" customWidth="1"/>
    <col min="261" max="261" width="22.7109375" customWidth="1"/>
    <col min="262" max="262" width="13.7109375" customWidth="1"/>
    <col min="263" max="263" width="11.7109375" customWidth="1"/>
    <col min="264" max="264" width="12.5703125" customWidth="1"/>
    <col min="265" max="265" width="23.42578125" customWidth="1"/>
    <col min="266" max="267" width="11.42578125" customWidth="1"/>
    <col min="513" max="513" width="5" customWidth="1"/>
    <col min="514" max="514" width="26" customWidth="1"/>
    <col min="515" max="515" width="9" customWidth="1"/>
    <col min="516" max="516" width="11.140625" customWidth="1"/>
    <col min="517" max="517" width="22.7109375" customWidth="1"/>
    <col min="518" max="518" width="13.7109375" customWidth="1"/>
    <col min="519" max="519" width="11.7109375" customWidth="1"/>
    <col min="520" max="520" width="12.5703125" customWidth="1"/>
    <col min="521" max="521" width="23.42578125" customWidth="1"/>
    <col min="522" max="523" width="11.42578125" customWidth="1"/>
    <col min="769" max="769" width="5" customWidth="1"/>
    <col min="770" max="770" width="26" customWidth="1"/>
    <col min="771" max="771" width="9" customWidth="1"/>
    <col min="772" max="772" width="11.140625" customWidth="1"/>
    <col min="773" max="773" width="22.7109375" customWidth="1"/>
    <col min="774" max="774" width="13.7109375" customWidth="1"/>
    <col min="775" max="775" width="11.7109375" customWidth="1"/>
    <col min="776" max="776" width="12.5703125" customWidth="1"/>
    <col min="777" max="777" width="23.42578125" customWidth="1"/>
    <col min="778" max="779" width="11.42578125" customWidth="1"/>
    <col min="1025" max="1025" width="5" customWidth="1"/>
    <col min="1026" max="1026" width="26" customWidth="1"/>
    <col min="1027" max="1027" width="9" customWidth="1"/>
    <col min="1028" max="1028" width="11.140625" customWidth="1"/>
    <col min="1029" max="1029" width="22.7109375" customWidth="1"/>
    <col min="1030" max="1030" width="13.7109375" customWidth="1"/>
    <col min="1031" max="1031" width="11.7109375" customWidth="1"/>
    <col min="1032" max="1032" width="12.5703125" customWidth="1"/>
    <col min="1033" max="1033" width="23.42578125" customWidth="1"/>
    <col min="1034" max="1035" width="11.42578125" customWidth="1"/>
    <col min="1281" max="1281" width="5" customWidth="1"/>
    <col min="1282" max="1282" width="26" customWidth="1"/>
    <col min="1283" max="1283" width="9" customWidth="1"/>
    <col min="1284" max="1284" width="11.140625" customWidth="1"/>
    <col min="1285" max="1285" width="22.7109375" customWidth="1"/>
    <col min="1286" max="1286" width="13.7109375" customWidth="1"/>
    <col min="1287" max="1287" width="11.7109375" customWidth="1"/>
    <col min="1288" max="1288" width="12.5703125" customWidth="1"/>
    <col min="1289" max="1289" width="23.42578125" customWidth="1"/>
    <col min="1290" max="1291" width="11.42578125" customWidth="1"/>
    <col min="1537" max="1537" width="5" customWidth="1"/>
    <col min="1538" max="1538" width="26" customWidth="1"/>
    <col min="1539" max="1539" width="9" customWidth="1"/>
    <col min="1540" max="1540" width="11.140625" customWidth="1"/>
    <col min="1541" max="1541" width="22.7109375" customWidth="1"/>
    <col min="1542" max="1542" width="13.7109375" customWidth="1"/>
    <col min="1543" max="1543" width="11.7109375" customWidth="1"/>
    <col min="1544" max="1544" width="12.5703125" customWidth="1"/>
    <col min="1545" max="1545" width="23.42578125" customWidth="1"/>
    <col min="1546" max="1547" width="11.42578125" customWidth="1"/>
    <col min="1793" max="1793" width="5" customWidth="1"/>
    <col min="1794" max="1794" width="26" customWidth="1"/>
    <col min="1795" max="1795" width="9" customWidth="1"/>
    <col min="1796" max="1796" width="11.140625" customWidth="1"/>
    <col min="1797" max="1797" width="22.7109375" customWidth="1"/>
    <col min="1798" max="1798" width="13.7109375" customWidth="1"/>
    <col min="1799" max="1799" width="11.7109375" customWidth="1"/>
    <col min="1800" max="1800" width="12.5703125" customWidth="1"/>
    <col min="1801" max="1801" width="23.42578125" customWidth="1"/>
    <col min="1802" max="1803" width="11.42578125" customWidth="1"/>
    <col min="2049" max="2049" width="5" customWidth="1"/>
    <col min="2050" max="2050" width="26" customWidth="1"/>
    <col min="2051" max="2051" width="9" customWidth="1"/>
    <col min="2052" max="2052" width="11.140625" customWidth="1"/>
    <col min="2053" max="2053" width="22.7109375" customWidth="1"/>
    <col min="2054" max="2054" width="13.7109375" customWidth="1"/>
    <col min="2055" max="2055" width="11.7109375" customWidth="1"/>
    <col min="2056" max="2056" width="12.5703125" customWidth="1"/>
    <col min="2057" max="2057" width="23.42578125" customWidth="1"/>
    <col min="2058" max="2059" width="11.42578125" customWidth="1"/>
    <col min="2305" max="2305" width="5" customWidth="1"/>
    <col min="2306" max="2306" width="26" customWidth="1"/>
    <col min="2307" max="2307" width="9" customWidth="1"/>
    <col min="2308" max="2308" width="11.140625" customWidth="1"/>
    <col min="2309" max="2309" width="22.7109375" customWidth="1"/>
    <col min="2310" max="2310" width="13.7109375" customWidth="1"/>
    <col min="2311" max="2311" width="11.7109375" customWidth="1"/>
    <col min="2312" max="2312" width="12.5703125" customWidth="1"/>
    <col min="2313" max="2313" width="23.42578125" customWidth="1"/>
    <col min="2314" max="2315" width="11.42578125" customWidth="1"/>
    <col min="2561" max="2561" width="5" customWidth="1"/>
    <col min="2562" max="2562" width="26" customWidth="1"/>
    <col min="2563" max="2563" width="9" customWidth="1"/>
    <col min="2564" max="2564" width="11.140625" customWidth="1"/>
    <col min="2565" max="2565" width="22.7109375" customWidth="1"/>
    <col min="2566" max="2566" width="13.7109375" customWidth="1"/>
    <col min="2567" max="2567" width="11.7109375" customWidth="1"/>
    <col min="2568" max="2568" width="12.5703125" customWidth="1"/>
    <col min="2569" max="2569" width="23.42578125" customWidth="1"/>
    <col min="2570" max="2571" width="11.42578125" customWidth="1"/>
    <col min="2817" max="2817" width="5" customWidth="1"/>
    <col min="2818" max="2818" width="26" customWidth="1"/>
    <col min="2819" max="2819" width="9" customWidth="1"/>
    <col min="2820" max="2820" width="11.140625" customWidth="1"/>
    <col min="2821" max="2821" width="22.7109375" customWidth="1"/>
    <col min="2822" max="2822" width="13.7109375" customWidth="1"/>
    <col min="2823" max="2823" width="11.7109375" customWidth="1"/>
    <col min="2824" max="2824" width="12.5703125" customWidth="1"/>
    <col min="2825" max="2825" width="23.42578125" customWidth="1"/>
    <col min="2826" max="2827" width="11.42578125" customWidth="1"/>
    <col min="3073" max="3073" width="5" customWidth="1"/>
    <col min="3074" max="3074" width="26" customWidth="1"/>
    <col min="3075" max="3075" width="9" customWidth="1"/>
    <col min="3076" max="3076" width="11.140625" customWidth="1"/>
    <col min="3077" max="3077" width="22.7109375" customWidth="1"/>
    <col min="3078" max="3078" width="13.7109375" customWidth="1"/>
    <col min="3079" max="3079" width="11.7109375" customWidth="1"/>
    <col min="3080" max="3080" width="12.5703125" customWidth="1"/>
    <col min="3081" max="3081" width="23.42578125" customWidth="1"/>
    <col min="3082" max="3083" width="11.42578125" customWidth="1"/>
    <col min="3329" max="3329" width="5" customWidth="1"/>
    <col min="3330" max="3330" width="26" customWidth="1"/>
    <col min="3331" max="3331" width="9" customWidth="1"/>
    <col min="3332" max="3332" width="11.140625" customWidth="1"/>
    <col min="3333" max="3333" width="22.7109375" customWidth="1"/>
    <col min="3334" max="3334" width="13.7109375" customWidth="1"/>
    <col min="3335" max="3335" width="11.7109375" customWidth="1"/>
    <col min="3336" max="3336" width="12.5703125" customWidth="1"/>
    <col min="3337" max="3337" width="23.42578125" customWidth="1"/>
    <col min="3338" max="3339" width="11.42578125" customWidth="1"/>
    <col min="3585" max="3585" width="5" customWidth="1"/>
    <col min="3586" max="3586" width="26" customWidth="1"/>
    <col min="3587" max="3587" width="9" customWidth="1"/>
    <col min="3588" max="3588" width="11.140625" customWidth="1"/>
    <col min="3589" max="3589" width="22.7109375" customWidth="1"/>
    <col min="3590" max="3590" width="13.7109375" customWidth="1"/>
    <col min="3591" max="3591" width="11.7109375" customWidth="1"/>
    <col min="3592" max="3592" width="12.5703125" customWidth="1"/>
    <col min="3593" max="3593" width="23.42578125" customWidth="1"/>
    <col min="3594" max="3595" width="11.42578125" customWidth="1"/>
    <col min="3841" max="3841" width="5" customWidth="1"/>
    <col min="3842" max="3842" width="26" customWidth="1"/>
    <col min="3843" max="3843" width="9" customWidth="1"/>
    <col min="3844" max="3844" width="11.140625" customWidth="1"/>
    <col min="3845" max="3845" width="22.7109375" customWidth="1"/>
    <col min="3846" max="3846" width="13.7109375" customWidth="1"/>
    <col min="3847" max="3847" width="11.7109375" customWidth="1"/>
    <col min="3848" max="3848" width="12.5703125" customWidth="1"/>
    <col min="3849" max="3849" width="23.42578125" customWidth="1"/>
    <col min="3850" max="3851" width="11.42578125" customWidth="1"/>
    <col min="4097" max="4097" width="5" customWidth="1"/>
    <col min="4098" max="4098" width="26" customWidth="1"/>
    <col min="4099" max="4099" width="9" customWidth="1"/>
    <col min="4100" max="4100" width="11.140625" customWidth="1"/>
    <col min="4101" max="4101" width="22.7109375" customWidth="1"/>
    <col min="4102" max="4102" width="13.7109375" customWidth="1"/>
    <col min="4103" max="4103" width="11.7109375" customWidth="1"/>
    <col min="4104" max="4104" width="12.5703125" customWidth="1"/>
    <col min="4105" max="4105" width="23.42578125" customWidth="1"/>
    <col min="4106" max="4107" width="11.42578125" customWidth="1"/>
    <col min="4353" max="4353" width="5" customWidth="1"/>
    <col min="4354" max="4354" width="26" customWidth="1"/>
    <col min="4355" max="4355" width="9" customWidth="1"/>
    <col min="4356" max="4356" width="11.140625" customWidth="1"/>
    <col min="4357" max="4357" width="22.7109375" customWidth="1"/>
    <col min="4358" max="4358" width="13.7109375" customWidth="1"/>
    <col min="4359" max="4359" width="11.7109375" customWidth="1"/>
    <col min="4360" max="4360" width="12.5703125" customWidth="1"/>
    <col min="4361" max="4361" width="23.42578125" customWidth="1"/>
    <col min="4362" max="4363" width="11.42578125" customWidth="1"/>
    <col min="4609" max="4609" width="5" customWidth="1"/>
    <col min="4610" max="4610" width="26" customWidth="1"/>
    <col min="4611" max="4611" width="9" customWidth="1"/>
    <col min="4612" max="4612" width="11.140625" customWidth="1"/>
    <col min="4613" max="4613" width="22.7109375" customWidth="1"/>
    <col min="4614" max="4614" width="13.7109375" customWidth="1"/>
    <col min="4615" max="4615" width="11.7109375" customWidth="1"/>
    <col min="4616" max="4616" width="12.5703125" customWidth="1"/>
    <col min="4617" max="4617" width="23.42578125" customWidth="1"/>
    <col min="4618" max="4619" width="11.42578125" customWidth="1"/>
    <col min="4865" max="4865" width="5" customWidth="1"/>
    <col min="4866" max="4866" width="26" customWidth="1"/>
    <col min="4867" max="4867" width="9" customWidth="1"/>
    <col min="4868" max="4868" width="11.140625" customWidth="1"/>
    <col min="4869" max="4869" width="22.7109375" customWidth="1"/>
    <col min="4870" max="4870" width="13.7109375" customWidth="1"/>
    <col min="4871" max="4871" width="11.7109375" customWidth="1"/>
    <col min="4872" max="4872" width="12.5703125" customWidth="1"/>
    <col min="4873" max="4873" width="23.42578125" customWidth="1"/>
    <col min="4874" max="4875" width="11.42578125" customWidth="1"/>
    <col min="5121" max="5121" width="5" customWidth="1"/>
    <col min="5122" max="5122" width="26" customWidth="1"/>
    <col min="5123" max="5123" width="9" customWidth="1"/>
    <col min="5124" max="5124" width="11.140625" customWidth="1"/>
    <col min="5125" max="5125" width="22.7109375" customWidth="1"/>
    <col min="5126" max="5126" width="13.7109375" customWidth="1"/>
    <col min="5127" max="5127" width="11.7109375" customWidth="1"/>
    <col min="5128" max="5128" width="12.5703125" customWidth="1"/>
    <col min="5129" max="5129" width="23.42578125" customWidth="1"/>
    <col min="5130" max="5131" width="11.42578125" customWidth="1"/>
    <col min="5377" max="5377" width="5" customWidth="1"/>
    <col min="5378" max="5378" width="26" customWidth="1"/>
    <col min="5379" max="5379" width="9" customWidth="1"/>
    <col min="5380" max="5380" width="11.140625" customWidth="1"/>
    <col min="5381" max="5381" width="22.7109375" customWidth="1"/>
    <col min="5382" max="5382" width="13.7109375" customWidth="1"/>
    <col min="5383" max="5383" width="11.7109375" customWidth="1"/>
    <col min="5384" max="5384" width="12.5703125" customWidth="1"/>
    <col min="5385" max="5385" width="23.42578125" customWidth="1"/>
    <col min="5386" max="5387" width="11.42578125" customWidth="1"/>
    <col min="5633" max="5633" width="5" customWidth="1"/>
    <col min="5634" max="5634" width="26" customWidth="1"/>
    <col min="5635" max="5635" width="9" customWidth="1"/>
    <col min="5636" max="5636" width="11.140625" customWidth="1"/>
    <col min="5637" max="5637" width="22.7109375" customWidth="1"/>
    <col min="5638" max="5638" width="13.7109375" customWidth="1"/>
    <col min="5639" max="5639" width="11.7109375" customWidth="1"/>
    <col min="5640" max="5640" width="12.5703125" customWidth="1"/>
    <col min="5641" max="5641" width="23.42578125" customWidth="1"/>
    <col min="5642" max="5643" width="11.42578125" customWidth="1"/>
    <col min="5889" max="5889" width="5" customWidth="1"/>
    <col min="5890" max="5890" width="26" customWidth="1"/>
    <col min="5891" max="5891" width="9" customWidth="1"/>
    <col min="5892" max="5892" width="11.140625" customWidth="1"/>
    <col min="5893" max="5893" width="22.7109375" customWidth="1"/>
    <col min="5894" max="5894" width="13.7109375" customWidth="1"/>
    <col min="5895" max="5895" width="11.7109375" customWidth="1"/>
    <col min="5896" max="5896" width="12.5703125" customWidth="1"/>
    <col min="5897" max="5897" width="23.42578125" customWidth="1"/>
    <col min="5898" max="5899" width="11.42578125" customWidth="1"/>
    <col min="6145" max="6145" width="5" customWidth="1"/>
    <col min="6146" max="6146" width="26" customWidth="1"/>
    <col min="6147" max="6147" width="9" customWidth="1"/>
    <col min="6148" max="6148" width="11.140625" customWidth="1"/>
    <col min="6149" max="6149" width="22.7109375" customWidth="1"/>
    <col min="6150" max="6150" width="13.7109375" customWidth="1"/>
    <col min="6151" max="6151" width="11.7109375" customWidth="1"/>
    <col min="6152" max="6152" width="12.5703125" customWidth="1"/>
    <col min="6153" max="6153" width="23.42578125" customWidth="1"/>
    <col min="6154" max="6155" width="11.42578125" customWidth="1"/>
    <col min="6401" max="6401" width="5" customWidth="1"/>
    <col min="6402" max="6402" width="26" customWidth="1"/>
    <col min="6403" max="6403" width="9" customWidth="1"/>
    <col min="6404" max="6404" width="11.140625" customWidth="1"/>
    <col min="6405" max="6405" width="22.7109375" customWidth="1"/>
    <col min="6406" max="6406" width="13.7109375" customWidth="1"/>
    <col min="6407" max="6407" width="11.7109375" customWidth="1"/>
    <col min="6408" max="6408" width="12.5703125" customWidth="1"/>
    <col min="6409" max="6409" width="23.42578125" customWidth="1"/>
    <col min="6410" max="6411" width="11.42578125" customWidth="1"/>
    <col min="6657" max="6657" width="5" customWidth="1"/>
    <col min="6658" max="6658" width="26" customWidth="1"/>
    <col min="6659" max="6659" width="9" customWidth="1"/>
    <col min="6660" max="6660" width="11.140625" customWidth="1"/>
    <col min="6661" max="6661" width="22.7109375" customWidth="1"/>
    <col min="6662" max="6662" width="13.7109375" customWidth="1"/>
    <col min="6663" max="6663" width="11.7109375" customWidth="1"/>
    <col min="6664" max="6664" width="12.5703125" customWidth="1"/>
    <col min="6665" max="6665" width="23.42578125" customWidth="1"/>
    <col min="6666" max="6667" width="11.42578125" customWidth="1"/>
    <col min="6913" max="6913" width="5" customWidth="1"/>
    <col min="6914" max="6914" width="26" customWidth="1"/>
    <col min="6915" max="6915" width="9" customWidth="1"/>
    <col min="6916" max="6916" width="11.140625" customWidth="1"/>
    <col min="6917" max="6917" width="22.7109375" customWidth="1"/>
    <col min="6918" max="6918" width="13.7109375" customWidth="1"/>
    <col min="6919" max="6919" width="11.7109375" customWidth="1"/>
    <col min="6920" max="6920" width="12.5703125" customWidth="1"/>
    <col min="6921" max="6921" width="23.42578125" customWidth="1"/>
    <col min="6922" max="6923" width="11.42578125" customWidth="1"/>
    <col min="7169" max="7169" width="5" customWidth="1"/>
    <col min="7170" max="7170" width="26" customWidth="1"/>
    <col min="7171" max="7171" width="9" customWidth="1"/>
    <col min="7172" max="7172" width="11.140625" customWidth="1"/>
    <col min="7173" max="7173" width="22.7109375" customWidth="1"/>
    <col min="7174" max="7174" width="13.7109375" customWidth="1"/>
    <col min="7175" max="7175" width="11.7109375" customWidth="1"/>
    <col min="7176" max="7176" width="12.5703125" customWidth="1"/>
    <col min="7177" max="7177" width="23.42578125" customWidth="1"/>
    <col min="7178" max="7179" width="11.42578125" customWidth="1"/>
    <col min="7425" max="7425" width="5" customWidth="1"/>
    <col min="7426" max="7426" width="26" customWidth="1"/>
    <col min="7427" max="7427" width="9" customWidth="1"/>
    <col min="7428" max="7428" width="11.140625" customWidth="1"/>
    <col min="7429" max="7429" width="22.7109375" customWidth="1"/>
    <col min="7430" max="7430" width="13.7109375" customWidth="1"/>
    <col min="7431" max="7431" width="11.7109375" customWidth="1"/>
    <col min="7432" max="7432" width="12.5703125" customWidth="1"/>
    <col min="7433" max="7433" width="23.42578125" customWidth="1"/>
    <col min="7434" max="7435" width="11.42578125" customWidth="1"/>
    <col min="7681" max="7681" width="5" customWidth="1"/>
    <col min="7682" max="7682" width="26" customWidth="1"/>
    <col min="7683" max="7683" width="9" customWidth="1"/>
    <col min="7684" max="7684" width="11.140625" customWidth="1"/>
    <col min="7685" max="7685" width="22.7109375" customWidth="1"/>
    <col min="7686" max="7686" width="13.7109375" customWidth="1"/>
    <col min="7687" max="7687" width="11.7109375" customWidth="1"/>
    <col min="7688" max="7688" width="12.5703125" customWidth="1"/>
    <col min="7689" max="7689" width="23.42578125" customWidth="1"/>
    <col min="7690" max="7691" width="11.42578125" customWidth="1"/>
    <col min="7937" max="7937" width="5" customWidth="1"/>
    <col min="7938" max="7938" width="26" customWidth="1"/>
    <col min="7939" max="7939" width="9" customWidth="1"/>
    <col min="7940" max="7940" width="11.140625" customWidth="1"/>
    <col min="7941" max="7941" width="22.7109375" customWidth="1"/>
    <col min="7942" max="7942" width="13.7109375" customWidth="1"/>
    <col min="7943" max="7943" width="11.7109375" customWidth="1"/>
    <col min="7944" max="7944" width="12.5703125" customWidth="1"/>
    <col min="7945" max="7945" width="23.42578125" customWidth="1"/>
    <col min="7946" max="7947" width="11.42578125" customWidth="1"/>
    <col min="8193" max="8193" width="5" customWidth="1"/>
    <col min="8194" max="8194" width="26" customWidth="1"/>
    <col min="8195" max="8195" width="9" customWidth="1"/>
    <col min="8196" max="8196" width="11.140625" customWidth="1"/>
    <col min="8197" max="8197" width="22.7109375" customWidth="1"/>
    <col min="8198" max="8198" width="13.7109375" customWidth="1"/>
    <col min="8199" max="8199" width="11.7109375" customWidth="1"/>
    <col min="8200" max="8200" width="12.5703125" customWidth="1"/>
    <col min="8201" max="8201" width="23.42578125" customWidth="1"/>
    <col min="8202" max="8203" width="11.42578125" customWidth="1"/>
    <col min="8449" max="8449" width="5" customWidth="1"/>
    <col min="8450" max="8450" width="26" customWidth="1"/>
    <col min="8451" max="8451" width="9" customWidth="1"/>
    <col min="8452" max="8452" width="11.140625" customWidth="1"/>
    <col min="8453" max="8453" width="22.7109375" customWidth="1"/>
    <col min="8454" max="8454" width="13.7109375" customWidth="1"/>
    <col min="8455" max="8455" width="11.7109375" customWidth="1"/>
    <col min="8456" max="8456" width="12.5703125" customWidth="1"/>
    <col min="8457" max="8457" width="23.42578125" customWidth="1"/>
    <col min="8458" max="8459" width="11.42578125" customWidth="1"/>
    <col min="8705" max="8705" width="5" customWidth="1"/>
    <col min="8706" max="8706" width="26" customWidth="1"/>
    <col min="8707" max="8707" width="9" customWidth="1"/>
    <col min="8708" max="8708" width="11.140625" customWidth="1"/>
    <col min="8709" max="8709" width="22.7109375" customWidth="1"/>
    <col min="8710" max="8710" width="13.7109375" customWidth="1"/>
    <col min="8711" max="8711" width="11.7109375" customWidth="1"/>
    <col min="8712" max="8712" width="12.5703125" customWidth="1"/>
    <col min="8713" max="8713" width="23.42578125" customWidth="1"/>
    <col min="8714" max="8715" width="11.42578125" customWidth="1"/>
    <col min="8961" max="8961" width="5" customWidth="1"/>
    <col min="8962" max="8962" width="26" customWidth="1"/>
    <col min="8963" max="8963" width="9" customWidth="1"/>
    <col min="8964" max="8964" width="11.140625" customWidth="1"/>
    <col min="8965" max="8965" width="22.7109375" customWidth="1"/>
    <col min="8966" max="8966" width="13.7109375" customWidth="1"/>
    <col min="8967" max="8967" width="11.7109375" customWidth="1"/>
    <col min="8968" max="8968" width="12.5703125" customWidth="1"/>
    <col min="8969" max="8969" width="23.42578125" customWidth="1"/>
    <col min="8970" max="8971" width="11.42578125" customWidth="1"/>
    <col min="9217" max="9217" width="5" customWidth="1"/>
    <col min="9218" max="9218" width="26" customWidth="1"/>
    <col min="9219" max="9219" width="9" customWidth="1"/>
    <col min="9220" max="9220" width="11.140625" customWidth="1"/>
    <col min="9221" max="9221" width="22.7109375" customWidth="1"/>
    <col min="9222" max="9222" width="13.7109375" customWidth="1"/>
    <col min="9223" max="9223" width="11.7109375" customWidth="1"/>
    <col min="9224" max="9224" width="12.5703125" customWidth="1"/>
    <col min="9225" max="9225" width="23.42578125" customWidth="1"/>
    <col min="9226" max="9227" width="11.42578125" customWidth="1"/>
    <col min="9473" max="9473" width="5" customWidth="1"/>
    <col min="9474" max="9474" width="26" customWidth="1"/>
    <col min="9475" max="9475" width="9" customWidth="1"/>
    <col min="9476" max="9476" width="11.140625" customWidth="1"/>
    <col min="9477" max="9477" width="22.7109375" customWidth="1"/>
    <col min="9478" max="9478" width="13.7109375" customWidth="1"/>
    <col min="9479" max="9479" width="11.7109375" customWidth="1"/>
    <col min="9480" max="9480" width="12.5703125" customWidth="1"/>
    <col min="9481" max="9481" width="23.42578125" customWidth="1"/>
    <col min="9482" max="9483" width="11.42578125" customWidth="1"/>
    <col min="9729" max="9729" width="5" customWidth="1"/>
    <col min="9730" max="9730" width="26" customWidth="1"/>
    <col min="9731" max="9731" width="9" customWidth="1"/>
    <col min="9732" max="9732" width="11.140625" customWidth="1"/>
    <col min="9733" max="9733" width="22.7109375" customWidth="1"/>
    <col min="9734" max="9734" width="13.7109375" customWidth="1"/>
    <col min="9735" max="9735" width="11.7109375" customWidth="1"/>
    <col min="9736" max="9736" width="12.5703125" customWidth="1"/>
    <col min="9737" max="9737" width="23.42578125" customWidth="1"/>
    <col min="9738" max="9739" width="11.42578125" customWidth="1"/>
    <col min="9985" max="9985" width="5" customWidth="1"/>
    <col min="9986" max="9986" width="26" customWidth="1"/>
    <col min="9987" max="9987" width="9" customWidth="1"/>
    <col min="9988" max="9988" width="11.140625" customWidth="1"/>
    <col min="9989" max="9989" width="22.7109375" customWidth="1"/>
    <col min="9990" max="9990" width="13.7109375" customWidth="1"/>
    <col min="9991" max="9991" width="11.7109375" customWidth="1"/>
    <col min="9992" max="9992" width="12.5703125" customWidth="1"/>
    <col min="9993" max="9993" width="23.42578125" customWidth="1"/>
    <col min="9994" max="9995" width="11.42578125" customWidth="1"/>
    <col min="10241" max="10241" width="5" customWidth="1"/>
    <col min="10242" max="10242" width="26" customWidth="1"/>
    <col min="10243" max="10243" width="9" customWidth="1"/>
    <col min="10244" max="10244" width="11.140625" customWidth="1"/>
    <col min="10245" max="10245" width="22.7109375" customWidth="1"/>
    <col min="10246" max="10246" width="13.7109375" customWidth="1"/>
    <col min="10247" max="10247" width="11.7109375" customWidth="1"/>
    <col min="10248" max="10248" width="12.5703125" customWidth="1"/>
    <col min="10249" max="10249" width="23.42578125" customWidth="1"/>
    <col min="10250" max="10251" width="11.42578125" customWidth="1"/>
    <col min="10497" max="10497" width="5" customWidth="1"/>
    <col min="10498" max="10498" width="26" customWidth="1"/>
    <col min="10499" max="10499" width="9" customWidth="1"/>
    <col min="10500" max="10500" width="11.140625" customWidth="1"/>
    <col min="10501" max="10501" width="22.7109375" customWidth="1"/>
    <col min="10502" max="10502" width="13.7109375" customWidth="1"/>
    <col min="10503" max="10503" width="11.7109375" customWidth="1"/>
    <col min="10504" max="10504" width="12.5703125" customWidth="1"/>
    <col min="10505" max="10505" width="23.42578125" customWidth="1"/>
    <col min="10506" max="10507" width="11.42578125" customWidth="1"/>
    <col min="10753" max="10753" width="5" customWidth="1"/>
    <col min="10754" max="10754" width="26" customWidth="1"/>
    <col min="10755" max="10755" width="9" customWidth="1"/>
    <col min="10756" max="10756" width="11.140625" customWidth="1"/>
    <col min="10757" max="10757" width="22.7109375" customWidth="1"/>
    <col min="10758" max="10758" width="13.7109375" customWidth="1"/>
    <col min="10759" max="10759" width="11.7109375" customWidth="1"/>
    <col min="10760" max="10760" width="12.5703125" customWidth="1"/>
    <col min="10761" max="10761" width="23.42578125" customWidth="1"/>
    <col min="10762" max="10763" width="11.42578125" customWidth="1"/>
    <col min="11009" max="11009" width="5" customWidth="1"/>
    <col min="11010" max="11010" width="26" customWidth="1"/>
    <col min="11011" max="11011" width="9" customWidth="1"/>
    <col min="11012" max="11012" width="11.140625" customWidth="1"/>
    <col min="11013" max="11013" width="22.7109375" customWidth="1"/>
    <col min="11014" max="11014" width="13.7109375" customWidth="1"/>
    <col min="11015" max="11015" width="11.7109375" customWidth="1"/>
    <col min="11016" max="11016" width="12.5703125" customWidth="1"/>
    <col min="11017" max="11017" width="23.42578125" customWidth="1"/>
    <col min="11018" max="11019" width="11.42578125" customWidth="1"/>
    <col min="11265" max="11265" width="5" customWidth="1"/>
    <col min="11266" max="11266" width="26" customWidth="1"/>
    <col min="11267" max="11267" width="9" customWidth="1"/>
    <col min="11268" max="11268" width="11.140625" customWidth="1"/>
    <col min="11269" max="11269" width="22.7109375" customWidth="1"/>
    <col min="11270" max="11270" width="13.7109375" customWidth="1"/>
    <col min="11271" max="11271" width="11.7109375" customWidth="1"/>
    <col min="11272" max="11272" width="12.5703125" customWidth="1"/>
    <col min="11273" max="11273" width="23.42578125" customWidth="1"/>
    <col min="11274" max="11275" width="11.42578125" customWidth="1"/>
    <col min="11521" max="11521" width="5" customWidth="1"/>
    <col min="11522" max="11522" width="26" customWidth="1"/>
    <col min="11523" max="11523" width="9" customWidth="1"/>
    <col min="11524" max="11524" width="11.140625" customWidth="1"/>
    <col min="11525" max="11525" width="22.7109375" customWidth="1"/>
    <col min="11526" max="11526" width="13.7109375" customWidth="1"/>
    <col min="11527" max="11527" width="11.7109375" customWidth="1"/>
    <col min="11528" max="11528" width="12.5703125" customWidth="1"/>
    <col min="11529" max="11529" width="23.42578125" customWidth="1"/>
    <col min="11530" max="11531" width="11.42578125" customWidth="1"/>
    <col min="11777" max="11777" width="5" customWidth="1"/>
    <col min="11778" max="11778" width="26" customWidth="1"/>
    <col min="11779" max="11779" width="9" customWidth="1"/>
    <col min="11780" max="11780" width="11.140625" customWidth="1"/>
    <col min="11781" max="11781" width="22.7109375" customWidth="1"/>
    <col min="11782" max="11782" width="13.7109375" customWidth="1"/>
    <col min="11783" max="11783" width="11.7109375" customWidth="1"/>
    <col min="11784" max="11784" width="12.5703125" customWidth="1"/>
    <col min="11785" max="11785" width="23.42578125" customWidth="1"/>
    <col min="11786" max="11787" width="11.42578125" customWidth="1"/>
    <col min="12033" max="12033" width="5" customWidth="1"/>
    <col min="12034" max="12034" width="26" customWidth="1"/>
    <col min="12035" max="12035" width="9" customWidth="1"/>
    <col min="12036" max="12036" width="11.140625" customWidth="1"/>
    <col min="12037" max="12037" width="22.7109375" customWidth="1"/>
    <col min="12038" max="12038" width="13.7109375" customWidth="1"/>
    <col min="12039" max="12039" width="11.7109375" customWidth="1"/>
    <col min="12040" max="12040" width="12.5703125" customWidth="1"/>
    <col min="12041" max="12041" width="23.42578125" customWidth="1"/>
    <col min="12042" max="12043" width="11.42578125" customWidth="1"/>
    <col min="12289" max="12289" width="5" customWidth="1"/>
    <col min="12290" max="12290" width="26" customWidth="1"/>
    <col min="12291" max="12291" width="9" customWidth="1"/>
    <col min="12292" max="12292" width="11.140625" customWidth="1"/>
    <col min="12293" max="12293" width="22.7109375" customWidth="1"/>
    <col min="12294" max="12294" width="13.7109375" customWidth="1"/>
    <col min="12295" max="12295" width="11.7109375" customWidth="1"/>
    <col min="12296" max="12296" width="12.5703125" customWidth="1"/>
    <col min="12297" max="12297" width="23.42578125" customWidth="1"/>
    <col min="12298" max="12299" width="11.42578125" customWidth="1"/>
    <col min="12545" max="12545" width="5" customWidth="1"/>
    <col min="12546" max="12546" width="26" customWidth="1"/>
    <col min="12547" max="12547" width="9" customWidth="1"/>
    <col min="12548" max="12548" width="11.140625" customWidth="1"/>
    <col min="12549" max="12549" width="22.7109375" customWidth="1"/>
    <col min="12550" max="12550" width="13.7109375" customWidth="1"/>
    <col min="12551" max="12551" width="11.7109375" customWidth="1"/>
    <col min="12552" max="12552" width="12.5703125" customWidth="1"/>
    <col min="12553" max="12553" width="23.42578125" customWidth="1"/>
    <col min="12554" max="12555" width="11.42578125" customWidth="1"/>
    <col min="12801" max="12801" width="5" customWidth="1"/>
    <col min="12802" max="12802" width="26" customWidth="1"/>
    <col min="12803" max="12803" width="9" customWidth="1"/>
    <col min="12804" max="12804" width="11.140625" customWidth="1"/>
    <col min="12805" max="12805" width="22.7109375" customWidth="1"/>
    <col min="12806" max="12806" width="13.7109375" customWidth="1"/>
    <col min="12807" max="12807" width="11.7109375" customWidth="1"/>
    <col min="12808" max="12808" width="12.5703125" customWidth="1"/>
    <col min="12809" max="12809" width="23.42578125" customWidth="1"/>
    <col min="12810" max="12811" width="11.42578125" customWidth="1"/>
    <col min="13057" max="13057" width="5" customWidth="1"/>
    <col min="13058" max="13058" width="26" customWidth="1"/>
    <col min="13059" max="13059" width="9" customWidth="1"/>
    <col min="13060" max="13060" width="11.140625" customWidth="1"/>
    <col min="13061" max="13061" width="22.7109375" customWidth="1"/>
    <col min="13062" max="13062" width="13.7109375" customWidth="1"/>
    <col min="13063" max="13063" width="11.7109375" customWidth="1"/>
    <col min="13064" max="13064" width="12.5703125" customWidth="1"/>
    <col min="13065" max="13065" width="23.42578125" customWidth="1"/>
    <col min="13066" max="13067" width="11.42578125" customWidth="1"/>
    <col min="13313" max="13313" width="5" customWidth="1"/>
    <col min="13314" max="13314" width="26" customWidth="1"/>
    <col min="13315" max="13315" width="9" customWidth="1"/>
    <col min="13316" max="13316" width="11.140625" customWidth="1"/>
    <col min="13317" max="13317" width="22.7109375" customWidth="1"/>
    <col min="13318" max="13318" width="13.7109375" customWidth="1"/>
    <col min="13319" max="13319" width="11.7109375" customWidth="1"/>
    <col min="13320" max="13320" width="12.5703125" customWidth="1"/>
    <col min="13321" max="13321" width="23.42578125" customWidth="1"/>
    <col min="13322" max="13323" width="11.42578125" customWidth="1"/>
    <col min="13569" max="13569" width="5" customWidth="1"/>
    <col min="13570" max="13570" width="26" customWidth="1"/>
    <col min="13571" max="13571" width="9" customWidth="1"/>
    <col min="13572" max="13572" width="11.140625" customWidth="1"/>
    <col min="13573" max="13573" width="22.7109375" customWidth="1"/>
    <col min="13574" max="13574" width="13.7109375" customWidth="1"/>
    <col min="13575" max="13575" width="11.7109375" customWidth="1"/>
    <col min="13576" max="13576" width="12.5703125" customWidth="1"/>
    <col min="13577" max="13577" width="23.42578125" customWidth="1"/>
    <col min="13578" max="13579" width="11.42578125" customWidth="1"/>
    <col min="13825" max="13825" width="5" customWidth="1"/>
    <col min="13826" max="13826" width="26" customWidth="1"/>
    <col min="13827" max="13827" width="9" customWidth="1"/>
    <col min="13828" max="13828" width="11.140625" customWidth="1"/>
    <col min="13829" max="13829" width="22.7109375" customWidth="1"/>
    <col min="13830" max="13830" width="13.7109375" customWidth="1"/>
    <col min="13831" max="13831" width="11.7109375" customWidth="1"/>
    <col min="13832" max="13832" width="12.5703125" customWidth="1"/>
    <col min="13833" max="13833" width="23.42578125" customWidth="1"/>
    <col min="13834" max="13835" width="11.42578125" customWidth="1"/>
    <col min="14081" max="14081" width="5" customWidth="1"/>
    <col min="14082" max="14082" width="26" customWidth="1"/>
    <col min="14083" max="14083" width="9" customWidth="1"/>
    <col min="14084" max="14084" width="11.140625" customWidth="1"/>
    <col min="14085" max="14085" width="22.7109375" customWidth="1"/>
    <col min="14086" max="14086" width="13.7109375" customWidth="1"/>
    <col min="14087" max="14087" width="11.7109375" customWidth="1"/>
    <col min="14088" max="14088" width="12.5703125" customWidth="1"/>
    <col min="14089" max="14089" width="23.42578125" customWidth="1"/>
    <col min="14090" max="14091" width="11.42578125" customWidth="1"/>
    <col min="14337" max="14337" width="5" customWidth="1"/>
    <col min="14338" max="14338" width="26" customWidth="1"/>
    <col min="14339" max="14339" width="9" customWidth="1"/>
    <col min="14340" max="14340" width="11.140625" customWidth="1"/>
    <col min="14341" max="14341" width="22.7109375" customWidth="1"/>
    <col min="14342" max="14342" width="13.7109375" customWidth="1"/>
    <col min="14343" max="14343" width="11.7109375" customWidth="1"/>
    <col min="14344" max="14344" width="12.5703125" customWidth="1"/>
    <col min="14345" max="14345" width="23.42578125" customWidth="1"/>
    <col min="14346" max="14347" width="11.42578125" customWidth="1"/>
    <col min="14593" max="14593" width="5" customWidth="1"/>
    <col min="14594" max="14594" width="26" customWidth="1"/>
    <col min="14595" max="14595" width="9" customWidth="1"/>
    <col min="14596" max="14596" width="11.140625" customWidth="1"/>
    <col min="14597" max="14597" width="22.7109375" customWidth="1"/>
    <col min="14598" max="14598" width="13.7109375" customWidth="1"/>
    <col min="14599" max="14599" width="11.7109375" customWidth="1"/>
    <col min="14600" max="14600" width="12.5703125" customWidth="1"/>
    <col min="14601" max="14601" width="23.42578125" customWidth="1"/>
    <col min="14602" max="14603" width="11.42578125" customWidth="1"/>
    <col min="14849" max="14849" width="5" customWidth="1"/>
    <col min="14850" max="14850" width="26" customWidth="1"/>
    <col min="14851" max="14851" width="9" customWidth="1"/>
    <col min="14852" max="14852" width="11.140625" customWidth="1"/>
    <col min="14853" max="14853" width="22.7109375" customWidth="1"/>
    <col min="14854" max="14854" width="13.7109375" customWidth="1"/>
    <col min="14855" max="14855" width="11.7109375" customWidth="1"/>
    <col min="14856" max="14856" width="12.5703125" customWidth="1"/>
    <col min="14857" max="14857" width="23.42578125" customWidth="1"/>
    <col min="14858" max="14859" width="11.42578125" customWidth="1"/>
    <col min="15105" max="15105" width="5" customWidth="1"/>
    <col min="15106" max="15106" width="26" customWidth="1"/>
    <col min="15107" max="15107" width="9" customWidth="1"/>
    <col min="15108" max="15108" width="11.140625" customWidth="1"/>
    <col min="15109" max="15109" width="22.7109375" customWidth="1"/>
    <col min="15110" max="15110" width="13.7109375" customWidth="1"/>
    <col min="15111" max="15111" width="11.7109375" customWidth="1"/>
    <col min="15112" max="15112" width="12.5703125" customWidth="1"/>
    <col min="15113" max="15113" width="23.42578125" customWidth="1"/>
    <col min="15114" max="15115" width="11.42578125" customWidth="1"/>
    <col min="15361" max="15361" width="5" customWidth="1"/>
    <col min="15362" max="15362" width="26" customWidth="1"/>
    <col min="15363" max="15363" width="9" customWidth="1"/>
    <col min="15364" max="15364" width="11.140625" customWidth="1"/>
    <col min="15365" max="15365" width="22.7109375" customWidth="1"/>
    <col min="15366" max="15366" width="13.7109375" customWidth="1"/>
    <col min="15367" max="15367" width="11.7109375" customWidth="1"/>
    <col min="15368" max="15368" width="12.5703125" customWidth="1"/>
    <col min="15369" max="15369" width="23.42578125" customWidth="1"/>
    <col min="15370" max="15371" width="11.42578125" customWidth="1"/>
    <col min="15617" max="15617" width="5" customWidth="1"/>
    <col min="15618" max="15618" width="26" customWidth="1"/>
    <col min="15619" max="15619" width="9" customWidth="1"/>
    <col min="15620" max="15620" width="11.140625" customWidth="1"/>
    <col min="15621" max="15621" width="22.7109375" customWidth="1"/>
    <col min="15622" max="15622" width="13.7109375" customWidth="1"/>
    <col min="15623" max="15623" width="11.7109375" customWidth="1"/>
    <col min="15624" max="15624" width="12.5703125" customWidth="1"/>
    <col min="15625" max="15625" width="23.42578125" customWidth="1"/>
    <col min="15626" max="15627" width="11.42578125" customWidth="1"/>
    <col min="15873" max="15873" width="5" customWidth="1"/>
    <col min="15874" max="15874" width="26" customWidth="1"/>
    <col min="15875" max="15875" width="9" customWidth="1"/>
    <col min="15876" max="15876" width="11.140625" customWidth="1"/>
    <col min="15877" max="15877" width="22.7109375" customWidth="1"/>
    <col min="15878" max="15878" width="13.7109375" customWidth="1"/>
    <col min="15879" max="15879" width="11.7109375" customWidth="1"/>
    <col min="15880" max="15880" width="12.5703125" customWidth="1"/>
    <col min="15881" max="15881" width="23.42578125" customWidth="1"/>
    <col min="15882" max="15883" width="11.42578125" customWidth="1"/>
    <col min="16129" max="16129" width="5" customWidth="1"/>
    <col min="16130" max="16130" width="26" customWidth="1"/>
    <col min="16131" max="16131" width="9" customWidth="1"/>
    <col min="16132" max="16132" width="11.140625" customWidth="1"/>
    <col min="16133" max="16133" width="22.7109375" customWidth="1"/>
    <col min="16134" max="16134" width="13.7109375" customWidth="1"/>
    <col min="16135" max="16135" width="11.7109375" customWidth="1"/>
    <col min="16136" max="16136" width="12.5703125" customWidth="1"/>
    <col min="16137" max="16137" width="23.42578125" customWidth="1"/>
    <col min="16138" max="16139" width="11.42578125" customWidth="1"/>
  </cols>
  <sheetData>
    <row r="1" spans="1:13" x14ac:dyDescent="0.25">
      <c r="I1" s="1" t="s">
        <v>83</v>
      </c>
      <c r="M1" s="1"/>
    </row>
    <row r="2" spans="1:13" x14ac:dyDescent="0.25">
      <c r="A2" s="2"/>
      <c r="B2" s="2"/>
      <c r="C2" s="2"/>
      <c r="D2" s="2"/>
      <c r="E2" s="2"/>
      <c r="F2" s="2"/>
      <c r="G2" s="2"/>
      <c r="H2" s="3"/>
      <c r="I2" s="4" t="s">
        <v>319</v>
      </c>
      <c r="M2" s="4"/>
    </row>
    <row r="3" spans="1:13" ht="57" customHeight="1" x14ac:dyDescent="0.25">
      <c r="A3" s="2"/>
      <c r="B3" s="5" t="s">
        <v>320</v>
      </c>
      <c r="C3" s="6"/>
      <c r="D3" s="6"/>
      <c r="E3" s="6"/>
      <c r="F3" s="6"/>
      <c r="G3" s="6"/>
      <c r="H3" s="6"/>
      <c r="I3" s="6"/>
      <c r="J3" s="6"/>
      <c r="K3" s="2"/>
    </row>
    <row r="4" spans="1:13" ht="1.1499999999999999" customHeight="1" x14ac:dyDescent="0.25">
      <c r="A4" s="7" t="s">
        <v>321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9.6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26.75" customHeight="1" x14ac:dyDescent="0.25">
      <c r="A6" s="8"/>
      <c r="B6" s="8"/>
      <c r="C6" s="11" t="s">
        <v>322</v>
      </c>
      <c r="D6" s="11" t="s">
        <v>88</v>
      </c>
      <c r="E6" s="11" t="s">
        <v>9</v>
      </c>
      <c r="F6" s="9"/>
      <c r="G6" s="12" t="s">
        <v>10</v>
      </c>
      <c r="H6" s="11" t="s">
        <v>323</v>
      </c>
      <c r="I6" s="11" t="s">
        <v>12</v>
      </c>
      <c r="J6" s="11" t="s">
        <v>89</v>
      </c>
      <c r="K6" s="10"/>
    </row>
    <row r="7" spans="1:13" ht="39" customHeight="1" x14ac:dyDescent="0.25">
      <c r="A7" s="14">
        <v>1</v>
      </c>
      <c r="B7" s="188" t="s">
        <v>324</v>
      </c>
      <c r="C7" s="16"/>
      <c r="D7" s="16">
        <v>16.739999999999998</v>
      </c>
      <c r="E7" s="14" t="s">
        <v>112</v>
      </c>
      <c r="F7" s="18">
        <f>SUM(C7,D7)</f>
        <v>16.739999999999998</v>
      </c>
      <c r="G7" s="15"/>
      <c r="H7" s="16"/>
      <c r="I7" s="14" t="s">
        <v>112</v>
      </c>
      <c r="J7" s="16">
        <v>16.739999999999998</v>
      </c>
      <c r="K7" s="19"/>
    </row>
    <row r="8" spans="1:13" ht="28.5" customHeight="1" x14ac:dyDescent="0.25">
      <c r="A8" s="14">
        <v>2</v>
      </c>
      <c r="B8" s="188" t="s">
        <v>325</v>
      </c>
      <c r="C8" s="16"/>
      <c r="D8" s="16">
        <v>153.6</v>
      </c>
      <c r="E8" s="14" t="s">
        <v>112</v>
      </c>
      <c r="F8" s="18">
        <f t="shared" ref="F8:F30" si="0">SUM(C8,D8)</f>
        <v>153.6</v>
      </c>
      <c r="G8" s="15"/>
      <c r="H8" s="16"/>
      <c r="I8" s="14" t="s">
        <v>112</v>
      </c>
      <c r="J8" s="16">
        <v>153.6</v>
      </c>
      <c r="K8" s="19"/>
    </row>
    <row r="9" spans="1:13" ht="15.75" customHeight="1" x14ac:dyDescent="0.25">
      <c r="A9" s="14">
        <v>3</v>
      </c>
      <c r="B9" s="188" t="s">
        <v>326</v>
      </c>
      <c r="C9" s="16"/>
      <c r="D9" s="16">
        <v>34.799999999999997</v>
      </c>
      <c r="E9" s="14" t="s">
        <v>14</v>
      </c>
      <c r="F9" s="18">
        <f t="shared" si="0"/>
        <v>34.799999999999997</v>
      </c>
      <c r="G9" s="15"/>
      <c r="H9" s="16"/>
      <c r="I9" s="14" t="s">
        <v>14</v>
      </c>
      <c r="J9" s="16">
        <v>34.799999999999997</v>
      </c>
      <c r="K9" s="19"/>
    </row>
    <row r="10" spans="1:13" ht="18.75" customHeight="1" x14ac:dyDescent="0.25">
      <c r="A10" s="14">
        <v>4</v>
      </c>
      <c r="B10" s="188" t="s">
        <v>327</v>
      </c>
      <c r="C10" s="16"/>
      <c r="D10" s="16">
        <v>9.4</v>
      </c>
      <c r="E10" s="14" t="s">
        <v>14</v>
      </c>
      <c r="F10" s="18">
        <f t="shared" si="0"/>
        <v>9.4</v>
      </c>
      <c r="G10" s="15"/>
      <c r="H10" s="16"/>
      <c r="I10" s="14" t="s">
        <v>14</v>
      </c>
      <c r="J10" s="16">
        <v>9.4</v>
      </c>
      <c r="K10" s="19"/>
    </row>
    <row r="11" spans="1:13" ht="15.75" customHeight="1" x14ac:dyDescent="0.25">
      <c r="A11" s="14">
        <v>5</v>
      </c>
      <c r="B11" s="188" t="s">
        <v>328</v>
      </c>
      <c r="C11" s="16"/>
      <c r="D11" s="16">
        <v>1.8</v>
      </c>
      <c r="E11" s="14" t="s">
        <v>329</v>
      </c>
      <c r="F11" s="18">
        <f t="shared" si="0"/>
        <v>1.8</v>
      </c>
      <c r="G11" s="15"/>
      <c r="H11" s="16"/>
      <c r="I11" s="14" t="s">
        <v>329</v>
      </c>
      <c r="J11" s="16">
        <v>1.8</v>
      </c>
      <c r="K11" s="19"/>
    </row>
    <row r="12" spans="1:13" ht="16.5" customHeight="1" x14ac:dyDescent="0.25">
      <c r="A12" s="14">
        <v>6</v>
      </c>
      <c r="B12" s="188" t="s">
        <v>330</v>
      </c>
      <c r="C12" s="16"/>
      <c r="D12" s="16">
        <v>4.0999999999999996</v>
      </c>
      <c r="E12" s="14" t="s">
        <v>242</v>
      </c>
      <c r="F12" s="18">
        <f t="shared" si="0"/>
        <v>4.0999999999999996</v>
      </c>
      <c r="G12" s="15"/>
      <c r="H12" s="16"/>
      <c r="I12" s="14" t="s">
        <v>242</v>
      </c>
      <c r="J12" s="16">
        <v>4.0999999999999996</v>
      </c>
      <c r="K12" s="19"/>
    </row>
    <row r="13" spans="1:13" ht="15.75" customHeight="1" x14ac:dyDescent="0.25">
      <c r="A13" s="14">
        <v>7</v>
      </c>
      <c r="B13" s="188" t="s">
        <v>331</v>
      </c>
      <c r="C13" s="16"/>
      <c r="D13" s="16">
        <v>0.6</v>
      </c>
      <c r="E13" s="14" t="s">
        <v>242</v>
      </c>
      <c r="F13" s="18">
        <f t="shared" si="0"/>
        <v>0.6</v>
      </c>
      <c r="G13" s="15"/>
      <c r="H13" s="16"/>
      <c r="I13" s="14" t="s">
        <v>242</v>
      </c>
      <c r="J13" s="16">
        <v>0.6</v>
      </c>
      <c r="K13" s="19"/>
    </row>
    <row r="14" spans="1:13" ht="16.5" customHeight="1" x14ac:dyDescent="0.25">
      <c r="A14" s="14">
        <v>8</v>
      </c>
      <c r="B14" s="188" t="s">
        <v>332</v>
      </c>
      <c r="C14" s="16"/>
      <c r="D14" s="16">
        <v>0.5</v>
      </c>
      <c r="E14" s="14" t="s">
        <v>242</v>
      </c>
      <c r="F14" s="18">
        <f t="shared" si="0"/>
        <v>0.5</v>
      </c>
      <c r="G14" s="15"/>
      <c r="H14" s="16"/>
      <c r="I14" s="14" t="s">
        <v>242</v>
      </c>
      <c r="J14" s="16">
        <v>0.5</v>
      </c>
      <c r="K14" s="19"/>
    </row>
    <row r="15" spans="1:13" ht="16.5" customHeight="1" x14ac:dyDescent="0.25">
      <c r="A15" s="14">
        <v>9</v>
      </c>
      <c r="B15" s="188" t="s">
        <v>333</v>
      </c>
      <c r="C15" s="16"/>
      <c r="D15" s="16">
        <v>0.5</v>
      </c>
      <c r="E15" s="14" t="s">
        <v>242</v>
      </c>
      <c r="F15" s="18">
        <f t="shared" si="0"/>
        <v>0.5</v>
      </c>
      <c r="G15" s="15"/>
      <c r="H15" s="16"/>
      <c r="I15" s="14" t="s">
        <v>242</v>
      </c>
      <c r="J15" s="16">
        <v>0.5</v>
      </c>
      <c r="K15" s="19"/>
    </row>
    <row r="16" spans="1:13" ht="16.5" customHeight="1" x14ac:dyDescent="0.25">
      <c r="A16" s="14">
        <v>10</v>
      </c>
      <c r="B16" s="188" t="s">
        <v>334</v>
      </c>
      <c r="C16" s="16"/>
      <c r="D16" s="16">
        <v>54.9</v>
      </c>
      <c r="E16" s="14" t="s">
        <v>335</v>
      </c>
      <c r="F16" s="18">
        <f t="shared" si="0"/>
        <v>54.9</v>
      </c>
      <c r="G16" s="15"/>
      <c r="H16" s="16"/>
      <c r="I16" s="14" t="s">
        <v>335</v>
      </c>
      <c r="J16" s="16">
        <v>54.9</v>
      </c>
      <c r="K16" s="19"/>
    </row>
    <row r="17" spans="1:11" ht="26.25" customHeight="1" x14ac:dyDescent="0.25">
      <c r="A17" s="14">
        <v>11</v>
      </c>
      <c r="B17" s="188" t="s">
        <v>336</v>
      </c>
      <c r="C17" s="16"/>
      <c r="D17" s="16">
        <v>36.1</v>
      </c>
      <c r="E17" s="14" t="s">
        <v>111</v>
      </c>
      <c r="F17" s="18">
        <f t="shared" si="0"/>
        <v>36.1</v>
      </c>
      <c r="G17" s="15"/>
      <c r="H17" s="16"/>
      <c r="I17" s="14" t="s">
        <v>111</v>
      </c>
      <c r="J17" s="16">
        <v>36.1</v>
      </c>
      <c r="K17" s="19"/>
    </row>
    <row r="18" spans="1:11" ht="31.5" x14ac:dyDescent="0.25">
      <c r="A18" s="14">
        <v>12</v>
      </c>
      <c r="B18" s="15" t="s">
        <v>77</v>
      </c>
      <c r="C18" s="16"/>
      <c r="D18" s="16">
        <v>208.8</v>
      </c>
      <c r="E18" s="14" t="s">
        <v>337</v>
      </c>
      <c r="F18" s="18">
        <f t="shared" si="0"/>
        <v>208.8</v>
      </c>
      <c r="G18" s="21"/>
      <c r="H18" s="16"/>
      <c r="I18" s="14" t="s">
        <v>337</v>
      </c>
      <c r="J18" s="16">
        <v>208.8</v>
      </c>
      <c r="K18" s="19"/>
    </row>
    <row r="19" spans="1:11" ht="15.75" x14ac:dyDescent="0.25">
      <c r="A19" s="14">
        <v>13</v>
      </c>
      <c r="B19" s="15" t="s">
        <v>338</v>
      </c>
      <c r="C19" s="16"/>
      <c r="D19" s="16">
        <v>5.2</v>
      </c>
      <c r="E19" s="14" t="s">
        <v>335</v>
      </c>
      <c r="F19" s="18">
        <f t="shared" si="0"/>
        <v>5.2</v>
      </c>
      <c r="G19" s="21"/>
      <c r="H19" s="16"/>
      <c r="I19" s="14" t="s">
        <v>335</v>
      </c>
      <c r="J19" s="16">
        <v>5.2</v>
      </c>
      <c r="K19" s="19"/>
    </row>
    <row r="20" spans="1:11" ht="15.75" x14ac:dyDescent="0.25">
      <c r="A20" s="14">
        <v>14</v>
      </c>
      <c r="B20" s="15" t="s">
        <v>339</v>
      </c>
      <c r="C20" s="16"/>
      <c r="D20" s="16">
        <v>45.7</v>
      </c>
      <c r="E20" s="14" t="s">
        <v>329</v>
      </c>
      <c r="F20" s="18">
        <f t="shared" si="0"/>
        <v>45.7</v>
      </c>
      <c r="G20" s="21"/>
      <c r="H20" s="16"/>
      <c r="I20" s="14" t="s">
        <v>329</v>
      </c>
      <c r="J20" s="16">
        <v>45.7</v>
      </c>
      <c r="K20" s="19"/>
    </row>
    <row r="21" spans="1:11" ht="15.75" x14ac:dyDescent="0.25">
      <c r="A21" s="14">
        <v>15</v>
      </c>
      <c r="B21" s="15" t="s">
        <v>340</v>
      </c>
      <c r="C21" s="16"/>
      <c r="D21" s="16">
        <v>24.2</v>
      </c>
      <c r="E21" s="14" t="s">
        <v>329</v>
      </c>
      <c r="F21" s="18">
        <f t="shared" si="0"/>
        <v>24.2</v>
      </c>
      <c r="G21" s="21"/>
      <c r="H21" s="16"/>
      <c r="I21" s="14" t="s">
        <v>329</v>
      </c>
      <c r="J21" s="16">
        <v>24.2</v>
      </c>
      <c r="K21" s="19"/>
    </row>
    <row r="22" spans="1:11" ht="15.75" x14ac:dyDescent="0.25">
      <c r="A22" s="14">
        <v>16</v>
      </c>
      <c r="B22" s="15" t="s">
        <v>341</v>
      </c>
      <c r="C22" s="16"/>
      <c r="D22" s="16">
        <v>7</v>
      </c>
      <c r="E22" s="14" t="s">
        <v>329</v>
      </c>
      <c r="F22" s="18">
        <f t="shared" si="0"/>
        <v>7</v>
      </c>
      <c r="G22" s="21"/>
      <c r="H22" s="16"/>
      <c r="I22" s="14" t="s">
        <v>329</v>
      </c>
      <c r="J22" s="16">
        <v>7</v>
      </c>
      <c r="K22" s="19"/>
    </row>
    <row r="23" spans="1:11" ht="15.75" x14ac:dyDescent="0.25">
      <c r="A23" s="14">
        <v>17</v>
      </c>
      <c r="B23" s="15" t="s">
        <v>342</v>
      </c>
      <c r="C23" s="16"/>
      <c r="D23" s="16">
        <v>15</v>
      </c>
      <c r="E23" s="14" t="s">
        <v>343</v>
      </c>
      <c r="F23" s="18">
        <f t="shared" si="0"/>
        <v>15</v>
      </c>
      <c r="G23" s="21"/>
      <c r="H23" s="16"/>
      <c r="I23" s="14" t="s">
        <v>343</v>
      </c>
      <c r="J23" s="16">
        <v>15</v>
      </c>
      <c r="K23" s="19"/>
    </row>
    <row r="24" spans="1:11" ht="15.75" x14ac:dyDescent="0.25">
      <c r="A24" s="14">
        <v>18</v>
      </c>
      <c r="B24" s="15" t="s">
        <v>344</v>
      </c>
      <c r="C24" s="16"/>
      <c r="D24" s="16">
        <v>20.8</v>
      </c>
      <c r="E24" s="14" t="s">
        <v>345</v>
      </c>
      <c r="F24" s="18">
        <f t="shared" si="0"/>
        <v>20.8</v>
      </c>
      <c r="G24" s="21"/>
      <c r="H24" s="16"/>
      <c r="I24" s="14" t="s">
        <v>345</v>
      </c>
      <c r="J24" s="16">
        <v>20.8</v>
      </c>
      <c r="K24" s="19"/>
    </row>
    <row r="25" spans="1:11" ht="47.25" x14ac:dyDescent="0.25">
      <c r="A25" s="14">
        <v>19</v>
      </c>
      <c r="B25" s="17" t="s">
        <v>346</v>
      </c>
      <c r="C25" s="16"/>
      <c r="D25" s="16">
        <v>9</v>
      </c>
      <c r="E25" s="14" t="s">
        <v>269</v>
      </c>
      <c r="F25" s="18">
        <f t="shared" si="0"/>
        <v>9</v>
      </c>
      <c r="G25" s="21"/>
      <c r="H25" s="16"/>
      <c r="I25" s="14" t="s">
        <v>269</v>
      </c>
      <c r="J25" s="16">
        <v>9</v>
      </c>
      <c r="K25" s="19"/>
    </row>
    <row r="26" spans="1:11" ht="15.75" x14ac:dyDescent="0.25">
      <c r="A26" s="14">
        <v>20</v>
      </c>
      <c r="B26" s="15" t="s">
        <v>16</v>
      </c>
      <c r="C26" s="16"/>
      <c r="D26" s="16">
        <v>39.200000000000003</v>
      </c>
      <c r="E26" s="14" t="s">
        <v>14</v>
      </c>
      <c r="F26" s="18">
        <f t="shared" si="0"/>
        <v>39.200000000000003</v>
      </c>
      <c r="G26" s="21"/>
      <c r="H26" s="16"/>
      <c r="I26" s="14" t="s">
        <v>14</v>
      </c>
      <c r="J26" s="16">
        <v>39.200000000000003</v>
      </c>
      <c r="K26" s="19"/>
    </row>
    <row r="27" spans="1:11" ht="31.5" x14ac:dyDescent="0.25">
      <c r="A27" s="14">
        <v>21</v>
      </c>
      <c r="B27" s="17" t="s">
        <v>347</v>
      </c>
      <c r="C27" s="16"/>
      <c r="D27" s="16">
        <v>198.2</v>
      </c>
      <c r="E27" s="14" t="s">
        <v>348</v>
      </c>
      <c r="F27" s="18">
        <f t="shared" si="0"/>
        <v>198.2</v>
      </c>
      <c r="G27" s="21"/>
      <c r="H27" s="16"/>
      <c r="I27" s="14" t="s">
        <v>348</v>
      </c>
      <c r="J27" s="16">
        <v>198.2</v>
      </c>
      <c r="K27" s="19"/>
    </row>
    <row r="28" spans="1:11" ht="15.75" x14ac:dyDescent="0.25">
      <c r="A28" s="14">
        <v>22</v>
      </c>
      <c r="B28" s="15" t="s">
        <v>349</v>
      </c>
      <c r="C28" s="16"/>
      <c r="D28" s="16">
        <v>29.4</v>
      </c>
      <c r="E28" s="14" t="s">
        <v>350</v>
      </c>
      <c r="F28" s="18">
        <f t="shared" si="0"/>
        <v>29.4</v>
      </c>
      <c r="G28" s="21"/>
      <c r="H28" s="16"/>
      <c r="I28" s="14" t="s">
        <v>350</v>
      </c>
      <c r="J28" s="16">
        <v>29.4</v>
      </c>
      <c r="K28" s="19"/>
    </row>
    <row r="29" spans="1:11" ht="31.5" x14ac:dyDescent="0.25">
      <c r="A29" s="14">
        <v>18</v>
      </c>
      <c r="B29" s="15" t="s">
        <v>77</v>
      </c>
      <c r="C29" s="16">
        <v>771.5</v>
      </c>
      <c r="D29" s="16"/>
      <c r="E29" s="14"/>
      <c r="F29" s="18">
        <f t="shared" si="0"/>
        <v>771.5</v>
      </c>
      <c r="G29" s="189">
        <v>2220.223</v>
      </c>
      <c r="H29" s="16">
        <v>771.5</v>
      </c>
      <c r="I29" s="14" t="s">
        <v>351</v>
      </c>
      <c r="J29" s="16"/>
      <c r="K29" s="19"/>
    </row>
    <row r="30" spans="1:11" ht="15.75" x14ac:dyDescent="0.25">
      <c r="A30" s="23"/>
      <c r="B30" s="26" t="s">
        <v>37</v>
      </c>
      <c r="C30" s="27">
        <f>SUM(C7:C29)</f>
        <v>771.5</v>
      </c>
      <c r="D30" s="27">
        <v>915.54</v>
      </c>
      <c r="E30" s="28"/>
      <c r="F30" s="29">
        <f t="shared" si="0"/>
        <v>1687.04</v>
      </c>
      <c r="G30" s="30"/>
      <c r="H30" s="27">
        <f>SUM(H7:H29)</f>
        <v>771.5</v>
      </c>
      <c r="I30" s="28"/>
      <c r="J30" s="27">
        <f>SUM(J7:J29)</f>
        <v>915.54000000000008</v>
      </c>
      <c r="K30" s="31">
        <f>SUM(K10:K29)</f>
        <v>0</v>
      </c>
    </row>
    <row r="32" spans="1:11" ht="15.6" customHeight="1" x14ac:dyDescent="0.25">
      <c r="B32" s="32" t="s">
        <v>262</v>
      </c>
      <c r="E32" s="190" t="s">
        <v>352</v>
      </c>
      <c r="F32" s="190"/>
      <c r="G32" s="190"/>
      <c r="H32" s="190"/>
    </row>
    <row r="33" spans="2:8" x14ac:dyDescent="0.25">
      <c r="B33" s="32"/>
      <c r="F33" s="36" t="s">
        <v>40</v>
      </c>
      <c r="G33" s="37"/>
      <c r="H33" s="37"/>
    </row>
    <row r="34" spans="2:8" ht="15.6" customHeight="1" x14ac:dyDescent="0.25">
      <c r="B34" s="32" t="s">
        <v>41</v>
      </c>
      <c r="E34" s="190" t="s">
        <v>353</v>
      </c>
      <c r="F34" s="190"/>
      <c r="G34" s="190"/>
      <c r="H34" s="190"/>
    </row>
    <row r="35" spans="2:8" x14ac:dyDescent="0.25">
      <c r="F35" s="36" t="s">
        <v>40</v>
      </c>
      <c r="G35" s="37"/>
      <c r="H35" s="37"/>
    </row>
    <row r="37" spans="2:8" x14ac:dyDescent="0.25">
      <c r="B37" t="s">
        <v>354</v>
      </c>
    </row>
  </sheetData>
  <mergeCells count="10">
    <mergeCell ref="E32:H32"/>
    <mergeCell ref="E34:H34"/>
    <mergeCell ref="B3:J3"/>
    <mergeCell ref="A4:K4"/>
    <mergeCell ref="A5:A6"/>
    <mergeCell ref="B5:B6"/>
    <mergeCell ref="C5:E5"/>
    <mergeCell ref="F5:F6"/>
    <mergeCell ref="G5:J5"/>
    <mergeCell ref="K5:K6"/>
  </mergeCells>
  <pageMargins left="0.15748031496062992" right="0.15748031496062992" top="0.19685039370078741" bottom="0.15748031496062992" header="0.19685039370078741" footer="0.15748031496062992"/>
  <pageSetup paperSize="9" scale="9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5" workbookViewId="0">
      <selection activeCell="E11" sqref="E1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1.7109375" customWidth="1"/>
    <col min="5" max="5" width="20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1.7109375" customWidth="1"/>
    <col min="261" max="261" width="20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1.7109375" customWidth="1"/>
    <col min="517" max="517" width="20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1.7109375" customWidth="1"/>
    <col min="773" max="773" width="20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1.7109375" customWidth="1"/>
    <col min="1029" max="1029" width="20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1.7109375" customWidth="1"/>
    <col min="1285" max="1285" width="20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1.7109375" customWidth="1"/>
    <col min="1541" max="1541" width="20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1.7109375" customWidth="1"/>
    <col min="1797" max="1797" width="20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1.7109375" customWidth="1"/>
    <col min="2053" max="2053" width="20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1.7109375" customWidth="1"/>
    <col min="2309" max="2309" width="20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1.7109375" customWidth="1"/>
    <col min="2565" max="2565" width="20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1.7109375" customWidth="1"/>
    <col min="2821" max="2821" width="20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1.7109375" customWidth="1"/>
    <col min="3077" max="3077" width="20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1.7109375" customWidth="1"/>
    <col min="3333" max="3333" width="20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1.7109375" customWidth="1"/>
    <col min="3589" max="3589" width="20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1.7109375" customWidth="1"/>
    <col min="3845" max="3845" width="20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1.7109375" customWidth="1"/>
    <col min="4101" max="4101" width="20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1.7109375" customWidth="1"/>
    <col min="4357" max="4357" width="20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1.7109375" customWidth="1"/>
    <col min="4613" max="4613" width="20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1.7109375" customWidth="1"/>
    <col min="4869" max="4869" width="20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1.7109375" customWidth="1"/>
    <col min="5125" max="5125" width="20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1.7109375" customWidth="1"/>
    <col min="5381" max="5381" width="20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1.7109375" customWidth="1"/>
    <col min="5637" max="5637" width="20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1.7109375" customWidth="1"/>
    <col min="5893" max="5893" width="20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1.7109375" customWidth="1"/>
    <col min="6149" max="6149" width="20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1.7109375" customWidth="1"/>
    <col min="6405" max="6405" width="20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1.7109375" customWidth="1"/>
    <col min="6661" max="6661" width="20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1.7109375" customWidth="1"/>
    <col min="6917" max="6917" width="20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1.7109375" customWidth="1"/>
    <col min="7173" max="7173" width="20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1.7109375" customWidth="1"/>
    <col min="7429" max="7429" width="20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1.7109375" customWidth="1"/>
    <col min="7685" max="7685" width="20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1.7109375" customWidth="1"/>
    <col min="7941" max="7941" width="20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1.7109375" customWidth="1"/>
    <col min="8197" max="8197" width="20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1.7109375" customWidth="1"/>
    <col min="8453" max="8453" width="20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1.7109375" customWidth="1"/>
    <col min="8709" max="8709" width="20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1.7109375" customWidth="1"/>
    <col min="8965" max="8965" width="20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1.7109375" customWidth="1"/>
    <col min="9221" max="9221" width="20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1.7109375" customWidth="1"/>
    <col min="9477" max="9477" width="20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1.7109375" customWidth="1"/>
    <col min="9733" max="9733" width="20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1.7109375" customWidth="1"/>
    <col min="9989" max="9989" width="20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1.7109375" customWidth="1"/>
    <col min="10245" max="10245" width="20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1.7109375" customWidth="1"/>
    <col min="10501" max="10501" width="20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1.7109375" customWidth="1"/>
    <col min="10757" max="10757" width="20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1.7109375" customWidth="1"/>
    <col min="11013" max="11013" width="20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1.7109375" customWidth="1"/>
    <col min="11269" max="11269" width="20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1.7109375" customWidth="1"/>
    <col min="11525" max="11525" width="20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1.7109375" customWidth="1"/>
    <col min="11781" max="11781" width="20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1.7109375" customWidth="1"/>
    <col min="12037" max="12037" width="20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1.7109375" customWidth="1"/>
    <col min="12293" max="12293" width="20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1.7109375" customWidth="1"/>
    <col min="12549" max="12549" width="20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1.7109375" customWidth="1"/>
    <col min="12805" max="12805" width="20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1.7109375" customWidth="1"/>
    <col min="13061" max="13061" width="20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1.7109375" customWidth="1"/>
    <col min="13317" max="13317" width="20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1.7109375" customWidth="1"/>
    <col min="13573" max="13573" width="20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1.7109375" customWidth="1"/>
    <col min="13829" max="13829" width="20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1.7109375" customWidth="1"/>
    <col min="14085" max="14085" width="20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1.7109375" customWidth="1"/>
    <col min="14341" max="14341" width="20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1.7109375" customWidth="1"/>
    <col min="14597" max="14597" width="20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1.7109375" customWidth="1"/>
    <col min="14853" max="14853" width="20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1.7109375" customWidth="1"/>
    <col min="15109" max="15109" width="20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1.7109375" customWidth="1"/>
    <col min="15365" max="15365" width="20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1.7109375" customWidth="1"/>
    <col min="15621" max="15621" width="20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1.7109375" customWidth="1"/>
    <col min="15877" max="15877" width="20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1.7109375" customWidth="1"/>
    <col min="16133" max="16133" width="20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61.5" customHeight="1" x14ac:dyDescent="0.25">
      <c r="A3" s="2"/>
      <c r="B3" s="5" t="s">
        <v>355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1.5" x14ac:dyDescent="0.25">
      <c r="A7" s="14" t="s">
        <v>114</v>
      </c>
      <c r="B7" s="17" t="s">
        <v>356</v>
      </c>
      <c r="C7" s="16"/>
      <c r="D7" s="16">
        <v>5.4</v>
      </c>
      <c r="E7" s="17" t="s">
        <v>14</v>
      </c>
      <c r="F7" s="18">
        <f>SUM(C7,D7)</f>
        <v>5.4</v>
      </c>
      <c r="G7" s="15"/>
      <c r="H7" s="16">
        <v>5.4</v>
      </c>
      <c r="I7" s="17" t="s">
        <v>14</v>
      </c>
      <c r="J7" s="16"/>
      <c r="K7" s="19"/>
    </row>
    <row r="8" spans="1:13" ht="32.450000000000003" customHeight="1" x14ac:dyDescent="0.25">
      <c r="A8" s="14">
        <v>2</v>
      </c>
      <c r="B8" s="17" t="s">
        <v>357</v>
      </c>
      <c r="C8" s="16"/>
      <c r="D8" s="16">
        <v>69.599999999999994</v>
      </c>
      <c r="E8" s="17" t="s">
        <v>14</v>
      </c>
      <c r="F8" s="18">
        <f t="shared" ref="F8:F26" si="0">SUM(C8,D8)</f>
        <v>69.599999999999994</v>
      </c>
      <c r="G8" s="15"/>
      <c r="H8" s="16">
        <v>69.599999999999994</v>
      </c>
      <c r="I8" s="17" t="s">
        <v>14</v>
      </c>
      <c r="J8" s="16"/>
      <c r="K8" s="19"/>
    </row>
    <row r="9" spans="1:13" ht="15.75" x14ac:dyDescent="0.25">
      <c r="A9" s="14">
        <v>3</v>
      </c>
      <c r="B9" s="15" t="s">
        <v>358</v>
      </c>
      <c r="C9" s="16"/>
      <c r="D9" s="16">
        <v>1019.9</v>
      </c>
      <c r="E9" s="17" t="s">
        <v>14</v>
      </c>
      <c r="F9" s="18">
        <f t="shared" si="0"/>
        <v>1019.9</v>
      </c>
      <c r="G9" s="15"/>
      <c r="H9" s="16">
        <v>1019.9</v>
      </c>
      <c r="I9" s="20" t="s">
        <v>14</v>
      </c>
      <c r="J9" s="16"/>
      <c r="K9" s="19"/>
    </row>
    <row r="10" spans="1:13" ht="31.5" x14ac:dyDescent="0.25">
      <c r="A10" s="14">
        <v>4</v>
      </c>
      <c r="B10" s="17" t="s">
        <v>359</v>
      </c>
      <c r="C10" s="16"/>
      <c r="D10" s="16">
        <v>20.100000000000001</v>
      </c>
      <c r="E10" s="17" t="s">
        <v>360</v>
      </c>
      <c r="F10" s="18">
        <f t="shared" si="0"/>
        <v>20.100000000000001</v>
      </c>
      <c r="G10" s="15"/>
      <c r="H10" s="16">
        <v>20.100000000000001</v>
      </c>
      <c r="I10" s="20" t="s">
        <v>360</v>
      </c>
      <c r="J10" s="16"/>
      <c r="K10" s="19"/>
    </row>
    <row r="11" spans="1:13" ht="15.75" x14ac:dyDescent="0.25">
      <c r="A11" s="14"/>
      <c r="B11" s="17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>
        <v>5</v>
      </c>
      <c r="B12" s="17" t="s">
        <v>361</v>
      </c>
      <c r="C12" s="16"/>
      <c r="D12" s="16">
        <v>19.899999999999999</v>
      </c>
      <c r="E12" s="17" t="s">
        <v>14</v>
      </c>
      <c r="F12" s="18">
        <f t="shared" si="0"/>
        <v>19.899999999999999</v>
      </c>
      <c r="G12" s="15"/>
      <c r="H12" s="16">
        <v>19.899999999999999</v>
      </c>
      <c r="I12" s="20" t="s">
        <v>14</v>
      </c>
      <c r="J12" s="16"/>
      <c r="K12" s="19"/>
    </row>
    <row r="13" spans="1:13" ht="29.45" customHeight="1" x14ac:dyDescent="0.25">
      <c r="A13" s="21">
        <v>6</v>
      </c>
      <c r="B13" s="17" t="s">
        <v>362</v>
      </c>
      <c r="C13" s="16"/>
      <c r="D13" s="16">
        <v>5.2</v>
      </c>
      <c r="E13" s="17" t="s">
        <v>360</v>
      </c>
      <c r="F13" s="18">
        <f t="shared" si="0"/>
        <v>5.2</v>
      </c>
      <c r="G13" s="15"/>
      <c r="H13" s="16">
        <v>5.2</v>
      </c>
      <c r="I13" s="17" t="s">
        <v>360</v>
      </c>
      <c r="J13" s="16"/>
      <c r="K13" s="19"/>
    </row>
    <row r="14" spans="1:13" ht="31.5" x14ac:dyDescent="0.25">
      <c r="A14" s="14">
        <v>7</v>
      </c>
      <c r="B14" s="15" t="s">
        <v>363</v>
      </c>
      <c r="C14" s="16"/>
      <c r="D14" s="16">
        <v>3</v>
      </c>
      <c r="E14" s="17" t="s">
        <v>364</v>
      </c>
      <c r="F14" s="18">
        <f t="shared" si="0"/>
        <v>3</v>
      </c>
      <c r="G14" s="97"/>
      <c r="H14" s="16">
        <v>3</v>
      </c>
      <c r="I14" s="17" t="s">
        <v>365</v>
      </c>
      <c r="J14" s="16"/>
      <c r="K14" s="19"/>
    </row>
    <row r="15" spans="1:13" ht="15.75" x14ac:dyDescent="0.25">
      <c r="A15" s="14">
        <v>8</v>
      </c>
      <c r="B15" s="15" t="s">
        <v>77</v>
      </c>
      <c r="C15" s="16"/>
      <c r="D15" s="16">
        <v>1.6</v>
      </c>
      <c r="E15" s="17" t="s">
        <v>366</v>
      </c>
      <c r="F15" s="18">
        <f>SUM(C15,D15)</f>
        <v>1.6</v>
      </c>
      <c r="G15" s="15"/>
      <c r="H15" s="16">
        <v>1.6</v>
      </c>
      <c r="I15" s="17" t="s">
        <v>366</v>
      </c>
      <c r="J15" s="16"/>
      <c r="K15" s="19"/>
    </row>
    <row r="16" spans="1:13" ht="15.75" x14ac:dyDescent="0.25">
      <c r="A16" s="14"/>
      <c r="B16" s="15"/>
      <c r="C16" s="16"/>
      <c r="D16" s="16"/>
      <c r="E16" s="17"/>
      <c r="F16" s="18"/>
      <c r="G16" s="21"/>
      <c r="H16" s="16"/>
      <c r="I16" s="17"/>
      <c r="J16" s="16"/>
      <c r="K16" s="19"/>
    </row>
    <row r="17" spans="1:11" ht="15.75" x14ac:dyDescent="0.25">
      <c r="A17" s="21">
        <v>9</v>
      </c>
      <c r="B17" s="15" t="s">
        <v>77</v>
      </c>
      <c r="C17" s="16">
        <v>299.2</v>
      </c>
      <c r="D17" s="16"/>
      <c r="E17" s="17"/>
      <c r="F17" s="18">
        <f>SUM(C17,D17)</f>
        <v>299.2</v>
      </c>
      <c r="G17" s="21">
        <v>2210</v>
      </c>
      <c r="H17" s="16">
        <v>4.5</v>
      </c>
      <c r="I17" s="17" t="s">
        <v>367</v>
      </c>
      <c r="J17" s="16"/>
      <c r="K17" s="19"/>
    </row>
    <row r="18" spans="1:11" ht="15.75" x14ac:dyDescent="0.25">
      <c r="A18" s="21"/>
      <c r="B18" s="15"/>
      <c r="C18" s="16"/>
      <c r="D18" s="16"/>
      <c r="E18" s="17"/>
      <c r="F18" s="18">
        <f>SUM(C18,D18)</f>
        <v>0</v>
      </c>
      <c r="G18" s="97">
        <v>2220</v>
      </c>
      <c r="H18" s="16">
        <v>30.7</v>
      </c>
      <c r="I18" s="17" t="s">
        <v>14</v>
      </c>
      <c r="J18" s="16"/>
      <c r="K18" s="19"/>
    </row>
    <row r="19" spans="1:11" ht="16.149999999999999" customHeight="1" x14ac:dyDescent="0.25">
      <c r="A19" s="14"/>
      <c r="B19" s="15"/>
      <c r="C19" s="16"/>
      <c r="D19" s="16"/>
      <c r="E19" s="17"/>
      <c r="F19" s="18">
        <f>SUM(C19,D19)</f>
        <v>0</v>
      </c>
      <c r="G19" s="97">
        <v>2240</v>
      </c>
      <c r="H19" s="16">
        <v>142</v>
      </c>
      <c r="I19" s="17" t="s">
        <v>368</v>
      </c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v>0</v>
      </c>
      <c r="G20" s="97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23"/>
      <c r="B26" s="26" t="s">
        <v>37</v>
      </c>
      <c r="C26" s="27">
        <f>SUM(C7:C25)</f>
        <v>299.2</v>
      </c>
      <c r="D26" s="27">
        <f>SUM(D7:D25)</f>
        <v>1144.7</v>
      </c>
      <c r="E26" s="28"/>
      <c r="F26" s="29">
        <f t="shared" si="0"/>
        <v>1443.9</v>
      </c>
      <c r="G26" s="30"/>
      <c r="H26" s="27">
        <f>SUM(H7:H25)</f>
        <v>1321.9</v>
      </c>
      <c r="I26" s="28"/>
      <c r="J26" s="27">
        <f>SUM(J7:J25)</f>
        <v>0</v>
      </c>
      <c r="K26" s="31">
        <f>C26-H26</f>
        <v>-1022.7</v>
      </c>
    </row>
    <row r="29" spans="1:11" ht="15.75" x14ac:dyDescent="0.25">
      <c r="B29" s="32" t="s">
        <v>109</v>
      </c>
      <c r="F29" s="33"/>
      <c r="G29" s="34" t="s">
        <v>369</v>
      </c>
      <c r="H29" s="35"/>
    </row>
    <row r="30" spans="1:11" x14ac:dyDescent="0.25">
      <c r="B30" s="32"/>
      <c r="F30" s="36" t="s">
        <v>40</v>
      </c>
      <c r="G30" s="37"/>
      <c r="H30" s="37"/>
    </row>
    <row r="31" spans="1:11" ht="15.75" x14ac:dyDescent="0.25">
      <c r="B31" s="32" t="s">
        <v>41</v>
      </c>
      <c r="F31" s="33"/>
      <c r="G31" s="34" t="s">
        <v>370</v>
      </c>
      <c r="H31" s="35"/>
    </row>
    <row r="32" spans="1:11" x14ac:dyDescent="0.25">
      <c r="F32" s="36" t="s">
        <v>40</v>
      </c>
      <c r="G32" s="37"/>
      <c r="H32" s="37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3"/>
  <sheetViews>
    <sheetView zoomScaleNormal="100" zoomScaleSheetLayoutView="83" workbookViewId="0"/>
  </sheetViews>
  <sheetFormatPr defaultRowHeight="15" x14ac:dyDescent="0.25"/>
  <cols>
    <col min="1" max="1" width="4.5703125" style="193" customWidth="1"/>
    <col min="2" max="2" width="30.85546875" style="193" customWidth="1"/>
    <col min="3" max="3" width="19" style="193" customWidth="1"/>
    <col min="4" max="4" width="16.28515625" style="193" customWidth="1"/>
    <col min="5" max="5" width="23.42578125" style="193" customWidth="1"/>
    <col min="6" max="6" width="20.7109375" style="193" customWidth="1"/>
    <col min="7" max="7" width="12.42578125" style="193" customWidth="1"/>
    <col min="8" max="8" width="8.5703125" style="193" customWidth="1"/>
    <col min="9" max="9" width="21.5703125" style="193" customWidth="1"/>
    <col min="10" max="10" width="9.140625" style="193"/>
    <col min="11" max="11" width="20.85546875" style="193" customWidth="1"/>
    <col min="12" max="12" width="9.140625" style="193"/>
    <col min="13" max="13" width="1.42578125" style="193" customWidth="1"/>
    <col min="14" max="15" width="9.140625" style="193" hidden="1" customWidth="1"/>
    <col min="16" max="16384" width="9.140625" style="193"/>
  </cols>
  <sheetData>
    <row r="3" spans="1:11" ht="15.75" x14ac:dyDescent="0.25">
      <c r="A3" s="191" t="s">
        <v>44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5.75" x14ac:dyDescent="0.25">
      <c r="A4" s="191" t="s">
        <v>371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ht="15.75" x14ac:dyDescent="0.2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ht="15.75" x14ac:dyDescent="0.25">
      <c r="A6" s="196" t="s">
        <v>372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</row>
    <row r="7" spans="1:11" ht="15.75" x14ac:dyDescent="0.25">
      <c r="A7" s="198"/>
      <c r="C7" s="199"/>
      <c r="D7" s="200"/>
    </row>
    <row r="8" spans="1:11" ht="16.5" thickBot="1" x14ac:dyDescent="0.3">
      <c r="A8" s="198"/>
      <c r="B8" s="201"/>
      <c r="C8" s="201"/>
      <c r="D8" s="201"/>
      <c r="E8" s="201"/>
      <c r="F8" s="201"/>
      <c r="G8" s="201"/>
      <c r="H8" s="201"/>
      <c r="I8" s="201"/>
      <c r="J8" s="201"/>
      <c r="K8" s="201"/>
    </row>
    <row r="9" spans="1:11" ht="40.5" customHeight="1" x14ac:dyDescent="0.25">
      <c r="A9" s="202" t="s">
        <v>47</v>
      </c>
      <c r="B9" s="203" t="s">
        <v>2</v>
      </c>
      <c r="C9" s="204" t="s">
        <v>373</v>
      </c>
      <c r="D9" s="205"/>
      <c r="E9" s="206"/>
      <c r="F9" s="203" t="s">
        <v>374</v>
      </c>
      <c r="G9" s="204" t="s">
        <v>375</v>
      </c>
      <c r="H9" s="205"/>
      <c r="I9" s="205"/>
      <c r="J9" s="206"/>
      <c r="K9" s="203" t="s">
        <v>376</v>
      </c>
    </row>
    <row r="10" spans="1:11" ht="15.75" thickBot="1" x14ac:dyDescent="0.3">
      <c r="A10" s="207"/>
      <c r="B10" s="208"/>
      <c r="C10" s="209"/>
      <c r="D10" s="210"/>
      <c r="E10" s="211"/>
      <c r="F10" s="212"/>
      <c r="G10" s="209" t="s">
        <v>377</v>
      </c>
      <c r="H10" s="210"/>
      <c r="I10" s="210"/>
      <c r="J10" s="211"/>
      <c r="K10" s="212"/>
    </row>
    <row r="11" spans="1:11" x14ac:dyDescent="0.25">
      <c r="A11" s="207"/>
      <c r="B11" s="208"/>
      <c r="C11" s="203" t="s">
        <v>378</v>
      </c>
      <c r="D11" s="203" t="s">
        <v>379</v>
      </c>
      <c r="E11" s="203" t="s">
        <v>380</v>
      </c>
      <c r="F11" s="212"/>
      <c r="G11" s="203" t="s">
        <v>10</v>
      </c>
      <c r="H11" s="203" t="s">
        <v>381</v>
      </c>
      <c r="I11" s="203" t="s">
        <v>382</v>
      </c>
      <c r="J11" s="203" t="s">
        <v>381</v>
      </c>
      <c r="K11" s="212"/>
    </row>
    <row r="12" spans="1:11" ht="21" customHeight="1" x14ac:dyDescent="0.25">
      <c r="A12" s="207"/>
      <c r="B12" s="208"/>
      <c r="C12" s="208"/>
      <c r="D12" s="208"/>
      <c r="E12" s="212"/>
      <c r="F12" s="212"/>
      <c r="G12" s="212"/>
      <c r="H12" s="213"/>
      <c r="I12" s="212"/>
      <c r="J12" s="213"/>
      <c r="K12" s="212"/>
    </row>
    <row r="13" spans="1:11" ht="90" customHeight="1" thickBot="1" x14ac:dyDescent="0.3">
      <c r="A13" s="207"/>
      <c r="B13" s="214"/>
      <c r="C13" s="214"/>
      <c r="D13" s="214"/>
      <c r="E13" s="215"/>
      <c r="F13" s="215"/>
      <c r="G13" s="215"/>
      <c r="H13" s="216"/>
      <c r="I13" s="215"/>
      <c r="J13" s="216"/>
      <c r="K13" s="215"/>
    </row>
    <row r="14" spans="1:11" ht="90.75" customHeight="1" thickBot="1" x14ac:dyDescent="0.3">
      <c r="A14" s="217" t="s">
        <v>114</v>
      </c>
      <c r="B14" s="218" t="s">
        <v>383</v>
      </c>
      <c r="C14" s="219"/>
      <c r="D14" s="220">
        <v>2.04</v>
      </c>
      <c r="E14" s="218" t="s">
        <v>384</v>
      </c>
      <c r="F14" s="221">
        <f>C14+D14</f>
        <v>2.04</v>
      </c>
      <c r="G14" s="219"/>
      <c r="H14" s="219"/>
      <c r="I14" s="218" t="s">
        <v>384</v>
      </c>
      <c r="J14" s="220">
        <v>2.04</v>
      </c>
      <c r="K14" s="222">
        <v>0</v>
      </c>
    </row>
    <row r="15" spans="1:11" ht="67.5" customHeight="1" thickBot="1" x14ac:dyDescent="0.3">
      <c r="A15" s="223" t="s">
        <v>117</v>
      </c>
      <c r="B15" s="218" t="s">
        <v>385</v>
      </c>
      <c r="C15" s="219"/>
      <c r="D15" s="224">
        <v>0.5</v>
      </c>
      <c r="E15" s="218" t="s">
        <v>386</v>
      </c>
      <c r="F15" s="225">
        <v>0.5</v>
      </c>
      <c r="G15" s="219"/>
      <c r="H15" s="219"/>
      <c r="I15" s="218" t="s">
        <v>386</v>
      </c>
      <c r="J15" s="224">
        <v>0.5</v>
      </c>
      <c r="K15" s="226">
        <v>0</v>
      </c>
    </row>
    <row r="16" spans="1:11" ht="72" customHeight="1" thickBot="1" x14ac:dyDescent="0.3">
      <c r="A16" s="223" t="s">
        <v>120</v>
      </c>
      <c r="B16" s="218" t="s">
        <v>387</v>
      </c>
      <c r="C16" s="219"/>
      <c r="D16" s="224">
        <v>0.8</v>
      </c>
      <c r="E16" s="218" t="s">
        <v>388</v>
      </c>
      <c r="F16" s="225">
        <f>C16+D16</f>
        <v>0.8</v>
      </c>
      <c r="G16" s="219"/>
      <c r="H16" s="219"/>
      <c r="I16" s="218" t="s">
        <v>388</v>
      </c>
      <c r="J16" s="224">
        <v>0.8</v>
      </c>
      <c r="K16" s="226">
        <v>0</v>
      </c>
    </row>
    <row r="17" spans="1:11" ht="45.75" thickBot="1" x14ac:dyDescent="0.3">
      <c r="A17" s="227" t="s">
        <v>389</v>
      </c>
      <c r="B17" s="228" t="s">
        <v>390</v>
      </c>
      <c r="C17" s="219"/>
      <c r="D17" s="224">
        <v>1</v>
      </c>
      <c r="E17" s="218" t="s">
        <v>391</v>
      </c>
      <c r="F17" s="225">
        <f>C17+D17</f>
        <v>1</v>
      </c>
      <c r="G17" s="219"/>
      <c r="H17" s="219"/>
      <c r="I17" s="218" t="s">
        <v>391</v>
      </c>
      <c r="J17" s="224">
        <v>1</v>
      </c>
      <c r="K17" s="222">
        <v>0</v>
      </c>
    </row>
    <row r="18" spans="1:11" ht="69.75" customHeight="1" thickBot="1" x14ac:dyDescent="0.3">
      <c r="A18" s="229" t="s">
        <v>392</v>
      </c>
      <c r="B18" s="218" t="s">
        <v>393</v>
      </c>
      <c r="C18" s="219"/>
      <c r="D18" s="218">
        <v>5.2</v>
      </c>
      <c r="E18" s="218" t="s">
        <v>394</v>
      </c>
      <c r="F18" s="226">
        <f>D18+C18</f>
        <v>5.2</v>
      </c>
      <c r="G18" s="219"/>
      <c r="H18" s="219"/>
      <c r="I18" s="218" t="s">
        <v>394</v>
      </c>
      <c r="J18" s="218">
        <v>5.2</v>
      </c>
      <c r="K18" s="218">
        <v>0</v>
      </c>
    </row>
    <row r="19" spans="1:11" ht="75.75" customHeight="1" thickBot="1" x14ac:dyDescent="0.3">
      <c r="A19" s="230" t="s">
        <v>395</v>
      </c>
      <c r="B19" s="218" t="s">
        <v>396</v>
      </c>
      <c r="C19" s="219"/>
      <c r="D19" s="218">
        <v>3.33</v>
      </c>
      <c r="E19" s="218" t="s">
        <v>397</v>
      </c>
      <c r="F19" s="226">
        <f>C19+D19</f>
        <v>3.33</v>
      </c>
      <c r="G19" s="219"/>
      <c r="H19" s="219"/>
      <c r="I19" s="218" t="s">
        <v>397</v>
      </c>
      <c r="J19" s="218">
        <v>3.33</v>
      </c>
      <c r="K19" s="222">
        <v>0</v>
      </c>
    </row>
    <row r="20" spans="1:11" ht="57" customHeight="1" thickBot="1" x14ac:dyDescent="0.3">
      <c r="A20" s="223" t="s">
        <v>398</v>
      </c>
      <c r="B20" s="228" t="s">
        <v>399</v>
      </c>
      <c r="C20" s="219"/>
      <c r="D20" s="224">
        <v>3</v>
      </c>
      <c r="E20" s="218" t="s">
        <v>400</v>
      </c>
      <c r="F20" s="231">
        <f>C20+D20</f>
        <v>3</v>
      </c>
      <c r="G20" s="219"/>
      <c r="H20" s="219"/>
      <c r="I20" s="218" t="s">
        <v>400</v>
      </c>
      <c r="J20" s="224">
        <v>3</v>
      </c>
      <c r="K20" s="222">
        <v>0</v>
      </c>
    </row>
    <row r="21" spans="1:11" ht="57" customHeight="1" thickBot="1" x14ac:dyDescent="0.3">
      <c r="A21" s="223" t="s">
        <v>401</v>
      </c>
      <c r="B21" s="218" t="s">
        <v>402</v>
      </c>
      <c r="C21" s="219"/>
      <c r="D21" s="224">
        <v>0.4</v>
      </c>
      <c r="E21" s="218" t="s">
        <v>403</v>
      </c>
      <c r="F21" s="226">
        <f>C21+D21</f>
        <v>0.4</v>
      </c>
      <c r="G21" s="232"/>
      <c r="H21" s="232"/>
      <c r="I21" s="218" t="s">
        <v>404</v>
      </c>
      <c r="J21" s="224">
        <v>0.4</v>
      </c>
      <c r="K21" s="222">
        <v>0</v>
      </c>
    </row>
    <row r="22" spans="1:11" ht="57" customHeight="1" thickBot="1" x14ac:dyDescent="0.3">
      <c r="A22" s="223" t="s">
        <v>405</v>
      </c>
      <c r="B22" s="218" t="s">
        <v>406</v>
      </c>
      <c r="C22" s="232"/>
      <c r="D22" s="220">
        <v>34.322000000000003</v>
      </c>
      <c r="E22" s="218" t="s">
        <v>122</v>
      </c>
      <c r="F22" s="233">
        <f>C22+D22</f>
        <v>34.322000000000003</v>
      </c>
      <c r="G22" s="234"/>
      <c r="H22" s="234"/>
      <c r="I22" s="218" t="s">
        <v>122</v>
      </c>
      <c r="J22" s="235">
        <v>34.32</v>
      </c>
      <c r="K22" s="222">
        <v>0</v>
      </c>
    </row>
    <row r="23" spans="1:11" ht="57" customHeight="1" thickBot="1" x14ac:dyDescent="0.3">
      <c r="A23" s="223" t="s">
        <v>407</v>
      </c>
      <c r="B23" s="218" t="s">
        <v>408</v>
      </c>
      <c r="C23" s="232"/>
      <c r="D23" s="224">
        <v>4.2</v>
      </c>
      <c r="E23" s="218" t="s">
        <v>122</v>
      </c>
      <c r="F23" s="236">
        <v>4.2</v>
      </c>
      <c r="G23" s="234"/>
      <c r="H23" s="234"/>
      <c r="I23" s="218" t="s">
        <v>122</v>
      </c>
      <c r="J23" s="237">
        <v>4.2</v>
      </c>
      <c r="K23" s="222">
        <v>0</v>
      </c>
    </row>
    <row r="24" spans="1:11" ht="79.5" customHeight="1" thickBot="1" x14ac:dyDescent="0.3">
      <c r="A24" s="223" t="s">
        <v>409</v>
      </c>
      <c r="B24" s="218" t="s">
        <v>410</v>
      </c>
      <c r="C24" s="232"/>
      <c r="D24" s="220">
        <v>34.840000000000003</v>
      </c>
      <c r="E24" s="218" t="s">
        <v>411</v>
      </c>
      <c r="F24" s="236">
        <v>34.840000000000003</v>
      </c>
      <c r="G24" s="234"/>
      <c r="H24" s="234"/>
      <c r="I24" s="218" t="s">
        <v>411</v>
      </c>
      <c r="J24" s="235">
        <v>34.840000000000003</v>
      </c>
      <c r="K24" s="222">
        <v>0</v>
      </c>
    </row>
    <row r="25" spans="1:11" ht="90" customHeight="1" thickBot="1" x14ac:dyDescent="0.3">
      <c r="A25" s="227" t="s">
        <v>412</v>
      </c>
      <c r="B25" s="218" t="s">
        <v>410</v>
      </c>
      <c r="C25" s="232"/>
      <c r="D25" s="220">
        <v>11.35</v>
      </c>
      <c r="E25" s="218" t="s">
        <v>411</v>
      </c>
      <c r="F25" s="236">
        <v>11.35</v>
      </c>
      <c r="G25" s="234"/>
      <c r="H25" s="234"/>
      <c r="I25" s="218" t="s">
        <v>411</v>
      </c>
      <c r="J25" s="235">
        <v>11.35</v>
      </c>
      <c r="K25" s="222">
        <v>0</v>
      </c>
    </row>
    <row r="26" spans="1:11" ht="77.25" customHeight="1" thickBot="1" x14ac:dyDescent="0.3">
      <c r="A26" s="223" t="s">
        <v>413</v>
      </c>
      <c r="B26" s="218" t="s">
        <v>410</v>
      </c>
      <c r="C26" s="232"/>
      <c r="D26" s="220">
        <v>27.945</v>
      </c>
      <c r="E26" s="218" t="s">
        <v>411</v>
      </c>
      <c r="F26" s="236">
        <v>27.95</v>
      </c>
      <c r="G26" s="234"/>
      <c r="H26" s="238"/>
      <c r="I26" s="218" t="s">
        <v>411</v>
      </c>
      <c r="J26" s="235">
        <v>27.95</v>
      </c>
      <c r="K26" s="222">
        <v>0</v>
      </c>
    </row>
    <row r="27" spans="1:11" ht="76.5" customHeight="1" thickBot="1" x14ac:dyDescent="0.3">
      <c r="A27" s="223" t="s">
        <v>414</v>
      </c>
      <c r="B27" s="218" t="s">
        <v>410</v>
      </c>
      <c r="C27" s="232"/>
      <c r="D27" s="220">
        <v>35.081000000000003</v>
      </c>
      <c r="E27" s="218" t="s">
        <v>411</v>
      </c>
      <c r="F27" s="233">
        <v>35.081000000000003</v>
      </c>
      <c r="G27" s="234"/>
      <c r="H27" s="238"/>
      <c r="I27" s="218" t="s">
        <v>411</v>
      </c>
      <c r="J27" s="235">
        <v>35.081000000000003</v>
      </c>
      <c r="K27" s="222">
        <v>0</v>
      </c>
    </row>
    <row r="28" spans="1:11" ht="63" customHeight="1" thickBot="1" x14ac:dyDescent="0.3">
      <c r="A28" s="227" t="s">
        <v>415</v>
      </c>
      <c r="B28" s="218" t="s">
        <v>416</v>
      </c>
      <c r="C28" s="232"/>
      <c r="D28" s="220">
        <v>862.89099999999996</v>
      </c>
      <c r="E28" s="218" t="s">
        <v>417</v>
      </c>
      <c r="F28" s="233">
        <v>862.89099999999996</v>
      </c>
      <c r="G28" s="234"/>
      <c r="H28" s="238"/>
      <c r="I28" s="218" t="s">
        <v>417</v>
      </c>
      <c r="J28" s="235">
        <v>862.89099999999996</v>
      </c>
      <c r="K28" s="222">
        <v>0</v>
      </c>
    </row>
    <row r="29" spans="1:11" ht="28.5" customHeight="1" thickBot="1" x14ac:dyDescent="0.3">
      <c r="A29" s="223" t="s">
        <v>418</v>
      </c>
      <c r="B29" s="218"/>
      <c r="C29" s="232"/>
      <c r="D29" s="220"/>
      <c r="E29" s="218"/>
      <c r="F29" s="236"/>
      <c r="G29" s="234">
        <v>2210</v>
      </c>
      <c r="H29" s="239">
        <v>77</v>
      </c>
      <c r="I29" s="234" t="s">
        <v>419</v>
      </c>
      <c r="J29" s="237"/>
      <c r="K29" s="222">
        <v>0</v>
      </c>
    </row>
    <row r="30" spans="1:11" ht="28.5" customHeight="1" thickBot="1" x14ac:dyDescent="0.3">
      <c r="A30" s="223" t="s">
        <v>420</v>
      </c>
      <c r="B30" s="218"/>
      <c r="C30" s="232"/>
      <c r="D30" s="220"/>
      <c r="E30" s="218"/>
      <c r="F30" s="236"/>
      <c r="G30" s="234">
        <v>2240</v>
      </c>
      <c r="H30" s="238">
        <v>0.78100000000000003</v>
      </c>
      <c r="I30" s="234" t="s">
        <v>421</v>
      </c>
      <c r="J30" s="235"/>
      <c r="K30" s="222">
        <v>0</v>
      </c>
    </row>
    <row r="31" spans="1:11" ht="33" customHeight="1" thickBot="1" x14ac:dyDescent="0.3">
      <c r="A31" s="223" t="s">
        <v>422</v>
      </c>
      <c r="B31" s="218"/>
      <c r="C31" s="232"/>
      <c r="D31" s="220"/>
      <c r="E31" s="218"/>
      <c r="F31" s="236"/>
      <c r="G31" s="234">
        <v>2240</v>
      </c>
      <c r="H31" s="238">
        <v>153.738</v>
      </c>
      <c r="I31" s="234" t="s">
        <v>423</v>
      </c>
      <c r="J31" s="235"/>
      <c r="K31" s="222">
        <v>0</v>
      </c>
    </row>
    <row r="32" spans="1:11" ht="51" customHeight="1" thickBot="1" x14ac:dyDescent="0.3">
      <c r="A32" s="223" t="s">
        <v>424</v>
      </c>
      <c r="B32" s="240"/>
      <c r="C32" s="232"/>
      <c r="D32" s="241"/>
      <c r="E32" s="240"/>
      <c r="F32" s="242"/>
      <c r="G32" s="243">
        <v>2240</v>
      </c>
      <c r="H32" s="244">
        <v>27.75</v>
      </c>
      <c r="I32" s="243" t="s">
        <v>425</v>
      </c>
      <c r="J32" s="245"/>
      <c r="K32" s="246">
        <v>0</v>
      </c>
    </row>
    <row r="33" spans="1:11" ht="53.25" customHeight="1" thickBot="1" x14ac:dyDescent="0.3">
      <c r="A33" s="223" t="s">
        <v>426</v>
      </c>
      <c r="B33" s="247"/>
      <c r="C33" s="248"/>
      <c r="D33" s="249"/>
      <c r="E33" s="250"/>
      <c r="F33" s="251"/>
      <c r="G33" s="250">
        <v>2240</v>
      </c>
      <c r="H33" s="249">
        <v>80</v>
      </c>
      <c r="I33" s="250" t="s">
        <v>427</v>
      </c>
      <c r="J33" s="249"/>
      <c r="K33" s="252">
        <v>0</v>
      </c>
    </row>
    <row r="34" spans="1:11" ht="33" customHeight="1" thickBot="1" x14ac:dyDescent="0.3">
      <c r="A34" s="253" t="s">
        <v>428</v>
      </c>
      <c r="B34" s="254"/>
      <c r="C34" s="255"/>
      <c r="D34" s="255"/>
      <c r="E34" s="256"/>
      <c r="F34" s="257"/>
      <c r="G34" s="250">
        <v>2240</v>
      </c>
      <c r="H34" s="249">
        <v>199.655</v>
      </c>
      <c r="I34" s="250" t="s">
        <v>429</v>
      </c>
      <c r="J34" s="249"/>
      <c r="K34" s="258">
        <v>0</v>
      </c>
    </row>
    <row r="35" spans="1:11" ht="33" customHeight="1" thickBot="1" x14ac:dyDescent="0.3">
      <c r="A35" s="223" t="s">
        <v>430</v>
      </c>
      <c r="B35" s="254" t="s">
        <v>23</v>
      </c>
      <c r="C35" s="259">
        <v>260.13200000000001</v>
      </c>
      <c r="D35" s="255">
        <v>0</v>
      </c>
      <c r="E35" s="256"/>
      <c r="F35" s="259">
        <v>260.13200000000001</v>
      </c>
      <c r="G35" s="250"/>
      <c r="H35" s="260"/>
      <c r="I35" s="250"/>
      <c r="J35" s="249"/>
      <c r="K35" s="261"/>
    </row>
    <row r="36" spans="1:11" ht="27.75" customHeight="1" thickBot="1" x14ac:dyDescent="0.3">
      <c r="A36" s="262"/>
      <c r="B36" s="263" t="s">
        <v>37</v>
      </c>
      <c r="C36" s="264">
        <f>C35</f>
        <v>260.13200000000001</v>
      </c>
      <c r="D36" s="265">
        <f>D14+D15+D16+D17+D18+D19+D20+D21+D22+D24+D23+D25+D26+D27+D28</f>
        <v>1026.8989999999999</v>
      </c>
      <c r="E36" s="266"/>
      <c r="F36" s="267">
        <f>D36+C36</f>
        <v>1287.0309999999999</v>
      </c>
      <c r="G36" s="266"/>
      <c r="H36" s="265">
        <f>H29+H30+H31+H32+H33+H34</f>
        <v>538.92399999999998</v>
      </c>
      <c r="I36" s="266"/>
      <c r="J36" s="265">
        <f>J14+J15+J16+J17+J18+J19+J20+J21+J22+J23+J24+J25+J26+J27+J28</f>
        <v>1026.902</v>
      </c>
      <c r="K36" s="268">
        <f>C36-H36</f>
        <v>-278.79199999999997</v>
      </c>
    </row>
    <row r="37" spans="1:11" ht="31.5" customHeight="1" x14ac:dyDescent="0.25">
      <c r="A37" s="269"/>
      <c r="B37" s="270" t="s">
        <v>262</v>
      </c>
      <c r="C37" s="271"/>
      <c r="D37" s="271"/>
      <c r="E37" s="272" t="s">
        <v>431</v>
      </c>
      <c r="F37" s="273"/>
      <c r="G37" s="273"/>
      <c r="H37" s="273"/>
      <c r="I37" s="273"/>
      <c r="J37" s="273"/>
      <c r="K37" s="273"/>
    </row>
    <row r="38" spans="1:11" x14ac:dyDescent="0.25">
      <c r="A38" s="269"/>
    </row>
    <row r="39" spans="1:11" x14ac:dyDescent="0.25">
      <c r="A39" s="274"/>
      <c r="B39" s="275" t="s">
        <v>41</v>
      </c>
      <c r="E39" s="276" t="s">
        <v>432</v>
      </c>
    </row>
    <row r="40" spans="1:11" x14ac:dyDescent="0.25">
      <c r="A40" s="274"/>
      <c r="B40" s="275"/>
      <c r="E40" s="276"/>
      <c r="I40" s="277"/>
    </row>
    <row r="41" spans="1:11" ht="15" customHeight="1" x14ac:dyDescent="0.25">
      <c r="A41" s="274"/>
    </row>
    <row r="42" spans="1:11" ht="33" customHeight="1" x14ac:dyDescent="0.25">
      <c r="A42" s="278"/>
    </row>
    <row r="43" spans="1:11" ht="15" customHeight="1" x14ac:dyDescent="0.25">
      <c r="B43" s="279"/>
    </row>
  </sheetData>
  <mergeCells count="18">
    <mergeCell ref="G10:J10"/>
    <mergeCell ref="C11:C13"/>
    <mergeCell ref="D11:D13"/>
    <mergeCell ref="E11:E13"/>
    <mergeCell ref="G11:G13"/>
    <mergeCell ref="H11:H13"/>
    <mergeCell ref="I11:I13"/>
    <mergeCell ref="J11:J13"/>
    <mergeCell ref="A3:K3"/>
    <mergeCell ref="A4:K4"/>
    <mergeCell ref="A6:K6"/>
    <mergeCell ref="B8:K8"/>
    <mergeCell ref="A9:A13"/>
    <mergeCell ref="B9:B13"/>
    <mergeCell ref="C9:E10"/>
    <mergeCell ref="F9:F13"/>
    <mergeCell ref="G9:J9"/>
    <mergeCell ref="K9:K13"/>
  </mergeCells>
  <pageMargins left="0.7" right="0.7" top="0.75" bottom="0.75" header="0.3" footer="0.3"/>
  <pageSetup paperSize="9" scale="42" orientation="portrait" r:id="rId1"/>
  <rowBreaks count="1" manualBreakCount="1">
    <brk id="46" max="14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zoomScaleSheetLayoutView="100" workbookViewId="0">
      <selection sqref="A1:I1"/>
    </sheetView>
  </sheetViews>
  <sheetFormatPr defaultRowHeight="12.75" x14ac:dyDescent="0.2"/>
  <cols>
    <col min="1" max="1" width="12" style="282" customWidth="1"/>
    <col min="2" max="2" width="21.85546875" style="282" customWidth="1"/>
    <col min="3" max="3" width="25.28515625" style="282" customWidth="1"/>
    <col min="4" max="4" width="15" style="282" customWidth="1"/>
    <col min="5" max="5" width="22.85546875" style="282" customWidth="1"/>
    <col min="6" max="6" width="14" style="282" customWidth="1"/>
    <col min="7" max="7" width="22.42578125" style="282" customWidth="1"/>
    <col min="8" max="8" width="15" style="282" customWidth="1"/>
    <col min="9" max="9" width="18" style="282" customWidth="1"/>
    <col min="10" max="10" width="15" style="282" customWidth="1"/>
    <col min="11" max="11" width="20" style="282" customWidth="1"/>
    <col min="12" max="16384" width="9.140625" style="282"/>
  </cols>
  <sheetData>
    <row r="1" spans="1:14" ht="16.5" customHeight="1" x14ac:dyDescent="0.2">
      <c r="A1" s="280"/>
      <c r="B1" s="280"/>
      <c r="C1" s="280"/>
      <c r="D1" s="280"/>
      <c r="E1" s="280"/>
      <c r="F1" s="280"/>
      <c r="G1" s="280"/>
      <c r="H1" s="280"/>
      <c r="I1" s="280"/>
      <c r="J1" s="281"/>
      <c r="K1" s="281"/>
    </row>
    <row r="2" spans="1:14" ht="16.5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4" ht="5.25" customHeight="1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4" ht="15.75" customHeight="1" x14ac:dyDescent="0.2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6" spans="1:14" ht="15.75" x14ac:dyDescent="0.2">
      <c r="A6" s="284" t="s">
        <v>433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</row>
    <row r="7" spans="1:14" ht="15.75" x14ac:dyDescent="0.25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</row>
    <row r="8" spans="1:14" ht="15.75" x14ac:dyDescent="0.2">
      <c r="A8" s="284" t="s">
        <v>434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4" ht="15.75" x14ac:dyDescent="0.2">
      <c r="A9" s="286" t="s">
        <v>435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4" ht="15.75" x14ac:dyDescent="0.25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85"/>
    </row>
    <row r="11" spans="1:14" ht="15.75" hidden="1" x14ac:dyDescent="0.25">
      <c r="A11" s="285"/>
      <c r="B11" s="285"/>
      <c r="C11" s="285"/>
      <c r="D11" s="285"/>
      <c r="E11" s="285"/>
      <c r="F11" s="285"/>
      <c r="G11" s="285"/>
      <c r="H11" s="285"/>
      <c r="I11" s="285"/>
      <c r="J11" s="285"/>
      <c r="K11" s="285"/>
    </row>
    <row r="12" spans="1:14" ht="54" customHeight="1" x14ac:dyDescent="0.2">
      <c r="A12" s="287" t="s">
        <v>47</v>
      </c>
      <c r="B12" s="288" t="s">
        <v>2</v>
      </c>
      <c r="C12" s="288" t="s">
        <v>3</v>
      </c>
      <c r="D12" s="288"/>
      <c r="E12" s="288"/>
      <c r="F12" s="289" t="s">
        <v>436</v>
      </c>
      <c r="G12" s="288" t="s">
        <v>437</v>
      </c>
      <c r="H12" s="288"/>
      <c r="I12" s="288"/>
      <c r="J12" s="288"/>
      <c r="K12" s="288" t="s">
        <v>438</v>
      </c>
      <c r="N12" s="290"/>
    </row>
    <row r="13" spans="1:14" ht="78.75" x14ac:dyDescent="0.25">
      <c r="A13" s="287"/>
      <c r="B13" s="288"/>
      <c r="C13" s="291" t="s">
        <v>378</v>
      </c>
      <c r="D13" s="292" t="s">
        <v>379</v>
      </c>
      <c r="E13" s="291" t="s">
        <v>439</v>
      </c>
      <c r="F13" s="289"/>
      <c r="G13" s="291" t="s">
        <v>10</v>
      </c>
      <c r="H13" s="291" t="s">
        <v>381</v>
      </c>
      <c r="I13" s="292" t="s">
        <v>440</v>
      </c>
      <c r="J13" s="291" t="s">
        <v>381</v>
      </c>
      <c r="K13" s="288"/>
    </row>
    <row r="14" spans="1:14" ht="40.5" customHeight="1" x14ac:dyDescent="0.25">
      <c r="A14" s="293"/>
      <c r="B14" s="294" t="s">
        <v>441</v>
      </c>
      <c r="C14" s="291"/>
      <c r="D14" s="292"/>
      <c r="E14" s="291"/>
      <c r="F14" s="295"/>
      <c r="G14" s="291"/>
      <c r="H14" s="291"/>
      <c r="I14" s="296"/>
      <c r="J14" s="291"/>
      <c r="K14" s="291">
        <v>132.80099999999999</v>
      </c>
    </row>
    <row r="15" spans="1:14" ht="76.5" customHeight="1" x14ac:dyDescent="0.2">
      <c r="A15" s="291">
        <v>1</v>
      </c>
      <c r="B15" s="297" t="s">
        <v>77</v>
      </c>
      <c r="C15" s="297">
        <v>1055.058</v>
      </c>
      <c r="D15" s="297"/>
      <c r="E15" s="298"/>
      <c r="F15" s="297">
        <f>SUM(C15:E15)</f>
        <v>1055.058</v>
      </c>
      <c r="G15" s="298" t="s">
        <v>442</v>
      </c>
      <c r="H15" s="293">
        <v>95.744</v>
      </c>
      <c r="I15" s="299"/>
      <c r="J15" s="297"/>
      <c r="K15" s="300"/>
    </row>
    <row r="16" spans="1:14" ht="67.5" customHeight="1" x14ac:dyDescent="0.2">
      <c r="A16" s="291">
        <v>2</v>
      </c>
      <c r="B16" s="301" t="s">
        <v>443</v>
      </c>
      <c r="C16" s="302"/>
      <c r="D16" s="303">
        <v>63</v>
      </c>
      <c r="E16" s="298"/>
      <c r="F16" s="303">
        <f>C16+D16</f>
        <v>63</v>
      </c>
      <c r="G16" s="298" t="s">
        <v>444</v>
      </c>
      <c r="H16" s="293">
        <v>83.402000000000001</v>
      </c>
      <c r="I16" s="298" t="s">
        <v>445</v>
      </c>
      <c r="J16" s="303">
        <v>63</v>
      </c>
      <c r="K16" s="300"/>
    </row>
    <row r="17" spans="1:11" ht="46.5" customHeight="1" x14ac:dyDescent="0.2">
      <c r="A17" s="291">
        <v>3</v>
      </c>
      <c r="B17" s="301" t="s">
        <v>228</v>
      </c>
      <c r="C17" s="302"/>
      <c r="D17" s="303">
        <v>248.65</v>
      </c>
      <c r="E17" s="298"/>
      <c r="F17" s="303">
        <f>SUM(C17:E17)</f>
        <v>248.65</v>
      </c>
      <c r="G17" s="298" t="s">
        <v>446</v>
      </c>
      <c r="H17" s="293">
        <v>-8.8230000000000004</v>
      </c>
      <c r="I17" s="298" t="s">
        <v>447</v>
      </c>
      <c r="J17" s="303">
        <v>248.65</v>
      </c>
      <c r="K17" s="300"/>
    </row>
    <row r="18" spans="1:11" ht="47.25" customHeight="1" x14ac:dyDescent="0.2">
      <c r="A18" s="291">
        <v>4</v>
      </c>
      <c r="B18" s="301"/>
      <c r="C18" s="302"/>
      <c r="D18" s="303"/>
      <c r="E18" s="298"/>
      <c r="F18" s="304">
        <f>SUM(C18:E18)</f>
        <v>0</v>
      </c>
      <c r="G18" s="298" t="s">
        <v>448</v>
      </c>
      <c r="H18" s="293">
        <v>400.59300000000002</v>
      </c>
      <c r="I18" s="298"/>
      <c r="J18" s="303"/>
      <c r="K18" s="300"/>
    </row>
    <row r="19" spans="1:11" ht="51.75" customHeight="1" x14ac:dyDescent="0.2">
      <c r="A19" s="291">
        <v>5</v>
      </c>
      <c r="B19" s="297"/>
      <c r="C19" s="302"/>
      <c r="D19" s="297"/>
      <c r="E19" s="298"/>
      <c r="F19" s="297"/>
      <c r="G19" s="298" t="s">
        <v>449</v>
      </c>
      <c r="H19" s="305">
        <v>-2.58</v>
      </c>
      <c r="I19" s="298"/>
      <c r="J19" s="303"/>
      <c r="K19" s="300"/>
    </row>
    <row r="20" spans="1:11" ht="90" customHeight="1" x14ac:dyDescent="0.2">
      <c r="A20" s="291">
        <v>6</v>
      </c>
      <c r="B20" s="300"/>
      <c r="C20" s="302"/>
      <c r="D20" s="297"/>
      <c r="E20" s="298"/>
      <c r="F20" s="302"/>
      <c r="G20" s="298" t="s">
        <v>450</v>
      </c>
      <c r="H20" s="305">
        <v>5.2</v>
      </c>
      <c r="I20" s="306" t="s">
        <v>451</v>
      </c>
      <c r="J20" s="306"/>
      <c r="K20" s="306"/>
    </row>
    <row r="21" spans="1:11" ht="64.5" customHeight="1" x14ac:dyDescent="0.2">
      <c r="A21" s="291">
        <v>7</v>
      </c>
      <c r="B21" s="300"/>
      <c r="C21" s="307"/>
      <c r="D21" s="297"/>
      <c r="E21" s="298"/>
      <c r="F21" s="302"/>
      <c r="G21" s="298" t="s">
        <v>452</v>
      </c>
      <c r="H21" s="293">
        <v>299.18099999999998</v>
      </c>
      <c r="I21" s="306"/>
      <c r="J21" s="306"/>
      <c r="K21" s="306"/>
    </row>
    <row r="22" spans="1:11" ht="87.75" customHeight="1" x14ac:dyDescent="0.2">
      <c r="A22" s="291">
        <v>8</v>
      </c>
      <c r="B22" s="300"/>
      <c r="C22" s="302"/>
      <c r="D22" s="297"/>
      <c r="E22" s="298"/>
      <c r="F22" s="302"/>
      <c r="G22" s="298" t="s">
        <v>453</v>
      </c>
      <c r="H22" s="293">
        <v>52.594999999999999</v>
      </c>
      <c r="I22" s="298"/>
      <c r="J22" s="303"/>
      <c r="K22" s="300"/>
    </row>
    <row r="23" spans="1:11" ht="41.25" customHeight="1" x14ac:dyDescent="0.2">
      <c r="A23" s="291" t="s">
        <v>454</v>
      </c>
      <c r="B23" s="297"/>
      <c r="C23" s="293">
        <f>SUM(C15:C22)</f>
        <v>1055.058</v>
      </c>
      <c r="D23" s="308">
        <f>SUM(D15:D22)</f>
        <v>311.64999999999998</v>
      </c>
      <c r="E23" s="293" t="s">
        <v>455</v>
      </c>
      <c r="F23" s="308">
        <f>C23+D23</f>
        <v>1366.7080000000001</v>
      </c>
      <c r="G23" s="293" t="s">
        <v>455</v>
      </c>
      <c r="H23" s="293">
        <f>SUM(H15:H22)</f>
        <v>925.31200000000013</v>
      </c>
      <c r="I23" s="293" t="s">
        <v>455</v>
      </c>
      <c r="J23" s="305">
        <f>SUM(J15:J22)</f>
        <v>311.64999999999998</v>
      </c>
      <c r="K23" s="305">
        <f>F23-H23-J23+K14</f>
        <v>262.54699999999997</v>
      </c>
    </row>
    <row r="25" spans="1:11" ht="15.75" x14ac:dyDescent="0.25">
      <c r="B25" s="285" t="s">
        <v>262</v>
      </c>
      <c r="C25" s="285"/>
      <c r="D25" s="285"/>
      <c r="E25" s="285"/>
      <c r="F25" s="285" t="s">
        <v>456</v>
      </c>
    </row>
  </sheetData>
  <mergeCells count="12">
    <mergeCell ref="A12:A13"/>
    <mergeCell ref="B12:B13"/>
    <mergeCell ref="C12:E12"/>
    <mergeCell ref="F12:F13"/>
    <mergeCell ref="G12:J12"/>
    <mergeCell ref="K12:K13"/>
    <mergeCell ref="A1:I1"/>
    <mergeCell ref="A2:K3"/>
    <mergeCell ref="A4:K4"/>
    <mergeCell ref="A6:K6"/>
    <mergeCell ref="A8:K8"/>
    <mergeCell ref="A9:K9"/>
  </mergeCells>
  <pageMargins left="0" right="0" top="0" bottom="0" header="0" footer="0"/>
  <pageSetup paperSize="9"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K8" sqref="K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457</v>
      </c>
    </row>
    <row r="3" spans="1:13" ht="61.5" customHeight="1" x14ac:dyDescent="0.25">
      <c r="A3" s="2"/>
      <c r="B3" s="5" t="s">
        <v>462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  <c r="M6" s="309" t="s">
        <v>458</v>
      </c>
    </row>
    <row r="7" spans="1:13" ht="15.75" x14ac:dyDescent="0.25">
      <c r="A7" s="14">
        <v>1</v>
      </c>
      <c r="B7" s="15" t="s">
        <v>77</v>
      </c>
      <c r="C7" s="16">
        <v>48.75</v>
      </c>
      <c r="D7" s="16"/>
      <c r="E7" s="17"/>
      <c r="F7" s="18">
        <f t="shared" ref="F7:F50" si="0">SUM(C7,D7)</f>
        <v>48.75</v>
      </c>
      <c r="G7" s="15">
        <v>2220</v>
      </c>
      <c r="H7" s="16">
        <v>82.52</v>
      </c>
      <c r="I7" s="15" t="s">
        <v>459</v>
      </c>
      <c r="J7" s="16"/>
      <c r="K7" s="19">
        <v>52.34</v>
      </c>
    </row>
    <row r="8" spans="1:13" ht="15.75" x14ac:dyDescent="0.25">
      <c r="A8" s="14"/>
      <c r="B8" s="15"/>
      <c r="C8" s="16"/>
      <c r="D8" s="16"/>
      <c r="E8" s="17"/>
      <c r="F8" s="18">
        <f t="shared" si="0"/>
        <v>0</v>
      </c>
      <c r="G8" s="15"/>
      <c r="H8" s="16"/>
      <c r="I8" s="20"/>
      <c r="J8" s="16"/>
      <c r="K8" s="19"/>
    </row>
    <row r="9" spans="1:13" ht="15.75" x14ac:dyDescent="0.2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 x14ac:dyDescent="0.2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4.25" customHeight="1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hidden="1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hidden="1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hidden="1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hidden="1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hidden="1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hidden="1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hidden="1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hidden="1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hidden="1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0.5" hidden="1" customHeight="1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48.75</v>
      </c>
      <c r="D50" s="27">
        <f>SUM(D7:D49)</f>
        <v>0</v>
      </c>
      <c r="E50" s="28"/>
      <c r="F50" s="29">
        <f t="shared" si="0"/>
        <v>48.75</v>
      </c>
      <c r="G50" s="30"/>
      <c r="H50" s="27">
        <f>SUM(H7:H49)</f>
        <v>82.52</v>
      </c>
      <c r="I50" s="28"/>
      <c r="J50" s="27">
        <f>SUM(J7:J49)</f>
        <v>0</v>
      </c>
      <c r="K50" s="31">
        <f>C50-H50</f>
        <v>-33.769999999999996</v>
      </c>
    </row>
    <row r="53" spans="1:11" ht="15.75" x14ac:dyDescent="0.25">
      <c r="B53" s="32" t="s">
        <v>109</v>
      </c>
      <c r="F53" s="33"/>
      <c r="G53" s="34" t="s">
        <v>460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461</v>
      </c>
      <c r="H55" s="35"/>
    </row>
    <row r="56" spans="1:11" x14ac:dyDescent="0.25">
      <c r="F56" s="36" t="s">
        <v>40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4" orientation="landscape" horizontalDpi="180" verticalDpi="18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zoomScaleNormal="100" workbookViewId="0"/>
  </sheetViews>
  <sheetFormatPr defaultRowHeight="15" x14ac:dyDescent="0.25"/>
  <cols>
    <col min="1" max="1" width="7.28515625" customWidth="1"/>
    <col min="2" max="2" width="28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8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8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8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8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8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8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8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8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8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8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8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8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8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8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8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8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8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8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8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8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8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8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8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8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8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8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8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8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8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8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8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8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8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8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8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8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8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8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8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8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8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8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8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8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8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8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8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8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8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8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8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8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8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8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8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8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8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8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8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8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8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8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8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463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1.5" x14ac:dyDescent="0.25">
      <c r="A7" s="14">
        <v>1</v>
      </c>
      <c r="B7" s="17" t="s">
        <v>464</v>
      </c>
      <c r="C7" s="16"/>
      <c r="D7" s="16">
        <v>6.51</v>
      </c>
      <c r="E7" s="20" t="s">
        <v>465</v>
      </c>
      <c r="F7" s="18">
        <f t="shared" ref="F7:F51" si="0">SUM(C7,D7)</f>
        <v>6.51</v>
      </c>
      <c r="G7" s="15"/>
      <c r="H7" s="16"/>
      <c r="I7" s="20" t="s">
        <v>465</v>
      </c>
      <c r="J7" s="16">
        <v>6.51</v>
      </c>
      <c r="K7" s="19"/>
    </row>
    <row r="8" spans="1:13" ht="31.5" x14ac:dyDescent="0.25">
      <c r="A8" s="14"/>
      <c r="B8" s="15" t="s">
        <v>466</v>
      </c>
      <c r="C8" s="16"/>
      <c r="D8" s="16">
        <v>0.76200000000000001</v>
      </c>
      <c r="E8" s="20" t="s">
        <v>467</v>
      </c>
      <c r="F8" s="18">
        <f t="shared" si="0"/>
        <v>0.76200000000000001</v>
      </c>
      <c r="G8" s="15"/>
      <c r="H8" s="16"/>
      <c r="I8" s="20" t="s">
        <v>467</v>
      </c>
      <c r="J8" s="16">
        <v>0.76200000000000001</v>
      </c>
      <c r="K8" s="19"/>
    </row>
    <row r="9" spans="1:13" ht="15.75" x14ac:dyDescent="0.25">
      <c r="A9" s="14"/>
      <c r="B9" s="15" t="s">
        <v>468</v>
      </c>
      <c r="C9" s="16"/>
      <c r="D9" s="16">
        <v>32.99</v>
      </c>
      <c r="E9" s="17" t="s">
        <v>122</v>
      </c>
      <c r="F9" s="18">
        <f t="shared" si="0"/>
        <v>32.99</v>
      </c>
      <c r="G9" s="15"/>
      <c r="H9" s="16"/>
      <c r="I9" s="17" t="s">
        <v>122</v>
      </c>
      <c r="J9" s="16">
        <v>32.99</v>
      </c>
      <c r="K9" s="19"/>
    </row>
    <row r="10" spans="1:13" ht="47.25" x14ac:dyDescent="0.25">
      <c r="A10" s="14"/>
      <c r="B10" s="17" t="s">
        <v>469</v>
      </c>
      <c r="C10" s="16"/>
      <c r="D10" s="16">
        <v>1.3</v>
      </c>
      <c r="E10" s="17" t="s">
        <v>470</v>
      </c>
      <c r="F10" s="18">
        <f t="shared" si="0"/>
        <v>1.3</v>
      </c>
      <c r="G10" s="15"/>
      <c r="H10" s="16"/>
      <c r="I10" s="17" t="s">
        <v>470</v>
      </c>
      <c r="J10" s="16">
        <v>1.3</v>
      </c>
      <c r="K10" s="19"/>
    </row>
    <row r="11" spans="1:13" ht="15.75" x14ac:dyDescent="0.25">
      <c r="A11" s="14"/>
      <c r="B11" s="15" t="s">
        <v>471</v>
      </c>
      <c r="C11" s="16"/>
      <c r="D11" s="16">
        <v>5</v>
      </c>
      <c r="E11" s="17" t="s">
        <v>472</v>
      </c>
      <c r="F11" s="18">
        <f t="shared" si="0"/>
        <v>5</v>
      </c>
      <c r="G11" s="15"/>
      <c r="H11" s="16"/>
      <c r="I11" s="17" t="s">
        <v>472</v>
      </c>
      <c r="J11" s="16">
        <v>5</v>
      </c>
      <c r="K11" s="19"/>
    </row>
    <row r="12" spans="1:13" ht="15.75" x14ac:dyDescent="0.25">
      <c r="A12" s="14"/>
      <c r="B12" s="15" t="s">
        <v>471</v>
      </c>
      <c r="C12" s="16"/>
      <c r="D12" s="16">
        <v>0.2</v>
      </c>
      <c r="E12" s="17" t="s">
        <v>473</v>
      </c>
      <c r="F12" s="18">
        <f t="shared" si="0"/>
        <v>0.2</v>
      </c>
      <c r="G12" s="15"/>
      <c r="H12" s="16"/>
      <c r="I12" s="17" t="s">
        <v>473</v>
      </c>
      <c r="J12" s="16">
        <v>0.2</v>
      </c>
      <c r="K12" s="19"/>
    </row>
    <row r="13" spans="1:13" ht="15.75" x14ac:dyDescent="0.25">
      <c r="A13" s="14">
        <v>2</v>
      </c>
      <c r="B13" s="15" t="s">
        <v>77</v>
      </c>
      <c r="C13" s="16">
        <v>345.9</v>
      </c>
      <c r="D13" s="16"/>
      <c r="E13" s="17"/>
      <c r="F13" s="18">
        <f t="shared" si="0"/>
        <v>345.9</v>
      </c>
      <c r="G13" s="97">
        <v>2250</v>
      </c>
      <c r="H13" s="16">
        <v>32.82</v>
      </c>
      <c r="I13" s="20" t="s">
        <v>474</v>
      </c>
      <c r="J13" s="310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21">
        <v>2282</v>
      </c>
      <c r="H14" s="16">
        <v>6.77</v>
      </c>
      <c r="I14" s="17" t="s">
        <v>475</v>
      </c>
      <c r="J14" s="310"/>
      <c r="K14" s="19"/>
    </row>
    <row r="15" spans="1:13" ht="31.5" x14ac:dyDescent="0.25">
      <c r="A15" s="14"/>
      <c r="B15" s="15"/>
      <c r="C15" s="16"/>
      <c r="D15" s="16"/>
      <c r="E15" s="17"/>
      <c r="F15" s="18">
        <f t="shared" si="0"/>
        <v>0</v>
      </c>
      <c r="G15" s="21">
        <v>3110</v>
      </c>
      <c r="H15" s="16">
        <v>16.600000000000001</v>
      </c>
      <c r="I15" s="17" t="s">
        <v>476</v>
      </c>
      <c r="J15" s="310"/>
      <c r="K15" s="19"/>
    </row>
    <row r="16" spans="1:13" ht="47.25" x14ac:dyDescent="0.25">
      <c r="A16" s="14"/>
      <c r="B16" s="15"/>
      <c r="C16" s="16"/>
      <c r="D16" s="16"/>
      <c r="E16" s="17"/>
      <c r="F16" s="18">
        <f t="shared" si="0"/>
        <v>0</v>
      </c>
      <c r="G16" s="97">
        <v>3110</v>
      </c>
      <c r="H16" s="16">
        <v>18.600000000000001</v>
      </c>
      <c r="I16" s="17" t="s">
        <v>477</v>
      </c>
      <c r="J16" s="16"/>
      <c r="K16" s="19"/>
    </row>
    <row r="17" spans="1:11" ht="31.5" x14ac:dyDescent="0.25">
      <c r="A17" s="21"/>
      <c r="B17" s="15"/>
      <c r="C17" s="16"/>
      <c r="D17" s="16"/>
      <c r="E17" s="17"/>
      <c r="F17" s="18">
        <f t="shared" si="0"/>
        <v>0</v>
      </c>
      <c r="G17" s="97">
        <v>3110</v>
      </c>
      <c r="H17" s="16">
        <v>36</v>
      </c>
      <c r="I17" s="17" t="s">
        <v>478</v>
      </c>
      <c r="J17" s="16"/>
      <c r="K17" s="19"/>
    </row>
    <row r="18" spans="1:11" ht="53.25" customHeight="1" x14ac:dyDescent="0.25">
      <c r="A18" s="21"/>
      <c r="B18" s="15"/>
      <c r="C18" s="16"/>
      <c r="D18" s="16"/>
      <c r="E18" s="17"/>
      <c r="F18" s="18">
        <f t="shared" si="0"/>
        <v>0</v>
      </c>
      <c r="G18" s="97">
        <v>3110</v>
      </c>
      <c r="H18" s="16">
        <v>13.79</v>
      </c>
      <c r="I18" s="110" t="s">
        <v>479</v>
      </c>
      <c r="J18" s="16"/>
      <c r="K18" s="19"/>
    </row>
    <row r="19" spans="1:11" ht="31.5" x14ac:dyDescent="0.25">
      <c r="A19" s="14"/>
      <c r="B19" s="15"/>
      <c r="C19" s="16"/>
      <c r="D19" s="16"/>
      <c r="E19" s="17"/>
      <c r="F19" s="18">
        <f t="shared" si="0"/>
        <v>0</v>
      </c>
      <c r="G19" s="97">
        <v>2240</v>
      </c>
      <c r="H19" s="16">
        <v>3.04</v>
      </c>
      <c r="I19" s="17" t="s">
        <v>480</v>
      </c>
      <c r="J19" s="16"/>
      <c r="K19" s="19"/>
    </row>
    <row r="20" spans="1:11" ht="31.5" x14ac:dyDescent="0.25">
      <c r="A20" s="14"/>
      <c r="B20" s="15"/>
      <c r="C20" s="16"/>
      <c r="D20" s="16"/>
      <c r="E20" s="17"/>
      <c r="F20" s="18">
        <f t="shared" si="0"/>
        <v>0</v>
      </c>
      <c r="G20" s="97">
        <v>2240</v>
      </c>
      <c r="H20" s="16">
        <v>7.1959999999999997</v>
      </c>
      <c r="I20" s="17" t="s">
        <v>481</v>
      </c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21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21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21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21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14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14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21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 x14ac:dyDescent="0.25">
      <c r="A48" s="21"/>
      <c r="B48" s="15"/>
      <c r="C48" s="16"/>
      <c r="D48" s="16"/>
      <c r="E48" s="17"/>
      <c r="F48" s="18">
        <f t="shared" si="0"/>
        <v>0</v>
      </c>
      <c r="G48" s="15"/>
      <c r="H48" s="16"/>
      <c r="I48" s="17"/>
      <c r="J48" s="16"/>
      <c r="K48" s="19"/>
    </row>
    <row r="49" spans="1:11" ht="15.75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2"/>
      <c r="B50" s="23"/>
      <c r="C50" s="24"/>
      <c r="D50" s="24"/>
      <c r="E50" s="25"/>
      <c r="F50" s="18">
        <f t="shared" si="0"/>
        <v>0</v>
      </c>
      <c r="G50" s="23"/>
      <c r="H50" s="24"/>
      <c r="I50" s="25"/>
      <c r="J50" s="24"/>
      <c r="K50" s="19"/>
    </row>
    <row r="51" spans="1:11" ht="15.75" x14ac:dyDescent="0.25">
      <c r="A51" s="22"/>
      <c r="B51" s="23"/>
      <c r="C51" s="24"/>
      <c r="D51" s="24"/>
      <c r="E51" s="25"/>
      <c r="F51" s="18">
        <f t="shared" si="0"/>
        <v>0</v>
      </c>
      <c r="G51" s="23"/>
      <c r="H51" s="24"/>
      <c r="I51" s="25"/>
      <c r="J51" s="24"/>
      <c r="K51" s="19"/>
    </row>
    <row r="52" spans="1:11" ht="15.75" x14ac:dyDescent="0.25">
      <c r="A52" s="23"/>
      <c r="B52" s="26" t="s">
        <v>37</v>
      </c>
      <c r="C52" s="27">
        <f>SUM(C7:C51)</f>
        <v>345.9</v>
      </c>
      <c r="D52" s="27">
        <f>SUM(D7:D51)</f>
        <v>46.762</v>
      </c>
      <c r="E52" s="28"/>
      <c r="F52" s="29">
        <f>SUM(C52,D52)</f>
        <v>392.66199999999998</v>
      </c>
      <c r="G52" s="30"/>
      <c r="H52" s="27">
        <f>SUM(H7:H51)</f>
        <v>134.81600000000003</v>
      </c>
      <c r="I52" s="28"/>
      <c r="J52" s="27">
        <f>SUM(J7:J51)</f>
        <v>46.762</v>
      </c>
      <c r="K52" s="31">
        <f>C52-H52</f>
        <v>211.08399999999995</v>
      </c>
    </row>
    <row r="55" spans="1:11" ht="15.75" x14ac:dyDescent="0.25">
      <c r="B55" s="32" t="s">
        <v>109</v>
      </c>
      <c r="F55" s="33"/>
      <c r="G55" s="34" t="s">
        <v>482</v>
      </c>
      <c r="H55" s="35"/>
    </row>
    <row r="56" spans="1:11" x14ac:dyDescent="0.25">
      <c r="B56" s="32"/>
      <c r="F56" s="36" t="s">
        <v>40</v>
      </c>
      <c r="G56" s="37"/>
      <c r="H56" s="37"/>
    </row>
    <row r="57" spans="1:11" ht="15.75" x14ac:dyDescent="0.25">
      <c r="B57" s="32" t="s">
        <v>41</v>
      </c>
      <c r="F57" s="33"/>
      <c r="G57" s="34" t="s">
        <v>483</v>
      </c>
      <c r="H57" s="35"/>
    </row>
    <row r="58" spans="1:11" x14ac:dyDescent="0.25">
      <c r="F58" s="36" t="s">
        <v>40</v>
      </c>
      <c r="G58" s="37"/>
      <c r="H58" s="37"/>
    </row>
  </sheetData>
  <mergeCells count="10"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zoomScaleNormal="100" workbookViewId="0">
      <selection activeCell="E64" sqref="E64"/>
    </sheetView>
  </sheetViews>
  <sheetFormatPr defaultRowHeight="15" x14ac:dyDescent="0.25"/>
  <cols>
    <col min="1" max="1" width="7.28515625" customWidth="1"/>
    <col min="2" max="2" width="23.71093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3.710937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3.710937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3.710937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3.710937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3.710937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3.710937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3.710937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3.710937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3.710937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3.710937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3.710937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3.710937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3.710937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3.710937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3.710937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3.710937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3.710937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3.710937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3.710937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3.710937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3.710937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3.710937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3.710937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3.710937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3.710937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3.710937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3.710937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3.710937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3.710937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3.710937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3.710937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3.710937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3.710937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3.710937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3.710937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3.710937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3.710937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3.710937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3.710937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3.710937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3.710937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3.710937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3.710937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3.710937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3.710937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3.710937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3.710937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3.710937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3.710937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3.710937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3.710937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3.710937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3.710937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3.710937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3.710937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3.710937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3.710937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3.710937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3.710937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3.710937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3.710937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3.710937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3.710937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21" ht="18.75" customHeight="1" x14ac:dyDescent="0.25">
      <c r="K1" s="1"/>
      <c r="L1" s="1"/>
      <c r="M1" s="1" t="s">
        <v>83</v>
      </c>
    </row>
    <row r="2" spans="1:21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21" ht="61.5" customHeight="1" x14ac:dyDescent="0.25">
      <c r="A3" s="2"/>
      <c r="B3" s="5" t="s">
        <v>484</v>
      </c>
      <c r="C3" s="6"/>
      <c r="D3" s="6"/>
      <c r="E3" s="6"/>
      <c r="F3" s="6"/>
      <c r="G3" s="6"/>
      <c r="H3" s="6"/>
      <c r="I3" s="6"/>
      <c r="J3" s="6"/>
      <c r="K3" s="2"/>
    </row>
    <row r="4" spans="1:21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21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21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  <c r="U6" s="311"/>
    </row>
    <row r="7" spans="1:21" ht="15.75" x14ac:dyDescent="0.25">
      <c r="A7" s="14">
        <v>1</v>
      </c>
      <c r="B7" s="15" t="s">
        <v>485</v>
      </c>
      <c r="C7" s="16">
        <v>1963.99</v>
      </c>
      <c r="D7" s="16">
        <v>203.32</v>
      </c>
      <c r="E7" s="17" t="s">
        <v>486</v>
      </c>
      <c r="F7" s="18">
        <f>SUM(C7,D7)</f>
        <v>2167.31</v>
      </c>
      <c r="G7" s="15"/>
      <c r="H7" s="16"/>
      <c r="I7" s="17" t="s">
        <v>486</v>
      </c>
      <c r="J7" s="16">
        <v>203.32</v>
      </c>
      <c r="K7" s="19"/>
    </row>
    <row r="8" spans="1:21" ht="31.5" x14ac:dyDescent="0.25">
      <c r="A8" s="14"/>
      <c r="B8" s="15"/>
      <c r="C8" s="16"/>
      <c r="D8" s="16">
        <v>66.52</v>
      </c>
      <c r="E8" s="17" t="s">
        <v>24</v>
      </c>
      <c r="F8" s="18">
        <f t="shared" ref="F8:F57" si="0">SUM(C8,D8)</f>
        <v>66.52</v>
      </c>
      <c r="G8" s="15"/>
      <c r="H8" s="16"/>
      <c r="I8" s="17" t="s">
        <v>24</v>
      </c>
      <c r="J8" s="16">
        <v>66.52</v>
      </c>
      <c r="K8" s="19"/>
    </row>
    <row r="9" spans="1:21" ht="15.75" x14ac:dyDescent="0.25">
      <c r="A9" s="14"/>
      <c r="B9" s="15"/>
      <c r="C9" s="16"/>
      <c r="D9" s="16">
        <v>7.91</v>
      </c>
      <c r="E9" s="17" t="s">
        <v>110</v>
      </c>
      <c r="F9" s="18">
        <f t="shared" si="0"/>
        <v>7.91</v>
      </c>
      <c r="G9" s="15"/>
      <c r="H9" s="16"/>
      <c r="I9" s="17" t="s">
        <v>110</v>
      </c>
      <c r="J9" s="16">
        <v>7.91</v>
      </c>
      <c r="K9" s="19"/>
    </row>
    <row r="10" spans="1:21" ht="15.75" x14ac:dyDescent="0.25">
      <c r="A10" s="14"/>
      <c r="B10" s="15"/>
      <c r="C10" s="16"/>
      <c r="D10" s="16">
        <v>61.05</v>
      </c>
      <c r="E10" s="17" t="s">
        <v>33</v>
      </c>
      <c r="F10" s="18">
        <f t="shared" si="0"/>
        <v>61.05</v>
      </c>
      <c r="G10" s="15"/>
      <c r="H10" s="16"/>
      <c r="I10" s="17" t="s">
        <v>33</v>
      </c>
      <c r="J10" s="16">
        <v>61.05</v>
      </c>
      <c r="K10" s="19"/>
    </row>
    <row r="11" spans="1:21" ht="47.25" x14ac:dyDescent="0.25">
      <c r="A11" s="14"/>
      <c r="B11" s="15"/>
      <c r="C11" s="16"/>
      <c r="D11" s="16">
        <v>12.5</v>
      </c>
      <c r="E11" s="17" t="s">
        <v>487</v>
      </c>
      <c r="F11" s="18">
        <f t="shared" si="0"/>
        <v>12.5</v>
      </c>
      <c r="G11" s="15"/>
      <c r="H11" s="16"/>
      <c r="I11" s="17" t="s">
        <v>487</v>
      </c>
      <c r="J11" s="16">
        <v>12.5</v>
      </c>
      <c r="K11" s="19"/>
    </row>
    <row r="12" spans="1:21" ht="31.5" x14ac:dyDescent="0.25">
      <c r="A12" s="14"/>
      <c r="B12" s="15"/>
      <c r="C12" s="16"/>
      <c r="D12" s="16">
        <v>1.95</v>
      </c>
      <c r="E12" s="17" t="s">
        <v>488</v>
      </c>
      <c r="F12" s="18">
        <f t="shared" si="0"/>
        <v>1.95</v>
      </c>
      <c r="G12" s="21"/>
      <c r="H12" s="16"/>
      <c r="I12" s="17" t="s">
        <v>488</v>
      </c>
      <c r="J12" s="16">
        <v>1.95</v>
      </c>
      <c r="K12" s="19"/>
    </row>
    <row r="13" spans="1:21" ht="15.75" x14ac:dyDescent="0.25">
      <c r="A13" s="14"/>
      <c r="B13" s="15"/>
      <c r="C13" s="16"/>
      <c r="D13" s="16">
        <v>53.93</v>
      </c>
      <c r="E13" s="17" t="s">
        <v>14</v>
      </c>
      <c r="F13" s="18">
        <f t="shared" si="0"/>
        <v>53.93</v>
      </c>
      <c r="G13" s="21"/>
      <c r="H13" s="16"/>
      <c r="I13" s="17" t="s">
        <v>14</v>
      </c>
      <c r="J13" s="16">
        <v>218.75</v>
      </c>
      <c r="K13" s="19"/>
    </row>
    <row r="14" spans="1:21" ht="31.5" x14ac:dyDescent="0.25">
      <c r="A14" s="14"/>
      <c r="B14" s="15"/>
      <c r="C14" s="16"/>
      <c r="D14" s="16">
        <v>0.17</v>
      </c>
      <c r="E14" s="17" t="s">
        <v>112</v>
      </c>
      <c r="F14" s="18">
        <f t="shared" si="0"/>
        <v>0.17</v>
      </c>
      <c r="G14" s="15"/>
      <c r="H14" s="16"/>
      <c r="I14" s="17" t="s">
        <v>112</v>
      </c>
      <c r="J14" s="16">
        <v>0.17</v>
      </c>
      <c r="K14" s="19"/>
    </row>
    <row r="15" spans="1:21" ht="15.75" x14ac:dyDescent="0.25">
      <c r="A15" s="21"/>
      <c r="B15" s="15"/>
      <c r="C15" s="16"/>
      <c r="D15" s="16">
        <v>90.06</v>
      </c>
      <c r="E15" s="17" t="s">
        <v>134</v>
      </c>
      <c r="F15" s="18">
        <f t="shared" si="0"/>
        <v>90.06</v>
      </c>
      <c r="G15" s="15"/>
      <c r="H15" s="15"/>
      <c r="I15" s="17" t="s">
        <v>134</v>
      </c>
      <c r="J15" s="16">
        <v>90.06</v>
      </c>
      <c r="K15" s="19"/>
    </row>
    <row r="16" spans="1:21" ht="31.5" x14ac:dyDescent="0.25">
      <c r="A16" s="21">
        <v>2</v>
      </c>
      <c r="B16" s="17" t="s">
        <v>228</v>
      </c>
      <c r="C16" s="16"/>
      <c r="D16" s="16">
        <v>126.35</v>
      </c>
      <c r="E16" s="17" t="s">
        <v>14</v>
      </c>
      <c r="F16" s="18">
        <f t="shared" si="0"/>
        <v>126.35</v>
      </c>
      <c r="G16" s="310"/>
      <c r="H16" s="310"/>
      <c r="I16" s="310"/>
      <c r="J16" s="16"/>
      <c r="K16" s="19"/>
    </row>
    <row r="17" spans="1:11" ht="15.75" x14ac:dyDescent="0.25">
      <c r="A17" s="21">
        <v>3</v>
      </c>
      <c r="B17" s="17" t="s">
        <v>489</v>
      </c>
      <c r="C17" s="16"/>
      <c r="D17" s="16">
        <v>3.15</v>
      </c>
      <c r="E17" s="17"/>
      <c r="F17" s="18">
        <f t="shared" si="0"/>
        <v>3.15</v>
      </c>
      <c r="G17" s="310"/>
      <c r="H17" s="312"/>
      <c r="I17" s="312"/>
      <c r="J17" s="16"/>
      <c r="K17" s="19"/>
    </row>
    <row r="18" spans="1:11" ht="15.75" x14ac:dyDescent="0.25">
      <c r="A18" s="21">
        <v>4</v>
      </c>
      <c r="B18" s="17" t="s">
        <v>490</v>
      </c>
      <c r="C18" s="16"/>
      <c r="D18" s="16">
        <v>35.32</v>
      </c>
      <c r="E18" s="17"/>
      <c r="F18" s="18">
        <f t="shared" si="0"/>
        <v>35.32</v>
      </c>
      <c r="G18" s="310"/>
      <c r="H18" s="312"/>
      <c r="I18" s="312"/>
      <c r="J18" s="16"/>
      <c r="K18" s="19"/>
    </row>
    <row r="19" spans="1:11" ht="15.75" x14ac:dyDescent="0.25">
      <c r="A19" s="21"/>
      <c r="B19" s="17"/>
      <c r="C19" s="16"/>
      <c r="D19" s="16"/>
      <c r="E19" s="17"/>
      <c r="F19" s="18">
        <f t="shared" si="0"/>
        <v>0</v>
      </c>
      <c r="G19" s="313">
        <v>2210</v>
      </c>
      <c r="H19" s="314">
        <v>110.48</v>
      </c>
      <c r="I19" s="315" t="s">
        <v>24</v>
      </c>
      <c r="J19" s="16"/>
      <c r="K19" s="19"/>
    </row>
    <row r="20" spans="1:11" ht="15" customHeight="1" x14ac:dyDescent="0.25">
      <c r="A20" s="21"/>
      <c r="B20" s="15"/>
      <c r="C20" s="16"/>
      <c r="D20" s="16"/>
      <c r="E20" s="17"/>
      <c r="F20" s="18">
        <f t="shared" si="0"/>
        <v>0</v>
      </c>
      <c r="G20" s="21">
        <v>2220</v>
      </c>
      <c r="H20" s="16">
        <v>289.31</v>
      </c>
      <c r="I20" s="17" t="s">
        <v>14</v>
      </c>
      <c r="J20" s="16"/>
      <c r="K20" s="19"/>
    </row>
    <row r="21" spans="1:11" ht="15" customHeight="1" x14ac:dyDescent="0.25">
      <c r="A21" s="21"/>
      <c r="B21" s="15"/>
      <c r="C21" s="16"/>
      <c r="D21" s="16"/>
      <c r="E21" s="17"/>
      <c r="F21" s="18">
        <f t="shared" si="0"/>
        <v>0</v>
      </c>
      <c r="G21" s="21">
        <v>2230</v>
      </c>
      <c r="H21" s="16">
        <v>10.91</v>
      </c>
      <c r="I21" s="17" t="s">
        <v>112</v>
      </c>
      <c r="J21" s="16"/>
      <c r="K21" s="19"/>
    </row>
    <row r="22" spans="1:11" ht="15" customHeight="1" x14ac:dyDescent="0.25">
      <c r="A22" s="21"/>
      <c r="B22" s="15"/>
      <c r="C22" s="16"/>
      <c r="D22" s="16"/>
      <c r="E22" s="17"/>
      <c r="F22" s="18">
        <f t="shared" si="0"/>
        <v>0</v>
      </c>
      <c r="G22" s="21">
        <v>2240</v>
      </c>
      <c r="H22" s="16">
        <v>3.55</v>
      </c>
      <c r="I22" s="17" t="s">
        <v>261</v>
      </c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21">
        <v>2250</v>
      </c>
      <c r="H23" s="16">
        <v>11.28</v>
      </c>
      <c r="I23" s="17" t="s">
        <v>491</v>
      </c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21">
        <v>2282</v>
      </c>
      <c r="H24" s="16">
        <v>5.4</v>
      </c>
      <c r="I24" s="17" t="s">
        <v>248</v>
      </c>
      <c r="J24" s="16"/>
      <c r="K24" s="19"/>
    </row>
    <row r="25" spans="1:11" ht="15.75" x14ac:dyDescent="0.25">
      <c r="A25" s="14"/>
      <c r="B25" s="15"/>
      <c r="C25" s="16"/>
      <c r="D25" s="16"/>
      <c r="E25" s="17"/>
      <c r="F25" s="18">
        <f t="shared" si="0"/>
        <v>0</v>
      </c>
      <c r="G25" s="21">
        <v>3110</v>
      </c>
      <c r="H25" s="16">
        <v>1467.73</v>
      </c>
      <c r="I25" s="17" t="s">
        <v>300</v>
      </c>
      <c r="J25" s="16"/>
      <c r="K25" s="19"/>
    </row>
    <row r="26" spans="1:11" ht="15.75" x14ac:dyDescent="0.25">
      <c r="A26" s="14"/>
      <c r="B26" s="15"/>
      <c r="C26" s="16"/>
      <c r="D26" s="16"/>
      <c r="E26" s="17"/>
      <c r="F26" s="18">
        <f t="shared" si="0"/>
        <v>0</v>
      </c>
      <c r="G26" s="21">
        <v>3132</v>
      </c>
      <c r="H26" s="16">
        <v>10.050000000000001</v>
      </c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21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21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21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21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14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14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14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 hidden="1" x14ac:dyDescent="0.25">
      <c r="A48" s="14"/>
      <c r="B48" s="15"/>
      <c r="C48" s="16"/>
      <c r="D48" s="16"/>
      <c r="E48" s="17"/>
      <c r="F48" s="18">
        <f t="shared" si="0"/>
        <v>0</v>
      </c>
      <c r="G48" s="15"/>
      <c r="H48" s="16"/>
      <c r="I48" s="17"/>
      <c r="J48" s="16"/>
      <c r="K48" s="19"/>
    </row>
    <row r="49" spans="1:11" ht="15.75" hidden="1" x14ac:dyDescent="0.25">
      <c r="A49" s="14"/>
      <c r="B49" s="15"/>
      <c r="C49" s="16"/>
      <c r="D49" s="16"/>
      <c r="E49" s="17"/>
      <c r="F49" s="18">
        <f t="shared" si="0"/>
        <v>0</v>
      </c>
      <c r="G49" s="15"/>
      <c r="H49" s="16"/>
      <c r="I49" s="17"/>
      <c r="J49" s="16"/>
      <c r="K49" s="19"/>
    </row>
    <row r="50" spans="1:11" ht="15.75" hidden="1" x14ac:dyDescent="0.25">
      <c r="A50" s="14"/>
      <c r="B50" s="15"/>
      <c r="C50" s="16"/>
      <c r="D50" s="16"/>
      <c r="E50" s="17"/>
      <c r="F50" s="18">
        <f t="shared" si="0"/>
        <v>0</v>
      </c>
      <c r="G50" s="15"/>
      <c r="H50" s="16"/>
      <c r="I50" s="17"/>
      <c r="J50" s="16"/>
      <c r="K50" s="19"/>
    </row>
    <row r="51" spans="1:11" ht="15.75" hidden="1" x14ac:dyDescent="0.25">
      <c r="A51" s="14"/>
      <c r="B51" s="15"/>
      <c r="C51" s="16"/>
      <c r="D51" s="16"/>
      <c r="E51" s="17"/>
      <c r="F51" s="18">
        <f t="shared" si="0"/>
        <v>0</v>
      </c>
      <c r="G51" s="15"/>
      <c r="H51" s="16"/>
      <c r="I51" s="17"/>
      <c r="J51" s="16"/>
      <c r="K51" s="19"/>
    </row>
    <row r="52" spans="1:11" ht="15.75" hidden="1" x14ac:dyDescent="0.25">
      <c r="A52" s="21"/>
      <c r="B52" s="15"/>
      <c r="C52" s="16"/>
      <c r="D52" s="16"/>
      <c r="E52" s="17"/>
      <c r="F52" s="18">
        <f t="shared" si="0"/>
        <v>0</v>
      </c>
      <c r="G52" s="15"/>
      <c r="H52" s="16"/>
      <c r="I52" s="17"/>
      <c r="J52" s="16"/>
      <c r="K52" s="19"/>
    </row>
    <row r="53" spans="1:11" ht="15.75" hidden="1" x14ac:dyDescent="0.25">
      <c r="A53" s="21"/>
      <c r="B53" s="15"/>
      <c r="C53" s="16"/>
      <c r="D53" s="16"/>
      <c r="E53" s="17"/>
      <c r="F53" s="18">
        <f t="shared" si="0"/>
        <v>0</v>
      </c>
      <c r="G53" s="15"/>
      <c r="H53" s="16"/>
      <c r="I53" s="17"/>
      <c r="J53" s="16"/>
      <c r="K53" s="19"/>
    </row>
    <row r="54" spans="1:11" ht="15.75" hidden="1" x14ac:dyDescent="0.25">
      <c r="A54" s="22"/>
      <c r="B54" s="23"/>
      <c r="C54" s="24"/>
      <c r="D54" s="24"/>
      <c r="E54" s="25"/>
      <c r="F54" s="18">
        <f t="shared" si="0"/>
        <v>0</v>
      </c>
      <c r="G54" s="23"/>
      <c r="H54" s="24"/>
      <c r="I54" s="25"/>
      <c r="J54" s="24"/>
      <c r="K54" s="19"/>
    </row>
    <row r="55" spans="1:11" ht="15.75" hidden="1" x14ac:dyDescent="0.25">
      <c r="A55" s="22"/>
      <c r="B55" s="23"/>
      <c r="C55" s="24"/>
      <c r="D55" s="24"/>
      <c r="E55" s="25"/>
      <c r="F55" s="18">
        <f t="shared" si="0"/>
        <v>0</v>
      </c>
      <c r="G55" s="23"/>
      <c r="H55" s="24"/>
      <c r="I55" s="25"/>
      <c r="J55" s="24"/>
      <c r="K55" s="19"/>
    </row>
    <row r="56" spans="1:11" ht="15.75" hidden="1" x14ac:dyDescent="0.25">
      <c r="A56" s="22"/>
      <c r="B56" s="23"/>
      <c r="C56" s="24"/>
      <c r="D56" s="24"/>
      <c r="E56" s="25"/>
      <c r="F56" s="18">
        <f t="shared" si="0"/>
        <v>0</v>
      </c>
      <c r="G56" s="23"/>
      <c r="H56" s="24"/>
      <c r="I56" s="25"/>
      <c r="J56" s="24"/>
      <c r="K56" s="19"/>
    </row>
    <row r="57" spans="1:11" ht="15.75" x14ac:dyDescent="0.25">
      <c r="A57" s="23"/>
      <c r="B57" s="26" t="s">
        <v>37</v>
      </c>
      <c r="C57" s="27">
        <f>SUM(C7:C56)</f>
        <v>1963.99</v>
      </c>
      <c r="D57" s="27">
        <f>SUM(D7:D56)</f>
        <v>662.23</v>
      </c>
      <c r="E57" s="28"/>
      <c r="F57" s="29">
        <f t="shared" si="0"/>
        <v>2626.2200000000003</v>
      </c>
      <c r="G57" s="30"/>
      <c r="H57" s="27">
        <f>SUM(H7:H56)</f>
        <v>1908.71</v>
      </c>
      <c r="I57" s="28"/>
      <c r="J57" s="27">
        <f>SUM(J7:J56)</f>
        <v>662.23</v>
      </c>
      <c r="K57" s="31">
        <f>C57-H57</f>
        <v>55.279999999999973</v>
      </c>
    </row>
    <row r="60" spans="1:11" ht="15.75" x14ac:dyDescent="0.25">
      <c r="B60" s="32" t="s">
        <v>109</v>
      </c>
      <c r="F60" s="33"/>
      <c r="G60" s="34" t="s">
        <v>492</v>
      </c>
      <c r="H60" s="35"/>
    </row>
    <row r="61" spans="1:11" x14ac:dyDescent="0.25">
      <c r="B61" s="32"/>
      <c r="F61" s="36" t="s">
        <v>40</v>
      </c>
      <c r="G61" s="37"/>
      <c r="H61" s="37"/>
    </row>
    <row r="62" spans="1:11" ht="15.75" x14ac:dyDescent="0.25">
      <c r="B62" s="32" t="s">
        <v>41</v>
      </c>
      <c r="F62" s="33"/>
      <c r="G62" s="34" t="s">
        <v>493</v>
      </c>
      <c r="H62" s="35"/>
    </row>
    <row r="63" spans="1:11" x14ac:dyDescent="0.25">
      <c r="F63" s="36" t="s">
        <v>40</v>
      </c>
      <c r="G63" s="37"/>
      <c r="H63" s="37"/>
    </row>
  </sheetData>
  <mergeCells count="10">
    <mergeCell ref="G60:H60"/>
    <mergeCell ref="G62:H6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6" orientation="landscape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="75" workbookViewId="0">
      <selection activeCell="K34" sqref="K34"/>
    </sheetView>
  </sheetViews>
  <sheetFormatPr defaultRowHeight="15.75" x14ac:dyDescent="0.25"/>
  <cols>
    <col min="1" max="1" width="7.28515625" style="316" customWidth="1"/>
    <col min="2" max="2" width="24.42578125" style="316" customWidth="1"/>
    <col min="3" max="3" width="16.28515625" style="316" customWidth="1"/>
    <col min="4" max="4" width="13.5703125" style="316" customWidth="1"/>
    <col min="5" max="5" width="18.85546875" style="316" customWidth="1"/>
    <col min="6" max="6" width="15.85546875" style="316" customWidth="1"/>
    <col min="7" max="7" width="16.5703125" style="316" customWidth="1"/>
    <col min="8" max="8" width="14.28515625" style="316" customWidth="1"/>
    <col min="9" max="9" width="22.85546875" style="316" customWidth="1"/>
    <col min="10" max="10" width="14" style="316" customWidth="1"/>
    <col min="11" max="11" width="15.5703125" style="316" customWidth="1"/>
    <col min="12" max="256" width="9.140625" style="316"/>
    <col min="257" max="257" width="7.28515625" style="316" customWidth="1"/>
    <col min="258" max="258" width="24.42578125" style="316" customWidth="1"/>
    <col min="259" max="259" width="16.28515625" style="316" customWidth="1"/>
    <col min="260" max="260" width="13.5703125" style="316" customWidth="1"/>
    <col min="261" max="261" width="18.85546875" style="316" customWidth="1"/>
    <col min="262" max="262" width="15.85546875" style="316" customWidth="1"/>
    <col min="263" max="263" width="16.5703125" style="316" customWidth="1"/>
    <col min="264" max="264" width="14.28515625" style="316" customWidth="1"/>
    <col min="265" max="265" width="22.85546875" style="316" customWidth="1"/>
    <col min="266" max="266" width="14" style="316" customWidth="1"/>
    <col min="267" max="267" width="15.5703125" style="316" customWidth="1"/>
    <col min="268" max="512" width="9.140625" style="316"/>
    <col min="513" max="513" width="7.28515625" style="316" customWidth="1"/>
    <col min="514" max="514" width="24.42578125" style="316" customWidth="1"/>
    <col min="515" max="515" width="16.28515625" style="316" customWidth="1"/>
    <col min="516" max="516" width="13.5703125" style="316" customWidth="1"/>
    <col min="517" max="517" width="18.85546875" style="316" customWidth="1"/>
    <col min="518" max="518" width="15.85546875" style="316" customWidth="1"/>
    <col min="519" max="519" width="16.5703125" style="316" customWidth="1"/>
    <col min="520" max="520" width="14.28515625" style="316" customWidth="1"/>
    <col min="521" max="521" width="22.85546875" style="316" customWidth="1"/>
    <col min="522" max="522" width="14" style="316" customWidth="1"/>
    <col min="523" max="523" width="15.5703125" style="316" customWidth="1"/>
    <col min="524" max="768" width="9.140625" style="316"/>
    <col min="769" max="769" width="7.28515625" style="316" customWidth="1"/>
    <col min="770" max="770" width="24.42578125" style="316" customWidth="1"/>
    <col min="771" max="771" width="16.28515625" style="316" customWidth="1"/>
    <col min="772" max="772" width="13.5703125" style="316" customWidth="1"/>
    <col min="773" max="773" width="18.85546875" style="316" customWidth="1"/>
    <col min="774" max="774" width="15.85546875" style="316" customWidth="1"/>
    <col min="775" max="775" width="16.5703125" style="316" customWidth="1"/>
    <col min="776" max="776" width="14.28515625" style="316" customWidth="1"/>
    <col min="777" max="777" width="22.85546875" style="316" customWidth="1"/>
    <col min="778" max="778" width="14" style="316" customWidth="1"/>
    <col min="779" max="779" width="15.5703125" style="316" customWidth="1"/>
    <col min="780" max="1024" width="9.140625" style="316"/>
    <col min="1025" max="1025" width="7.28515625" style="316" customWidth="1"/>
    <col min="1026" max="1026" width="24.42578125" style="316" customWidth="1"/>
    <col min="1027" max="1027" width="16.28515625" style="316" customWidth="1"/>
    <col min="1028" max="1028" width="13.5703125" style="316" customWidth="1"/>
    <col min="1029" max="1029" width="18.85546875" style="316" customWidth="1"/>
    <col min="1030" max="1030" width="15.85546875" style="316" customWidth="1"/>
    <col min="1031" max="1031" width="16.5703125" style="316" customWidth="1"/>
    <col min="1032" max="1032" width="14.28515625" style="316" customWidth="1"/>
    <col min="1033" max="1033" width="22.85546875" style="316" customWidth="1"/>
    <col min="1034" max="1034" width="14" style="316" customWidth="1"/>
    <col min="1035" max="1035" width="15.5703125" style="316" customWidth="1"/>
    <col min="1036" max="1280" width="9.140625" style="316"/>
    <col min="1281" max="1281" width="7.28515625" style="316" customWidth="1"/>
    <col min="1282" max="1282" width="24.42578125" style="316" customWidth="1"/>
    <col min="1283" max="1283" width="16.28515625" style="316" customWidth="1"/>
    <col min="1284" max="1284" width="13.5703125" style="316" customWidth="1"/>
    <col min="1285" max="1285" width="18.85546875" style="316" customWidth="1"/>
    <col min="1286" max="1286" width="15.85546875" style="316" customWidth="1"/>
    <col min="1287" max="1287" width="16.5703125" style="316" customWidth="1"/>
    <col min="1288" max="1288" width="14.28515625" style="316" customWidth="1"/>
    <col min="1289" max="1289" width="22.85546875" style="316" customWidth="1"/>
    <col min="1290" max="1290" width="14" style="316" customWidth="1"/>
    <col min="1291" max="1291" width="15.5703125" style="316" customWidth="1"/>
    <col min="1292" max="1536" width="9.140625" style="316"/>
    <col min="1537" max="1537" width="7.28515625" style="316" customWidth="1"/>
    <col min="1538" max="1538" width="24.42578125" style="316" customWidth="1"/>
    <col min="1539" max="1539" width="16.28515625" style="316" customWidth="1"/>
    <col min="1540" max="1540" width="13.5703125" style="316" customWidth="1"/>
    <col min="1541" max="1541" width="18.85546875" style="316" customWidth="1"/>
    <col min="1542" max="1542" width="15.85546875" style="316" customWidth="1"/>
    <col min="1543" max="1543" width="16.5703125" style="316" customWidth="1"/>
    <col min="1544" max="1544" width="14.28515625" style="316" customWidth="1"/>
    <col min="1545" max="1545" width="22.85546875" style="316" customWidth="1"/>
    <col min="1546" max="1546" width="14" style="316" customWidth="1"/>
    <col min="1547" max="1547" width="15.5703125" style="316" customWidth="1"/>
    <col min="1548" max="1792" width="9.140625" style="316"/>
    <col min="1793" max="1793" width="7.28515625" style="316" customWidth="1"/>
    <col min="1794" max="1794" width="24.42578125" style="316" customWidth="1"/>
    <col min="1795" max="1795" width="16.28515625" style="316" customWidth="1"/>
    <col min="1796" max="1796" width="13.5703125" style="316" customWidth="1"/>
    <col min="1797" max="1797" width="18.85546875" style="316" customWidth="1"/>
    <col min="1798" max="1798" width="15.85546875" style="316" customWidth="1"/>
    <col min="1799" max="1799" width="16.5703125" style="316" customWidth="1"/>
    <col min="1800" max="1800" width="14.28515625" style="316" customWidth="1"/>
    <col min="1801" max="1801" width="22.85546875" style="316" customWidth="1"/>
    <col min="1802" max="1802" width="14" style="316" customWidth="1"/>
    <col min="1803" max="1803" width="15.5703125" style="316" customWidth="1"/>
    <col min="1804" max="2048" width="9.140625" style="316"/>
    <col min="2049" max="2049" width="7.28515625" style="316" customWidth="1"/>
    <col min="2050" max="2050" width="24.42578125" style="316" customWidth="1"/>
    <col min="2051" max="2051" width="16.28515625" style="316" customWidth="1"/>
    <col min="2052" max="2052" width="13.5703125" style="316" customWidth="1"/>
    <col min="2053" max="2053" width="18.85546875" style="316" customWidth="1"/>
    <col min="2054" max="2054" width="15.85546875" style="316" customWidth="1"/>
    <col min="2055" max="2055" width="16.5703125" style="316" customWidth="1"/>
    <col min="2056" max="2056" width="14.28515625" style="316" customWidth="1"/>
    <col min="2057" max="2057" width="22.85546875" style="316" customWidth="1"/>
    <col min="2058" max="2058" width="14" style="316" customWidth="1"/>
    <col min="2059" max="2059" width="15.5703125" style="316" customWidth="1"/>
    <col min="2060" max="2304" width="9.140625" style="316"/>
    <col min="2305" max="2305" width="7.28515625" style="316" customWidth="1"/>
    <col min="2306" max="2306" width="24.42578125" style="316" customWidth="1"/>
    <col min="2307" max="2307" width="16.28515625" style="316" customWidth="1"/>
    <col min="2308" max="2308" width="13.5703125" style="316" customWidth="1"/>
    <col min="2309" max="2309" width="18.85546875" style="316" customWidth="1"/>
    <col min="2310" max="2310" width="15.85546875" style="316" customWidth="1"/>
    <col min="2311" max="2311" width="16.5703125" style="316" customWidth="1"/>
    <col min="2312" max="2312" width="14.28515625" style="316" customWidth="1"/>
    <col min="2313" max="2313" width="22.85546875" style="316" customWidth="1"/>
    <col min="2314" max="2314" width="14" style="316" customWidth="1"/>
    <col min="2315" max="2315" width="15.5703125" style="316" customWidth="1"/>
    <col min="2316" max="2560" width="9.140625" style="316"/>
    <col min="2561" max="2561" width="7.28515625" style="316" customWidth="1"/>
    <col min="2562" max="2562" width="24.42578125" style="316" customWidth="1"/>
    <col min="2563" max="2563" width="16.28515625" style="316" customWidth="1"/>
    <col min="2564" max="2564" width="13.5703125" style="316" customWidth="1"/>
    <col min="2565" max="2565" width="18.85546875" style="316" customWidth="1"/>
    <col min="2566" max="2566" width="15.85546875" style="316" customWidth="1"/>
    <col min="2567" max="2567" width="16.5703125" style="316" customWidth="1"/>
    <col min="2568" max="2568" width="14.28515625" style="316" customWidth="1"/>
    <col min="2569" max="2569" width="22.85546875" style="316" customWidth="1"/>
    <col min="2570" max="2570" width="14" style="316" customWidth="1"/>
    <col min="2571" max="2571" width="15.5703125" style="316" customWidth="1"/>
    <col min="2572" max="2816" width="9.140625" style="316"/>
    <col min="2817" max="2817" width="7.28515625" style="316" customWidth="1"/>
    <col min="2818" max="2818" width="24.42578125" style="316" customWidth="1"/>
    <col min="2819" max="2819" width="16.28515625" style="316" customWidth="1"/>
    <col min="2820" max="2820" width="13.5703125" style="316" customWidth="1"/>
    <col min="2821" max="2821" width="18.85546875" style="316" customWidth="1"/>
    <col min="2822" max="2822" width="15.85546875" style="316" customWidth="1"/>
    <col min="2823" max="2823" width="16.5703125" style="316" customWidth="1"/>
    <col min="2824" max="2824" width="14.28515625" style="316" customWidth="1"/>
    <col min="2825" max="2825" width="22.85546875" style="316" customWidth="1"/>
    <col min="2826" max="2826" width="14" style="316" customWidth="1"/>
    <col min="2827" max="2827" width="15.5703125" style="316" customWidth="1"/>
    <col min="2828" max="3072" width="9.140625" style="316"/>
    <col min="3073" max="3073" width="7.28515625" style="316" customWidth="1"/>
    <col min="3074" max="3074" width="24.42578125" style="316" customWidth="1"/>
    <col min="3075" max="3075" width="16.28515625" style="316" customWidth="1"/>
    <col min="3076" max="3076" width="13.5703125" style="316" customWidth="1"/>
    <col min="3077" max="3077" width="18.85546875" style="316" customWidth="1"/>
    <col min="3078" max="3078" width="15.85546875" style="316" customWidth="1"/>
    <col min="3079" max="3079" width="16.5703125" style="316" customWidth="1"/>
    <col min="3080" max="3080" width="14.28515625" style="316" customWidth="1"/>
    <col min="3081" max="3081" width="22.85546875" style="316" customWidth="1"/>
    <col min="3082" max="3082" width="14" style="316" customWidth="1"/>
    <col min="3083" max="3083" width="15.5703125" style="316" customWidth="1"/>
    <col min="3084" max="3328" width="9.140625" style="316"/>
    <col min="3329" max="3329" width="7.28515625" style="316" customWidth="1"/>
    <col min="3330" max="3330" width="24.42578125" style="316" customWidth="1"/>
    <col min="3331" max="3331" width="16.28515625" style="316" customWidth="1"/>
    <col min="3332" max="3332" width="13.5703125" style="316" customWidth="1"/>
    <col min="3333" max="3333" width="18.85546875" style="316" customWidth="1"/>
    <col min="3334" max="3334" width="15.85546875" style="316" customWidth="1"/>
    <col min="3335" max="3335" width="16.5703125" style="316" customWidth="1"/>
    <col min="3336" max="3336" width="14.28515625" style="316" customWidth="1"/>
    <col min="3337" max="3337" width="22.85546875" style="316" customWidth="1"/>
    <col min="3338" max="3338" width="14" style="316" customWidth="1"/>
    <col min="3339" max="3339" width="15.5703125" style="316" customWidth="1"/>
    <col min="3340" max="3584" width="9.140625" style="316"/>
    <col min="3585" max="3585" width="7.28515625" style="316" customWidth="1"/>
    <col min="3586" max="3586" width="24.42578125" style="316" customWidth="1"/>
    <col min="3587" max="3587" width="16.28515625" style="316" customWidth="1"/>
    <col min="3588" max="3588" width="13.5703125" style="316" customWidth="1"/>
    <col min="3589" max="3589" width="18.85546875" style="316" customWidth="1"/>
    <col min="3590" max="3590" width="15.85546875" style="316" customWidth="1"/>
    <col min="3591" max="3591" width="16.5703125" style="316" customWidth="1"/>
    <col min="3592" max="3592" width="14.28515625" style="316" customWidth="1"/>
    <col min="3593" max="3593" width="22.85546875" style="316" customWidth="1"/>
    <col min="3594" max="3594" width="14" style="316" customWidth="1"/>
    <col min="3595" max="3595" width="15.5703125" style="316" customWidth="1"/>
    <col min="3596" max="3840" width="9.140625" style="316"/>
    <col min="3841" max="3841" width="7.28515625" style="316" customWidth="1"/>
    <col min="3842" max="3842" width="24.42578125" style="316" customWidth="1"/>
    <col min="3843" max="3843" width="16.28515625" style="316" customWidth="1"/>
    <col min="3844" max="3844" width="13.5703125" style="316" customWidth="1"/>
    <col min="3845" max="3845" width="18.85546875" style="316" customWidth="1"/>
    <col min="3846" max="3846" width="15.85546875" style="316" customWidth="1"/>
    <col min="3847" max="3847" width="16.5703125" style="316" customWidth="1"/>
    <col min="3848" max="3848" width="14.28515625" style="316" customWidth="1"/>
    <col min="3849" max="3849" width="22.85546875" style="316" customWidth="1"/>
    <col min="3850" max="3850" width="14" style="316" customWidth="1"/>
    <col min="3851" max="3851" width="15.5703125" style="316" customWidth="1"/>
    <col min="3852" max="4096" width="9.140625" style="316"/>
    <col min="4097" max="4097" width="7.28515625" style="316" customWidth="1"/>
    <col min="4098" max="4098" width="24.42578125" style="316" customWidth="1"/>
    <col min="4099" max="4099" width="16.28515625" style="316" customWidth="1"/>
    <col min="4100" max="4100" width="13.5703125" style="316" customWidth="1"/>
    <col min="4101" max="4101" width="18.85546875" style="316" customWidth="1"/>
    <col min="4102" max="4102" width="15.85546875" style="316" customWidth="1"/>
    <col min="4103" max="4103" width="16.5703125" style="316" customWidth="1"/>
    <col min="4104" max="4104" width="14.28515625" style="316" customWidth="1"/>
    <col min="4105" max="4105" width="22.85546875" style="316" customWidth="1"/>
    <col min="4106" max="4106" width="14" style="316" customWidth="1"/>
    <col min="4107" max="4107" width="15.5703125" style="316" customWidth="1"/>
    <col min="4108" max="4352" width="9.140625" style="316"/>
    <col min="4353" max="4353" width="7.28515625" style="316" customWidth="1"/>
    <col min="4354" max="4354" width="24.42578125" style="316" customWidth="1"/>
    <col min="4355" max="4355" width="16.28515625" style="316" customWidth="1"/>
    <col min="4356" max="4356" width="13.5703125" style="316" customWidth="1"/>
    <col min="4357" max="4357" width="18.85546875" style="316" customWidth="1"/>
    <col min="4358" max="4358" width="15.85546875" style="316" customWidth="1"/>
    <col min="4359" max="4359" width="16.5703125" style="316" customWidth="1"/>
    <col min="4360" max="4360" width="14.28515625" style="316" customWidth="1"/>
    <col min="4361" max="4361" width="22.85546875" style="316" customWidth="1"/>
    <col min="4362" max="4362" width="14" style="316" customWidth="1"/>
    <col min="4363" max="4363" width="15.5703125" style="316" customWidth="1"/>
    <col min="4364" max="4608" width="9.140625" style="316"/>
    <col min="4609" max="4609" width="7.28515625" style="316" customWidth="1"/>
    <col min="4610" max="4610" width="24.42578125" style="316" customWidth="1"/>
    <col min="4611" max="4611" width="16.28515625" style="316" customWidth="1"/>
    <col min="4612" max="4612" width="13.5703125" style="316" customWidth="1"/>
    <col min="4613" max="4613" width="18.85546875" style="316" customWidth="1"/>
    <col min="4614" max="4614" width="15.85546875" style="316" customWidth="1"/>
    <col min="4615" max="4615" width="16.5703125" style="316" customWidth="1"/>
    <col min="4616" max="4616" width="14.28515625" style="316" customWidth="1"/>
    <col min="4617" max="4617" width="22.85546875" style="316" customWidth="1"/>
    <col min="4618" max="4618" width="14" style="316" customWidth="1"/>
    <col min="4619" max="4619" width="15.5703125" style="316" customWidth="1"/>
    <col min="4620" max="4864" width="9.140625" style="316"/>
    <col min="4865" max="4865" width="7.28515625" style="316" customWidth="1"/>
    <col min="4866" max="4866" width="24.42578125" style="316" customWidth="1"/>
    <col min="4867" max="4867" width="16.28515625" style="316" customWidth="1"/>
    <col min="4868" max="4868" width="13.5703125" style="316" customWidth="1"/>
    <col min="4869" max="4869" width="18.85546875" style="316" customWidth="1"/>
    <col min="4870" max="4870" width="15.85546875" style="316" customWidth="1"/>
    <col min="4871" max="4871" width="16.5703125" style="316" customWidth="1"/>
    <col min="4872" max="4872" width="14.28515625" style="316" customWidth="1"/>
    <col min="4873" max="4873" width="22.85546875" style="316" customWidth="1"/>
    <col min="4874" max="4874" width="14" style="316" customWidth="1"/>
    <col min="4875" max="4875" width="15.5703125" style="316" customWidth="1"/>
    <col min="4876" max="5120" width="9.140625" style="316"/>
    <col min="5121" max="5121" width="7.28515625" style="316" customWidth="1"/>
    <col min="5122" max="5122" width="24.42578125" style="316" customWidth="1"/>
    <col min="5123" max="5123" width="16.28515625" style="316" customWidth="1"/>
    <col min="5124" max="5124" width="13.5703125" style="316" customWidth="1"/>
    <col min="5125" max="5125" width="18.85546875" style="316" customWidth="1"/>
    <col min="5126" max="5126" width="15.85546875" style="316" customWidth="1"/>
    <col min="5127" max="5127" width="16.5703125" style="316" customWidth="1"/>
    <col min="5128" max="5128" width="14.28515625" style="316" customWidth="1"/>
    <col min="5129" max="5129" width="22.85546875" style="316" customWidth="1"/>
    <col min="5130" max="5130" width="14" style="316" customWidth="1"/>
    <col min="5131" max="5131" width="15.5703125" style="316" customWidth="1"/>
    <col min="5132" max="5376" width="9.140625" style="316"/>
    <col min="5377" max="5377" width="7.28515625" style="316" customWidth="1"/>
    <col min="5378" max="5378" width="24.42578125" style="316" customWidth="1"/>
    <col min="5379" max="5379" width="16.28515625" style="316" customWidth="1"/>
    <col min="5380" max="5380" width="13.5703125" style="316" customWidth="1"/>
    <col min="5381" max="5381" width="18.85546875" style="316" customWidth="1"/>
    <col min="5382" max="5382" width="15.85546875" style="316" customWidth="1"/>
    <col min="5383" max="5383" width="16.5703125" style="316" customWidth="1"/>
    <col min="5384" max="5384" width="14.28515625" style="316" customWidth="1"/>
    <col min="5385" max="5385" width="22.85546875" style="316" customWidth="1"/>
    <col min="5386" max="5386" width="14" style="316" customWidth="1"/>
    <col min="5387" max="5387" width="15.5703125" style="316" customWidth="1"/>
    <col min="5388" max="5632" width="9.140625" style="316"/>
    <col min="5633" max="5633" width="7.28515625" style="316" customWidth="1"/>
    <col min="5634" max="5634" width="24.42578125" style="316" customWidth="1"/>
    <col min="5635" max="5635" width="16.28515625" style="316" customWidth="1"/>
    <col min="5636" max="5636" width="13.5703125" style="316" customWidth="1"/>
    <col min="5637" max="5637" width="18.85546875" style="316" customWidth="1"/>
    <col min="5638" max="5638" width="15.85546875" style="316" customWidth="1"/>
    <col min="5639" max="5639" width="16.5703125" style="316" customWidth="1"/>
    <col min="5640" max="5640" width="14.28515625" style="316" customWidth="1"/>
    <col min="5641" max="5641" width="22.85546875" style="316" customWidth="1"/>
    <col min="5642" max="5642" width="14" style="316" customWidth="1"/>
    <col min="5643" max="5643" width="15.5703125" style="316" customWidth="1"/>
    <col min="5644" max="5888" width="9.140625" style="316"/>
    <col min="5889" max="5889" width="7.28515625" style="316" customWidth="1"/>
    <col min="5890" max="5890" width="24.42578125" style="316" customWidth="1"/>
    <col min="5891" max="5891" width="16.28515625" style="316" customWidth="1"/>
    <col min="5892" max="5892" width="13.5703125" style="316" customWidth="1"/>
    <col min="5893" max="5893" width="18.85546875" style="316" customWidth="1"/>
    <col min="5894" max="5894" width="15.85546875" style="316" customWidth="1"/>
    <col min="5895" max="5895" width="16.5703125" style="316" customWidth="1"/>
    <col min="5896" max="5896" width="14.28515625" style="316" customWidth="1"/>
    <col min="5897" max="5897" width="22.85546875" style="316" customWidth="1"/>
    <col min="5898" max="5898" width="14" style="316" customWidth="1"/>
    <col min="5899" max="5899" width="15.5703125" style="316" customWidth="1"/>
    <col min="5900" max="6144" width="9.140625" style="316"/>
    <col min="6145" max="6145" width="7.28515625" style="316" customWidth="1"/>
    <col min="6146" max="6146" width="24.42578125" style="316" customWidth="1"/>
    <col min="6147" max="6147" width="16.28515625" style="316" customWidth="1"/>
    <col min="6148" max="6148" width="13.5703125" style="316" customWidth="1"/>
    <col min="6149" max="6149" width="18.85546875" style="316" customWidth="1"/>
    <col min="6150" max="6150" width="15.85546875" style="316" customWidth="1"/>
    <col min="6151" max="6151" width="16.5703125" style="316" customWidth="1"/>
    <col min="6152" max="6152" width="14.28515625" style="316" customWidth="1"/>
    <col min="6153" max="6153" width="22.85546875" style="316" customWidth="1"/>
    <col min="6154" max="6154" width="14" style="316" customWidth="1"/>
    <col min="6155" max="6155" width="15.5703125" style="316" customWidth="1"/>
    <col min="6156" max="6400" width="9.140625" style="316"/>
    <col min="6401" max="6401" width="7.28515625" style="316" customWidth="1"/>
    <col min="6402" max="6402" width="24.42578125" style="316" customWidth="1"/>
    <col min="6403" max="6403" width="16.28515625" style="316" customWidth="1"/>
    <col min="6404" max="6404" width="13.5703125" style="316" customWidth="1"/>
    <col min="6405" max="6405" width="18.85546875" style="316" customWidth="1"/>
    <col min="6406" max="6406" width="15.85546875" style="316" customWidth="1"/>
    <col min="6407" max="6407" width="16.5703125" style="316" customWidth="1"/>
    <col min="6408" max="6408" width="14.28515625" style="316" customWidth="1"/>
    <col min="6409" max="6409" width="22.85546875" style="316" customWidth="1"/>
    <col min="6410" max="6410" width="14" style="316" customWidth="1"/>
    <col min="6411" max="6411" width="15.5703125" style="316" customWidth="1"/>
    <col min="6412" max="6656" width="9.140625" style="316"/>
    <col min="6657" max="6657" width="7.28515625" style="316" customWidth="1"/>
    <col min="6658" max="6658" width="24.42578125" style="316" customWidth="1"/>
    <col min="6659" max="6659" width="16.28515625" style="316" customWidth="1"/>
    <col min="6660" max="6660" width="13.5703125" style="316" customWidth="1"/>
    <col min="6661" max="6661" width="18.85546875" style="316" customWidth="1"/>
    <col min="6662" max="6662" width="15.85546875" style="316" customWidth="1"/>
    <col min="6663" max="6663" width="16.5703125" style="316" customWidth="1"/>
    <col min="6664" max="6664" width="14.28515625" style="316" customWidth="1"/>
    <col min="6665" max="6665" width="22.85546875" style="316" customWidth="1"/>
    <col min="6666" max="6666" width="14" style="316" customWidth="1"/>
    <col min="6667" max="6667" width="15.5703125" style="316" customWidth="1"/>
    <col min="6668" max="6912" width="9.140625" style="316"/>
    <col min="6913" max="6913" width="7.28515625" style="316" customWidth="1"/>
    <col min="6914" max="6914" width="24.42578125" style="316" customWidth="1"/>
    <col min="6915" max="6915" width="16.28515625" style="316" customWidth="1"/>
    <col min="6916" max="6916" width="13.5703125" style="316" customWidth="1"/>
    <col min="6917" max="6917" width="18.85546875" style="316" customWidth="1"/>
    <col min="6918" max="6918" width="15.85546875" style="316" customWidth="1"/>
    <col min="6919" max="6919" width="16.5703125" style="316" customWidth="1"/>
    <col min="6920" max="6920" width="14.28515625" style="316" customWidth="1"/>
    <col min="6921" max="6921" width="22.85546875" style="316" customWidth="1"/>
    <col min="6922" max="6922" width="14" style="316" customWidth="1"/>
    <col min="6923" max="6923" width="15.5703125" style="316" customWidth="1"/>
    <col min="6924" max="7168" width="9.140625" style="316"/>
    <col min="7169" max="7169" width="7.28515625" style="316" customWidth="1"/>
    <col min="7170" max="7170" width="24.42578125" style="316" customWidth="1"/>
    <col min="7171" max="7171" width="16.28515625" style="316" customWidth="1"/>
    <col min="7172" max="7172" width="13.5703125" style="316" customWidth="1"/>
    <col min="7173" max="7173" width="18.85546875" style="316" customWidth="1"/>
    <col min="7174" max="7174" width="15.85546875" style="316" customWidth="1"/>
    <col min="7175" max="7175" width="16.5703125" style="316" customWidth="1"/>
    <col min="7176" max="7176" width="14.28515625" style="316" customWidth="1"/>
    <col min="7177" max="7177" width="22.85546875" style="316" customWidth="1"/>
    <col min="7178" max="7178" width="14" style="316" customWidth="1"/>
    <col min="7179" max="7179" width="15.5703125" style="316" customWidth="1"/>
    <col min="7180" max="7424" width="9.140625" style="316"/>
    <col min="7425" max="7425" width="7.28515625" style="316" customWidth="1"/>
    <col min="7426" max="7426" width="24.42578125" style="316" customWidth="1"/>
    <col min="7427" max="7427" width="16.28515625" style="316" customWidth="1"/>
    <col min="7428" max="7428" width="13.5703125" style="316" customWidth="1"/>
    <col min="7429" max="7429" width="18.85546875" style="316" customWidth="1"/>
    <col min="7430" max="7430" width="15.85546875" style="316" customWidth="1"/>
    <col min="7431" max="7431" width="16.5703125" style="316" customWidth="1"/>
    <col min="7432" max="7432" width="14.28515625" style="316" customWidth="1"/>
    <col min="7433" max="7433" width="22.85546875" style="316" customWidth="1"/>
    <col min="7434" max="7434" width="14" style="316" customWidth="1"/>
    <col min="7435" max="7435" width="15.5703125" style="316" customWidth="1"/>
    <col min="7436" max="7680" width="9.140625" style="316"/>
    <col min="7681" max="7681" width="7.28515625" style="316" customWidth="1"/>
    <col min="7682" max="7682" width="24.42578125" style="316" customWidth="1"/>
    <col min="7683" max="7683" width="16.28515625" style="316" customWidth="1"/>
    <col min="7684" max="7684" width="13.5703125" style="316" customWidth="1"/>
    <col min="7685" max="7685" width="18.85546875" style="316" customWidth="1"/>
    <col min="7686" max="7686" width="15.85546875" style="316" customWidth="1"/>
    <col min="7687" max="7687" width="16.5703125" style="316" customWidth="1"/>
    <col min="7688" max="7688" width="14.28515625" style="316" customWidth="1"/>
    <col min="7689" max="7689" width="22.85546875" style="316" customWidth="1"/>
    <col min="7690" max="7690" width="14" style="316" customWidth="1"/>
    <col min="7691" max="7691" width="15.5703125" style="316" customWidth="1"/>
    <col min="7692" max="7936" width="9.140625" style="316"/>
    <col min="7937" max="7937" width="7.28515625" style="316" customWidth="1"/>
    <col min="7938" max="7938" width="24.42578125" style="316" customWidth="1"/>
    <col min="7939" max="7939" width="16.28515625" style="316" customWidth="1"/>
    <col min="7940" max="7940" width="13.5703125" style="316" customWidth="1"/>
    <col min="7941" max="7941" width="18.85546875" style="316" customWidth="1"/>
    <col min="7942" max="7942" width="15.85546875" style="316" customWidth="1"/>
    <col min="7943" max="7943" width="16.5703125" style="316" customWidth="1"/>
    <col min="7944" max="7944" width="14.28515625" style="316" customWidth="1"/>
    <col min="7945" max="7945" width="22.85546875" style="316" customWidth="1"/>
    <col min="7946" max="7946" width="14" style="316" customWidth="1"/>
    <col min="7947" max="7947" width="15.5703125" style="316" customWidth="1"/>
    <col min="7948" max="8192" width="9.140625" style="316"/>
    <col min="8193" max="8193" width="7.28515625" style="316" customWidth="1"/>
    <col min="8194" max="8194" width="24.42578125" style="316" customWidth="1"/>
    <col min="8195" max="8195" width="16.28515625" style="316" customWidth="1"/>
    <col min="8196" max="8196" width="13.5703125" style="316" customWidth="1"/>
    <col min="8197" max="8197" width="18.85546875" style="316" customWidth="1"/>
    <col min="8198" max="8198" width="15.85546875" style="316" customWidth="1"/>
    <col min="8199" max="8199" width="16.5703125" style="316" customWidth="1"/>
    <col min="8200" max="8200" width="14.28515625" style="316" customWidth="1"/>
    <col min="8201" max="8201" width="22.85546875" style="316" customWidth="1"/>
    <col min="8202" max="8202" width="14" style="316" customWidth="1"/>
    <col min="8203" max="8203" width="15.5703125" style="316" customWidth="1"/>
    <col min="8204" max="8448" width="9.140625" style="316"/>
    <col min="8449" max="8449" width="7.28515625" style="316" customWidth="1"/>
    <col min="8450" max="8450" width="24.42578125" style="316" customWidth="1"/>
    <col min="8451" max="8451" width="16.28515625" style="316" customWidth="1"/>
    <col min="8452" max="8452" width="13.5703125" style="316" customWidth="1"/>
    <col min="8453" max="8453" width="18.85546875" style="316" customWidth="1"/>
    <col min="8454" max="8454" width="15.85546875" style="316" customWidth="1"/>
    <col min="8455" max="8455" width="16.5703125" style="316" customWidth="1"/>
    <col min="8456" max="8456" width="14.28515625" style="316" customWidth="1"/>
    <col min="8457" max="8457" width="22.85546875" style="316" customWidth="1"/>
    <col min="8458" max="8458" width="14" style="316" customWidth="1"/>
    <col min="8459" max="8459" width="15.5703125" style="316" customWidth="1"/>
    <col min="8460" max="8704" width="9.140625" style="316"/>
    <col min="8705" max="8705" width="7.28515625" style="316" customWidth="1"/>
    <col min="8706" max="8706" width="24.42578125" style="316" customWidth="1"/>
    <col min="8707" max="8707" width="16.28515625" style="316" customWidth="1"/>
    <col min="8708" max="8708" width="13.5703125" style="316" customWidth="1"/>
    <col min="8709" max="8709" width="18.85546875" style="316" customWidth="1"/>
    <col min="8710" max="8710" width="15.85546875" style="316" customWidth="1"/>
    <col min="8711" max="8711" width="16.5703125" style="316" customWidth="1"/>
    <col min="8712" max="8712" width="14.28515625" style="316" customWidth="1"/>
    <col min="8713" max="8713" width="22.85546875" style="316" customWidth="1"/>
    <col min="8714" max="8714" width="14" style="316" customWidth="1"/>
    <col min="8715" max="8715" width="15.5703125" style="316" customWidth="1"/>
    <col min="8716" max="8960" width="9.140625" style="316"/>
    <col min="8961" max="8961" width="7.28515625" style="316" customWidth="1"/>
    <col min="8962" max="8962" width="24.42578125" style="316" customWidth="1"/>
    <col min="8963" max="8963" width="16.28515625" style="316" customWidth="1"/>
    <col min="8964" max="8964" width="13.5703125" style="316" customWidth="1"/>
    <col min="8965" max="8965" width="18.85546875" style="316" customWidth="1"/>
    <col min="8966" max="8966" width="15.85546875" style="316" customWidth="1"/>
    <col min="8967" max="8967" width="16.5703125" style="316" customWidth="1"/>
    <col min="8968" max="8968" width="14.28515625" style="316" customWidth="1"/>
    <col min="8969" max="8969" width="22.85546875" style="316" customWidth="1"/>
    <col min="8970" max="8970" width="14" style="316" customWidth="1"/>
    <col min="8971" max="8971" width="15.5703125" style="316" customWidth="1"/>
    <col min="8972" max="9216" width="9.140625" style="316"/>
    <col min="9217" max="9217" width="7.28515625" style="316" customWidth="1"/>
    <col min="9218" max="9218" width="24.42578125" style="316" customWidth="1"/>
    <col min="9219" max="9219" width="16.28515625" style="316" customWidth="1"/>
    <col min="9220" max="9220" width="13.5703125" style="316" customWidth="1"/>
    <col min="9221" max="9221" width="18.85546875" style="316" customWidth="1"/>
    <col min="9222" max="9222" width="15.85546875" style="316" customWidth="1"/>
    <col min="9223" max="9223" width="16.5703125" style="316" customWidth="1"/>
    <col min="9224" max="9224" width="14.28515625" style="316" customWidth="1"/>
    <col min="9225" max="9225" width="22.85546875" style="316" customWidth="1"/>
    <col min="9226" max="9226" width="14" style="316" customWidth="1"/>
    <col min="9227" max="9227" width="15.5703125" style="316" customWidth="1"/>
    <col min="9228" max="9472" width="9.140625" style="316"/>
    <col min="9473" max="9473" width="7.28515625" style="316" customWidth="1"/>
    <col min="9474" max="9474" width="24.42578125" style="316" customWidth="1"/>
    <col min="9475" max="9475" width="16.28515625" style="316" customWidth="1"/>
    <col min="9476" max="9476" width="13.5703125" style="316" customWidth="1"/>
    <col min="9477" max="9477" width="18.85546875" style="316" customWidth="1"/>
    <col min="9478" max="9478" width="15.85546875" style="316" customWidth="1"/>
    <col min="9479" max="9479" width="16.5703125" style="316" customWidth="1"/>
    <col min="9480" max="9480" width="14.28515625" style="316" customWidth="1"/>
    <col min="9481" max="9481" width="22.85546875" style="316" customWidth="1"/>
    <col min="9482" max="9482" width="14" style="316" customWidth="1"/>
    <col min="9483" max="9483" width="15.5703125" style="316" customWidth="1"/>
    <col min="9484" max="9728" width="9.140625" style="316"/>
    <col min="9729" max="9729" width="7.28515625" style="316" customWidth="1"/>
    <col min="9730" max="9730" width="24.42578125" style="316" customWidth="1"/>
    <col min="9731" max="9731" width="16.28515625" style="316" customWidth="1"/>
    <col min="9732" max="9732" width="13.5703125" style="316" customWidth="1"/>
    <col min="9733" max="9733" width="18.85546875" style="316" customWidth="1"/>
    <col min="9734" max="9734" width="15.85546875" style="316" customWidth="1"/>
    <col min="9735" max="9735" width="16.5703125" style="316" customWidth="1"/>
    <col min="9736" max="9736" width="14.28515625" style="316" customWidth="1"/>
    <col min="9737" max="9737" width="22.85546875" style="316" customWidth="1"/>
    <col min="9738" max="9738" width="14" style="316" customWidth="1"/>
    <col min="9739" max="9739" width="15.5703125" style="316" customWidth="1"/>
    <col min="9740" max="9984" width="9.140625" style="316"/>
    <col min="9985" max="9985" width="7.28515625" style="316" customWidth="1"/>
    <col min="9986" max="9986" width="24.42578125" style="316" customWidth="1"/>
    <col min="9987" max="9987" width="16.28515625" style="316" customWidth="1"/>
    <col min="9988" max="9988" width="13.5703125" style="316" customWidth="1"/>
    <col min="9989" max="9989" width="18.85546875" style="316" customWidth="1"/>
    <col min="9990" max="9990" width="15.85546875" style="316" customWidth="1"/>
    <col min="9991" max="9991" width="16.5703125" style="316" customWidth="1"/>
    <col min="9992" max="9992" width="14.28515625" style="316" customWidth="1"/>
    <col min="9993" max="9993" width="22.85546875" style="316" customWidth="1"/>
    <col min="9994" max="9994" width="14" style="316" customWidth="1"/>
    <col min="9995" max="9995" width="15.5703125" style="316" customWidth="1"/>
    <col min="9996" max="10240" width="9.140625" style="316"/>
    <col min="10241" max="10241" width="7.28515625" style="316" customWidth="1"/>
    <col min="10242" max="10242" width="24.42578125" style="316" customWidth="1"/>
    <col min="10243" max="10243" width="16.28515625" style="316" customWidth="1"/>
    <col min="10244" max="10244" width="13.5703125" style="316" customWidth="1"/>
    <col min="10245" max="10245" width="18.85546875" style="316" customWidth="1"/>
    <col min="10246" max="10246" width="15.85546875" style="316" customWidth="1"/>
    <col min="10247" max="10247" width="16.5703125" style="316" customWidth="1"/>
    <col min="10248" max="10248" width="14.28515625" style="316" customWidth="1"/>
    <col min="10249" max="10249" width="22.85546875" style="316" customWidth="1"/>
    <col min="10250" max="10250" width="14" style="316" customWidth="1"/>
    <col min="10251" max="10251" width="15.5703125" style="316" customWidth="1"/>
    <col min="10252" max="10496" width="9.140625" style="316"/>
    <col min="10497" max="10497" width="7.28515625" style="316" customWidth="1"/>
    <col min="10498" max="10498" width="24.42578125" style="316" customWidth="1"/>
    <col min="10499" max="10499" width="16.28515625" style="316" customWidth="1"/>
    <col min="10500" max="10500" width="13.5703125" style="316" customWidth="1"/>
    <col min="10501" max="10501" width="18.85546875" style="316" customWidth="1"/>
    <col min="10502" max="10502" width="15.85546875" style="316" customWidth="1"/>
    <col min="10503" max="10503" width="16.5703125" style="316" customWidth="1"/>
    <col min="10504" max="10504" width="14.28515625" style="316" customWidth="1"/>
    <col min="10505" max="10505" width="22.85546875" style="316" customWidth="1"/>
    <col min="10506" max="10506" width="14" style="316" customWidth="1"/>
    <col min="10507" max="10507" width="15.5703125" style="316" customWidth="1"/>
    <col min="10508" max="10752" width="9.140625" style="316"/>
    <col min="10753" max="10753" width="7.28515625" style="316" customWidth="1"/>
    <col min="10754" max="10754" width="24.42578125" style="316" customWidth="1"/>
    <col min="10755" max="10755" width="16.28515625" style="316" customWidth="1"/>
    <col min="10756" max="10756" width="13.5703125" style="316" customWidth="1"/>
    <col min="10757" max="10757" width="18.85546875" style="316" customWidth="1"/>
    <col min="10758" max="10758" width="15.85546875" style="316" customWidth="1"/>
    <col min="10759" max="10759" width="16.5703125" style="316" customWidth="1"/>
    <col min="10760" max="10760" width="14.28515625" style="316" customWidth="1"/>
    <col min="10761" max="10761" width="22.85546875" style="316" customWidth="1"/>
    <col min="10762" max="10762" width="14" style="316" customWidth="1"/>
    <col min="10763" max="10763" width="15.5703125" style="316" customWidth="1"/>
    <col min="10764" max="11008" width="9.140625" style="316"/>
    <col min="11009" max="11009" width="7.28515625" style="316" customWidth="1"/>
    <col min="11010" max="11010" width="24.42578125" style="316" customWidth="1"/>
    <col min="11011" max="11011" width="16.28515625" style="316" customWidth="1"/>
    <col min="11012" max="11012" width="13.5703125" style="316" customWidth="1"/>
    <col min="11013" max="11013" width="18.85546875" style="316" customWidth="1"/>
    <col min="11014" max="11014" width="15.85546875" style="316" customWidth="1"/>
    <col min="11015" max="11015" width="16.5703125" style="316" customWidth="1"/>
    <col min="11016" max="11016" width="14.28515625" style="316" customWidth="1"/>
    <col min="11017" max="11017" width="22.85546875" style="316" customWidth="1"/>
    <col min="11018" max="11018" width="14" style="316" customWidth="1"/>
    <col min="11019" max="11019" width="15.5703125" style="316" customWidth="1"/>
    <col min="11020" max="11264" width="9.140625" style="316"/>
    <col min="11265" max="11265" width="7.28515625" style="316" customWidth="1"/>
    <col min="11266" max="11266" width="24.42578125" style="316" customWidth="1"/>
    <col min="11267" max="11267" width="16.28515625" style="316" customWidth="1"/>
    <col min="11268" max="11268" width="13.5703125" style="316" customWidth="1"/>
    <col min="11269" max="11269" width="18.85546875" style="316" customWidth="1"/>
    <col min="11270" max="11270" width="15.85546875" style="316" customWidth="1"/>
    <col min="11271" max="11271" width="16.5703125" style="316" customWidth="1"/>
    <col min="11272" max="11272" width="14.28515625" style="316" customWidth="1"/>
    <col min="11273" max="11273" width="22.85546875" style="316" customWidth="1"/>
    <col min="11274" max="11274" width="14" style="316" customWidth="1"/>
    <col min="11275" max="11275" width="15.5703125" style="316" customWidth="1"/>
    <col min="11276" max="11520" width="9.140625" style="316"/>
    <col min="11521" max="11521" width="7.28515625" style="316" customWidth="1"/>
    <col min="11522" max="11522" width="24.42578125" style="316" customWidth="1"/>
    <col min="11523" max="11523" width="16.28515625" style="316" customWidth="1"/>
    <col min="11524" max="11524" width="13.5703125" style="316" customWidth="1"/>
    <col min="11525" max="11525" width="18.85546875" style="316" customWidth="1"/>
    <col min="11526" max="11526" width="15.85546875" style="316" customWidth="1"/>
    <col min="11527" max="11527" width="16.5703125" style="316" customWidth="1"/>
    <col min="11528" max="11528" width="14.28515625" style="316" customWidth="1"/>
    <col min="11529" max="11529" width="22.85546875" style="316" customWidth="1"/>
    <col min="11530" max="11530" width="14" style="316" customWidth="1"/>
    <col min="11531" max="11531" width="15.5703125" style="316" customWidth="1"/>
    <col min="11532" max="11776" width="9.140625" style="316"/>
    <col min="11777" max="11777" width="7.28515625" style="316" customWidth="1"/>
    <col min="11778" max="11778" width="24.42578125" style="316" customWidth="1"/>
    <col min="11779" max="11779" width="16.28515625" style="316" customWidth="1"/>
    <col min="11780" max="11780" width="13.5703125" style="316" customWidth="1"/>
    <col min="11781" max="11781" width="18.85546875" style="316" customWidth="1"/>
    <col min="11782" max="11782" width="15.85546875" style="316" customWidth="1"/>
    <col min="11783" max="11783" width="16.5703125" style="316" customWidth="1"/>
    <col min="11784" max="11784" width="14.28515625" style="316" customWidth="1"/>
    <col min="11785" max="11785" width="22.85546875" style="316" customWidth="1"/>
    <col min="11786" max="11786" width="14" style="316" customWidth="1"/>
    <col min="11787" max="11787" width="15.5703125" style="316" customWidth="1"/>
    <col min="11788" max="12032" width="9.140625" style="316"/>
    <col min="12033" max="12033" width="7.28515625" style="316" customWidth="1"/>
    <col min="12034" max="12034" width="24.42578125" style="316" customWidth="1"/>
    <col min="12035" max="12035" width="16.28515625" style="316" customWidth="1"/>
    <col min="12036" max="12036" width="13.5703125" style="316" customWidth="1"/>
    <col min="12037" max="12037" width="18.85546875" style="316" customWidth="1"/>
    <col min="12038" max="12038" width="15.85546875" style="316" customWidth="1"/>
    <col min="12039" max="12039" width="16.5703125" style="316" customWidth="1"/>
    <col min="12040" max="12040" width="14.28515625" style="316" customWidth="1"/>
    <col min="12041" max="12041" width="22.85546875" style="316" customWidth="1"/>
    <col min="12042" max="12042" width="14" style="316" customWidth="1"/>
    <col min="12043" max="12043" width="15.5703125" style="316" customWidth="1"/>
    <col min="12044" max="12288" width="9.140625" style="316"/>
    <col min="12289" max="12289" width="7.28515625" style="316" customWidth="1"/>
    <col min="12290" max="12290" width="24.42578125" style="316" customWidth="1"/>
    <col min="12291" max="12291" width="16.28515625" style="316" customWidth="1"/>
    <col min="12292" max="12292" width="13.5703125" style="316" customWidth="1"/>
    <col min="12293" max="12293" width="18.85546875" style="316" customWidth="1"/>
    <col min="12294" max="12294" width="15.85546875" style="316" customWidth="1"/>
    <col min="12295" max="12295" width="16.5703125" style="316" customWidth="1"/>
    <col min="12296" max="12296" width="14.28515625" style="316" customWidth="1"/>
    <col min="12297" max="12297" width="22.85546875" style="316" customWidth="1"/>
    <col min="12298" max="12298" width="14" style="316" customWidth="1"/>
    <col min="12299" max="12299" width="15.5703125" style="316" customWidth="1"/>
    <col min="12300" max="12544" width="9.140625" style="316"/>
    <col min="12545" max="12545" width="7.28515625" style="316" customWidth="1"/>
    <col min="12546" max="12546" width="24.42578125" style="316" customWidth="1"/>
    <col min="12547" max="12547" width="16.28515625" style="316" customWidth="1"/>
    <col min="12548" max="12548" width="13.5703125" style="316" customWidth="1"/>
    <col min="12549" max="12549" width="18.85546875" style="316" customWidth="1"/>
    <col min="12550" max="12550" width="15.85546875" style="316" customWidth="1"/>
    <col min="12551" max="12551" width="16.5703125" style="316" customWidth="1"/>
    <col min="12552" max="12552" width="14.28515625" style="316" customWidth="1"/>
    <col min="12553" max="12553" width="22.85546875" style="316" customWidth="1"/>
    <col min="12554" max="12554" width="14" style="316" customWidth="1"/>
    <col min="12555" max="12555" width="15.5703125" style="316" customWidth="1"/>
    <col min="12556" max="12800" width="9.140625" style="316"/>
    <col min="12801" max="12801" width="7.28515625" style="316" customWidth="1"/>
    <col min="12802" max="12802" width="24.42578125" style="316" customWidth="1"/>
    <col min="12803" max="12803" width="16.28515625" style="316" customWidth="1"/>
    <col min="12804" max="12804" width="13.5703125" style="316" customWidth="1"/>
    <col min="12805" max="12805" width="18.85546875" style="316" customWidth="1"/>
    <col min="12806" max="12806" width="15.85546875" style="316" customWidth="1"/>
    <col min="12807" max="12807" width="16.5703125" style="316" customWidth="1"/>
    <col min="12808" max="12808" width="14.28515625" style="316" customWidth="1"/>
    <col min="12809" max="12809" width="22.85546875" style="316" customWidth="1"/>
    <col min="12810" max="12810" width="14" style="316" customWidth="1"/>
    <col min="12811" max="12811" width="15.5703125" style="316" customWidth="1"/>
    <col min="12812" max="13056" width="9.140625" style="316"/>
    <col min="13057" max="13057" width="7.28515625" style="316" customWidth="1"/>
    <col min="13058" max="13058" width="24.42578125" style="316" customWidth="1"/>
    <col min="13059" max="13059" width="16.28515625" style="316" customWidth="1"/>
    <col min="13060" max="13060" width="13.5703125" style="316" customWidth="1"/>
    <col min="13061" max="13061" width="18.85546875" style="316" customWidth="1"/>
    <col min="13062" max="13062" width="15.85546875" style="316" customWidth="1"/>
    <col min="13063" max="13063" width="16.5703125" style="316" customWidth="1"/>
    <col min="13064" max="13064" width="14.28515625" style="316" customWidth="1"/>
    <col min="13065" max="13065" width="22.85546875" style="316" customWidth="1"/>
    <col min="13066" max="13066" width="14" style="316" customWidth="1"/>
    <col min="13067" max="13067" width="15.5703125" style="316" customWidth="1"/>
    <col min="13068" max="13312" width="9.140625" style="316"/>
    <col min="13313" max="13313" width="7.28515625" style="316" customWidth="1"/>
    <col min="13314" max="13314" width="24.42578125" style="316" customWidth="1"/>
    <col min="13315" max="13315" width="16.28515625" style="316" customWidth="1"/>
    <col min="13316" max="13316" width="13.5703125" style="316" customWidth="1"/>
    <col min="13317" max="13317" width="18.85546875" style="316" customWidth="1"/>
    <col min="13318" max="13318" width="15.85546875" style="316" customWidth="1"/>
    <col min="13319" max="13319" width="16.5703125" style="316" customWidth="1"/>
    <col min="13320" max="13320" width="14.28515625" style="316" customWidth="1"/>
    <col min="13321" max="13321" width="22.85546875" style="316" customWidth="1"/>
    <col min="13322" max="13322" width="14" style="316" customWidth="1"/>
    <col min="13323" max="13323" width="15.5703125" style="316" customWidth="1"/>
    <col min="13324" max="13568" width="9.140625" style="316"/>
    <col min="13569" max="13569" width="7.28515625" style="316" customWidth="1"/>
    <col min="13570" max="13570" width="24.42578125" style="316" customWidth="1"/>
    <col min="13571" max="13571" width="16.28515625" style="316" customWidth="1"/>
    <col min="13572" max="13572" width="13.5703125" style="316" customWidth="1"/>
    <col min="13573" max="13573" width="18.85546875" style="316" customWidth="1"/>
    <col min="13574" max="13574" width="15.85546875" style="316" customWidth="1"/>
    <col min="13575" max="13575" width="16.5703125" style="316" customWidth="1"/>
    <col min="13576" max="13576" width="14.28515625" style="316" customWidth="1"/>
    <col min="13577" max="13577" width="22.85546875" style="316" customWidth="1"/>
    <col min="13578" max="13578" width="14" style="316" customWidth="1"/>
    <col min="13579" max="13579" width="15.5703125" style="316" customWidth="1"/>
    <col min="13580" max="13824" width="9.140625" style="316"/>
    <col min="13825" max="13825" width="7.28515625" style="316" customWidth="1"/>
    <col min="13826" max="13826" width="24.42578125" style="316" customWidth="1"/>
    <col min="13827" max="13827" width="16.28515625" style="316" customWidth="1"/>
    <col min="13828" max="13828" width="13.5703125" style="316" customWidth="1"/>
    <col min="13829" max="13829" width="18.85546875" style="316" customWidth="1"/>
    <col min="13830" max="13830" width="15.85546875" style="316" customWidth="1"/>
    <col min="13831" max="13831" width="16.5703125" style="316" customWidth="1"/>
    <col min="13832" max="13832" width="14.28515625" style="316" customWidth="1"/>
    <col min="13833" max="13833" width="22.85546875" style="316" customWidth="1"/>
    <col min="13834" max="13834" width="14" style="316" customWidth="1"/>
    <col min="13835" max="13835" width="15.5703125" style="316" customWidth="1"/>
    <col min="13836" max="14080" width="9.140625" style="316"/>
    <col min="14081" max="14081" width="7.28515625" style="316" customWidth="1"/>
    <col min="14082" max="14082" width="24.42578125" style="316" customWidth="1"/>
    <col min="14083" max="14083" width="16.28515625" style="316" customWidth="1"/>
    <col min="14084" max="14084" width="13.5703125" style="316" customWidth="1"/>
    <col min="14085" max="14085" width="18.85546875" style="316" customWidth="1"/>
    <col min="14086" max="14086" width="15.85546875" style="316" customWidth="1"/>
    <col min="14087" max="14087" width="16.5703125" style="316" customWidth="1"/>
    <col min="14088" max="14088" width="14.28515625" style="316" customWidth="1"/>
    <col min="14089" max="14089" width="22.85546875" style="316" customWidth="1"/>
    <col min="14090" max="14090" width="14" style="316" customWidth="1"/>
    <col min="14091" max="14091" width="15.5703125" style="316" customWidth="1"/>
    <col min="14092" max="14336" width="9.140625" style="316"/>
    <col min="14337" max="14337" width="7.28515625" style="316" customWidth="1"/>
    <col min="14338" max="14338" width="24.42578125" style="316" customWidth="1"/>
    <col min="14339" max="14339" width="16.28515625" style="316" customWidth="1"/>
    <col min="14340" max="14340" width="13.5703125" style="316" customWidth="1"/>
    <col min="14341" max="14341" width="18.85546875" style="316" customWidth="1"/>
    <col min="14342" max="14342" width="15.85546875" style="316" customWidth="1"/>
    <col min="14343" max="14343" width="16.5703125" style="316" customWidth="1"/>
    <col min="14344" max="14344" width="14.28515625" style="316" customWidth="1"/>
    <col min="14345" max="14345" width="22.85546875" style="316" customWidth="1"/>
    <col min="14346" max="14346" width="14" style="316" customWidth="1"/>
    <col min="14347" max="14347" width="15.5703125" style="316" customWidth="1"/>
    <col min="14348" max="14592" width="9.140625" style="316"/>
    <col min="14593" max="14593" width="7.28515625" style="316" customWidth="1"/>
    <col min="14594" max="14594" width="24.42578125" style="316" customWidth="1"/>
    <col min="14595" max="14595" width="16.28515625" style="316" customWidth="1"/>
    <col min="14596" max="14596" width="13.5703125" style="316" customWidth="1"/>
    <col min="14597" max="14597" width="18.85546875" style="316" customWidth="1"/>
    <col min="14598" max="14598" width="15.85546875" style="316" customWidth="1"/>
    <col min="14599" max="14599" width="16.5703125" style="316" customWidth="1"/>
    <col min="14600" max="14600" width="14.28515625" style="316" customWidth="1"/>
    <col min="14601" max="14601" width="22.85546875" style="316" customWidth="1"/>
    <col min="14602" max="14602" width="14" style="316" customWidth="1"/>
    <col min="14603" max="14603" width="15.5703125" style="316" customWidth="1"/>
    <col min="14604" max="14848" width="9.140625" style="316"/>
    <col min="14849" max="14849" width="7.28515625" style="316" customWidth="1"/>
    <col min="14850" max="14850" width="24.42578125" style="316" customWidth="1"/>
    <col min="14851" max="14851" width="16.28515625" style="316" customWidth="1"/>
    <col min="14852" max="14852" width="13.5703125" style="316" customWidth="1"/>
    <col min="14853" max="14853" width="18.85546875" style="316" customWidth="1"/>
    <col min="14854" max="14854" width="15.85546875" style="316" customWidth="1"/>
    <col min="14855" max="14855" width="16.5703125" style="316" customWidth="1"/>
    <col min="14856" max="14856" width="14.28515625" style="316" customWidth="1"/>
    <col min="14857" max="14857" width="22.85546875" style="316" customWidth="1"/>
    <col min="14858" max="14858" width="14" style="316" customWidth="1"/>
    <col min="14859" max="14859" width="15.5703125" style="316" customWidth="1"/>
    <col min="14860" max="15104" width="9.140625" style="316"/>
    <col min="15105" max="15105" width="7.28515625" style="316" customWidth="1"/>
    <col min="15106" max="15106" width="24.42578125" style="316" customWidth="1"/>
    <col min="15107" max="15107" width="16.28515625" style="316" customWidth="1"/>
    <col min="15108" max="15108" width="13.5703125" style="316" customWidth="1"/>
    <col min="15109" max="15109" width="18.85546875" style="316" customWidth="1"/>
    <col min="15110" max="15110" width="15.85546875" style="316" customWidth="1"/>
    <col min="15111" max="15111" width="16.5703125" style="316" customWidth="1"/>
    <col min="15112" max="15112" width="14.28515625" style="316" customWidth="1"/>
    <col min="15113" max="15113" width="22.85546875" style="316" customWidth="1"/>
    <col min="15114" max="15114" width="14" style="316" customWidth="1"/>
    <col min="15115" max="15115" width="15.5703125" style="316" customWidth="1"/>
    <col min="15116" max="15360" width="9.140625" style="316"/>
    <col min="15361" max="15361" width="7.28515625" style="316" customWidth="1"/>
    <col min="15362" max="15362" width="24.42578125" style="316" customWidth="1"/>
    <col min="15363" max="15363" width="16.28515625" style="316" customWidth="1"/>
    <col min="15364" max="15364" width="13.5703125" style="316" customWidth="1"/>
    <col min="15365" max="15365" width="18.85546875" style="316" customWidth="1"/>
    <col min="15366" max="15366" width="15.85546875" style="316" customWidth="1"/>
    <col min="15367" max="15367" width="16.5703125" style="316" customWidth="1"/>
    <col min="15368" max="15368" width="14.28515625" style="316" customWidth="1"/>
    <col min="15369" max="15369" width="22.85546875" style="316" customWidth="1"/>
    <col min="15370" max="15370" width="14" style="316" customWidth="1"/>
    <col min="15371" max="15371" width="15.5703125" style="316" customWidth="1"/>
    <col min="15372" max="15616" width="9.140625" style="316"/>
    <col min="15617" max="15617" width="7.28515625" style="316" customWidth="1"/>
    <col min="15618" max="15618" width="24.42578125" style="316" customWidth="1"/>
    <col min="15619" max="15619" width="16.28515625" style="316" customWidth="1"/>
    <col min="15620" max="15620" width="13.5703125" style="316" customWidth="1"/>
    <col min="15621" max="15621" width="18.85546875" style="316" customWidth="1"/>
    <col min="15622" max="15622" width="15.85546875" style="316" customWidth="1"/>
    <col min="15623" max="15623" width="16.5703125" style="316" customWidth="1"/>
    <col min="15624" max="15624" width="14.28515625" style="316" customWidth="1"/>
    <col min="15625" max="15625" width="22.85546875" style="316" customWidth="1"/>
    <col min="15626" max="15626" width="14" style="316" customWidth="1"/>
    <col min="15627" max="15627" width="15.5703125" style="316" customWidth="1"/>
    <col min="15628" max="15872" width="9.140625" style="316"/>
    <col min="15873" max="15873" width="7.28515625" style="316" customWidth="1"/>
    <col min="15874" max="15874" width="24.42578125" style="316" customWidth="1"/>
    <col min="15875" max="15875" width="16.28515625" style="316" customWidth="1"/>
    <col min="15876" max="15876" width="13.5703125" style="316" customWidth="1"/>
    <col min="15877" max="15877" width="18.85546875" style="316" customWidth="1"/>
    <col min="15878" max="15878" width="15.85546875" style="316" customWidth="1"/>
    <col min="15879" max="15879" width="16.5703125" style="316" customWidth="1"/>
    <col min="15880" max="15880" width="14.28515625" style="316" customWidth="1"/>
    <col min="15881" max="15881" width="22.85546875" style="316" customWidth="1"/>
    <col min="15882" max="15882" width="14" style="316" customWidth="1"/>
    <col min="15883" max="15883" width="15.5703125" style="316" customWidth="1"/>
    <col min="15884" max="16128" width="9.140625" style="316"/>
    <col min="16129" max="16129" width="7.28515625" style="316" customWidth="1"/>
    <col min="16130" max="16130" width="24.42578125" style="316" customWidth="1"/>
    <col min="16131" max="16131" width="16.28515625" style="316" customWidth="1"/>
    <col min="16132" max="16132" width="13.5703125" style="316" customWidth="1"/>
    <col min="16133" max="16133" width="18.85546875" style="316" customWidth="1"/>
    <col min="16134" max="16134" width="15.85546875" style="316" customWidth="1"/>
    <col min="16135" max="16135" width="16.5703125" style="316" customWidth="1"/>
    <col min="16136" max="16136" width="14.28515625" style="316" customWidth="1"/>
    <col min="16137" max="16137" width="22.85546875" style="316" customWidth="1"/>
    <col min="16138" max="16138" width="14" style="316" customWidth="1"/>
    <col min="16139" max="16139" width="15.5703125" style="316" customWidth="1"/>
    <col min="16140" max="16384" width="9.140625" style="316"/>
  </cols>
  <sheetData>
    <row r="1" spans="1:11" ht="18.75" customHeight="1" x14ac:dyDescent="0.25">
      <c r="J1" s="317" t="s">
        <v>83</v>
      </c>
    </row>
    <row r="2" spans="1:11" ht="20.25" customHeight="1" x14ac:dyDescent="0.25">
      <c r="A2" s="318"/>
      <c r="B2" s="318"/>
      <c r="C2" s="318"/>
      <c r="D2" s="318"/>
      <c r="E2" s="318"/>
      <c r="F2" s="318"/>
      <c r="G2" s="318"/>
      <c r="H2" s="319"/>
      <c r="I2" s="319"/>
      <c r="J2" s="317" t="s">
        <v>84</v>
      </c>
    </row>
    <row r="3" spans="1:11" ht="61.5" customHeight="1" x14ac:dyDescent="0.25">
      <c r="A3" s="318"/>
      <c r="B3" s="320" t="s">
        <v>494</v>
      </c>
      <c r="C3" s="321"/>
      <c r="D3" s="321"/>
      <c r="E3" s="321"/>
      <c r="F3" s="321"/>
      <c r="G3" s="321"/>
      <c r="H3" s="321"/>
      <c r="I3" s="321"/>
      <c r="J3" s="321"/>
      <c r="K3" s="318"/>
    </row>
    <row r="4" spans="1:11" ht="31.5" customHeight="1" x14ac:dyDescent="0.25">
      <c r="A4" s="322" t="s">
        <v>495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</row>
    <row r="5" spans="1:11" ht="33" customHeight="1" x14ac:dyDescent="0.25">
      <c r="A5" s="323" t="s">
        <v>1</v>
      </c>
      <c r="B5" s="323" t="s">
        <v>2</v>
      </c>
      <c r="C5" s="324" t="s">
        <v>3</v>
      </c>
      <c r="D5" s="324"/>
      <c r="E5" s="324"/>
      <c r="F5" s="324" t="s">
        <v>4</v>
      </c>
      <c r="G5" s="324" t="s">
        <v>5</v>
      </c>
      <c r="H5" s="324"/>
      <c r="I5" s="324"/>
      <c r="J5" s="324"/>
      <c r="K5" s="325" t="s">
        <v>496</v>
      </c>
    </row>
    <row r="6" spans="1:11" ht="279" customHeight="1" x14ac:dyDescent="0.25">
      <c r="A6" s="323"/>
      <c r="B6" s="323"/>
      <c r="C6" s="14" t="s">
        <v>497</v>
      </c>
      <c r="D6" s="14" t="s">
        <v>498</v>
      </c>
      <c r="E6" s="14" t="s">
        <v>9</v>
      </c>
      <c r="F6" s="324"/>
      <c r="G6" s="326" t="s">
        <v>10</v>
      </c>
      <c r="H6" s="14" t="s">
        <v>499</v>
      </c>
      <c r="I6" s="14" t="s">
        <v>12</v>
      </c>
      <c r="J6" s="14" t="s">
        <v>499</v>
      </c>
      <c r="K6" s="325"/>
    </row>
    <row r="7" spans="1:11" x14ac:dyDescent="0.25">
      <c r="A7" s="14">
        <v>1</v>
      </c>
      <c r="B7" s="15" t="s">
        <v>77</v>
      </c>
      <c r="C7" s="327">
        <f>31136/1000</f>
        <v>31.135999999999999</v>
      </c>
      <c r="D7" s="16"/>
      <c r="E7" s="17"/>
      <c r="F7" s="328">
        <f t="shared" ref="F7:F30" si="0">SUM(C7,D7)</f>
        <v>31.135999999999999</v>
      </c>
      <c r="G7" s="15">
        <v>2210</v>
      </c>
      <c r="H7" s="83">
        <f>15367.8/1000</f>
        <v>15.367799999999999</v>
      </c>
      <c r="I7" s="20" t="s">
        <v>500</v>
      </c>
      <c r="J7" s="16"/>
      <c r="K7" s="19"/>
    </row>
    <row r="8" spans="1:11" ht="71.25" customHeight="1" x14ac:dyDescent="0.25">
      <c r="A8" s="14"/>
      <c r="B8" s="15"/>
      <c r="C8" s="327"/>
      <c r="D8" s="16"/>
      <c r="E8" s="17"/>
      <c r="F8" s="328">
        <f t="shared" si="0"/>
        <v>0</v>
      </c>
      <c r="G8" s="15">
        <v>2240</v>
      </c>
      <c r="H8" s="329">
        <f>2998.8/1000</f>
        <v>2.9988000000000001</v>
      </c>
      <c r="I8" s="20" t="s">
        <v>501</v>
      </c>
      <c r="J8" s="16"/>
      <c r="K8" s="19"/>
    </row>
    <row r="9" spans="1:11" ht="73.5" customHeight="1" x14ac:dyDescent="0.25">
      <c r="A9" s="14"/>
      <c r="B9" s="15"/>
      <c r="C9" s="327"/>
      <c r="D9" s="16"/>
      <c r="E9" s="17"/>
      <c r="F9" s="328">
        <f t="shared" si="0"/>
        <v>0</v>
      </c>
      <c r="G9" s="15">
        <v>2240</v>
      </c>
      <c r="H9" s="329">
        <f>2991.96/1000</f>
        <v>2.9919600000000002</v>
      </c>
      <c r="I9" s="20" t="s">
        <v>502</v>
      </c>
      <c r="J9" s="16"/>
      <c r="K9" s="19"/>
    </row>
    <row r="10" spans="1:11" ht="47.25" x14ac:dyDescent="0.25">
      <c r="A10" s="14"/>
      <c r="B10" s="15"/>
      <c r="C10" s="327"/>
      <c r="D10" s="16"/>
      <c r="E10" s="17"/>
      <c r="F10" s="328">
        <f t="shared" si="0"/>
        <v>0</v>
      </c>
      <c r="G10" s="15">
        <v>2240</v>
      </c>
      <c r="H10" s="83">
        <f>3290/1000</f>
        <v>3.29</v>
      </c>
      <c r="I10" s="20" t="s">
        <v>503</v>
      </c>
      <c r="J10" s="16"/>
      <c r="K10" s="19"/>
    </row>
    <row r="11" spans="1:11" ht="63" x14ac:dyDescent="0.25">
      <c r="A11" s="14"/>
      <c r="B11" s="15"/>
      <c r="C11" s="327"/>
      <c r="D11" s="16"/>
      <c r="E11" s="17"/>
      <c r="F11" s="328">
        <f t="shared" si="0"/>
        <v>0</v>
      </c>
      <c r="G11" s="15">
        <v>2240</v>
      </c>
      <c r="H11" s="83">
        <f>1800/1000</f>
        <v>1.8</v>
      </c>
      <c r="I11" s="20" t="s">
        <v>504</v>
      </c>
      <c r="J11" s="16"/>
      <c r="K11" s="19"/>
    </row>
    <row r="12" spans="1:11" ht="63" x14ac:dyDescent="0.25">
      <c r="A12" s="14"/>
      <c r="B12" s="15"/>
      <c r="C12" s="327"/>
      <c r="D12" s="16"/>
      <c r="E12" s="17"/>
      <c r="F12" s="328">
        <f t="shared" si="0"/>
        <v>0</v>
      </c>
      <c r="G12" s="15">
        <v>2240</v>
      </c>
      <c r="H12" s="83">
        <f>2992.33/1000</f>
        <v>2.9923299999999999</v>
      </c>
      <c r="I12" s="17" t="s">
        <v>505</v>
      </c>
      <c r="J12" s="16"/>
      <c r="K12" s="19"/>
    </row>
    <row r="13" spans="1:11" x14ac:dyDescent="0.25">
      <c r="A13" s="14"/>
      <c r="B13" s="15"/>
      <c r="C13" s="327"/>
      <c r="D13" s="16"/>
      <c r="E13" s="17"/>
      <c r="F13" s="328">
        <f t="shared" si="0"/>
        <v>0</v>
      </c>
      <c r="G13" s="15">
        <v>2210</v>
      </c>
      <c r="H13" s="83">
        <f>11706/1000</f>
        <v>11.706</v>
      </c>
      <c r="I13" s="20" t="s">
        <v>500</v>
      </c>
      <c r="J13" s="16"/>
      <c r="K13" s="19"/>
    </row>
    <row r="14" spans="1:11" ht="31.5" x14ac:dyDescent="0.25">
      <c r="A14" s="14">
        <v>2</v>
      </c>
      <c r="B14" s="15" t="s">
        <v>506</v>
      </c>
      <c r="C14" s="327"/>
      <c r="D14" s="83">
        <f>2400/1000</f>
        <v>2.4</v>
      </c>
      <c r="E14" s="17" t="s">
        <v>507</v>
      </c>
      <c r="F14" s="328">
        <f t="shared" si="0"/>
        <v>2.4</v>
      </c>
      <c r="G14" s="15">
        <v>2210</v>
      </c>
      <c r="H14" s="83"/>
      <c r="I14" s="17" t="s">
        <v>508</v>
      </c>
      <c r="J14" s="83">
        <v>2.4</v>
      </c>
      <c r="K14" s="19"/>
    </row>
    <row r="15" spans="1:11" ht="31.5" x14ac:dyDescent="0.25">
      <c r="A15" s="14">
        <v>3</v>
      </c>
      <c r="B15" s="15" t="s">
        <v>506</v>
      </c>
      <c r="C15" s="327"/>
      <c r="D15" s="83">
        <f>2943/1000</f>
        <v>2.9430000000000001</v>
      </c>
      <c r="E15" s="17" t="s">
        <v>509</v>
      </c>
      <c r="F15" s="328">
        <f t="shared" si="0"/>
        <v>2.9430000000000001</v>
      </c>
      <c r="G15" s="15">
        <v>2210</v>
      </c>
      <c r="H15" s="83"/>
      <c r="I15" s="17" t="s">
        <v>509</v>
      </c>
      <c r="J15" s="83">
        <v>2.9430000000000001</v>
      </c>
      <c r="K15" s="19"/>
    </row>
    <row r="16" spans="1:11" ht="31.5" x14ac:dyDescent="0.25">
      <c r="A16" s="21">
        <v>4</v>
      </c>
      <c r="B16" s="15" t="s">
        <v>510</v>
      </c>
      <c r="C16" s="327"/>
      <c r="D16" s="83">
        <f>6800/1000</f>
        <v>6.8</v>
      </c>
      <c r="E16" s="17" t="s">
        <v>511</v>
      </c>
      <c r="F16" s="328">
        <f t="shared" si="0"/>
        <v>6.8</v>
      </c>
      <c r="G16" s="15">
        <v>2210</v>
      </c>
      <c r="H16" s="83"/>
      <c r="I16" s="17" t="s">
        <v>511</v>
      </c>
      <c r="J16" s="83">
        <v>6.8</v>
      </c>
      <c r="K16" s="19"/>
    </row>
    <row r="17" spans="1:11" ht="15" customHeight="1" x14ac:dyDescent="0.25">
      <c r="A17" s="21">
        <v>5</v>
      </c>
      <c r="B17" s="15" t="s">
        <v>506</v>
      </c>
      <c r="C17" s="327"/>
      <c r="D17" s="83">
        <f>1160/1000</f>
        <v>1.1599999999999999</v>
      </c>
      <c r="E17" s="17" t="s">
        <v>512</v>
      </c>
      <c r="F17" s="328">
        <f t="shared" si="0"/>
        <v>1.1599999999999999</v>
      </c>
      <c r="G17" s="15">
        <v>2210</v>
      </c>
      <c r="H17" s="83"/>
      <c r="I17" s="17" t="s">
        <v>512</v>
      </c>
      <c r="J17" s="83">
        <v>1.1599999999999999</v>
      </c>
      <c r="K17" s="19"/>
    </row>
    <row r="18" spans="1:11" x14ac:dyDescent="0.25">
      <c r="A18" s="14">
        <v>6</v>
      </c>
      <c r="B18" s="15" t="s">
        <v>506</v>
      </c>
      <c r="C18" s="327"/>
      <c r="D18" s="83">
        <f>3640/1000</f>
        <v>3.64</v>
      </c>
      <c r="E18" s="17" t="s">
        <v>513</v>
      </c>
      <c r="F18" s="328">
        <f t="shared" si="0"/>
        <v>3.64</v>
      </c>
      <c r="G18" s="15">
        <v>2210</v>
      </c>
      <c r="H18" s="83"/>
      <c r="I18" s="17" t="s">
        <v>513</v>
      </c>
      <c r="J18" s="83">
        <v>3.64</v>
      </c>
      <c r="K18" s="19"/>
    </row>
    <row r="19" spans="1:11" ht="31.5" x14ac:dyDescent="0.25">
      <c r="A19" s="14">
        <v>7</v>
      </c>
      <c r="B19" s="17" t="s">
        <v>514</v>
      </c>
      <c r="C19" s="327"/>
      <c r="D19" s="83">
        <f>27500/1000</f>
        <v>27.5</v>
      </c>
      <c r="E19" s="17" t="s">
        <v>515</v>
      </c>
      <c r="F19" s="328">
        <f t="shared" si="0"/>
        <v>27.5</v>
      </c>
      <c r="G19" s="15">
        <v>2220</v>
      </c>
      <c r="H19" s="83"/>
      <c r="I19" s="17" t="s">
        <v>515</v>
      </c>
      <c r="J19" s="83">
        <v>27.5</v>
      </c>
      <c r="K19" s="19"/>
    </row>
    <row r="20" spans="1:11" ht="31.5" x14ac:dyDescent="0.25">
      <c r="A20" s="14">
        <v>8</v>
      </c>
      <c r="B20" s="17" t="s">
        <v>514</v>
      </c>
      <c r="C20" s="327"/>
      <c r="D20" s="83">
        <f>2016/1000</f>
        <v>2.016</v>
      </c>
      <c r="E20" s="17" t="s">
        <v>516</v>
      </c>
      <c r="F20" s="328">
        <f t="shared" si="0"/>
        <v>2.016</v>
      </c>
      <c r="G20" s="15">
        <v>2220</v>
      </c>
      <c r="H20" s="83"/>
      <c r="I20" s="17" t="s">
        <v>516</v>
      </c>
      <c r="J20" s="83">
        <v>2.016</v>
      </c>
      <c r="K20" s="19"/>
    </row>
    <row r="21" spans="1:11" x14ac:dyDescent="0.25">
      <c r="A21" s="14">
        <v>9</v>
      </c>
      <c r="B21" s="15" t="s">
        <v>506</v>
      </c>
      <c r="C21" s="327"/>
      <c r="D21" s="83">
        <f>959/1000</f>
        <v>0.95899999999999996</v>
      </c>
      <c r="E21" s="17" t="s">
        <v>517</v>
      </c>
      <c r="F21" s="328">
        <f t="shared" si="0"/>
        <v>0.95899999999999996</v>
      </c>
      <c r="G21" s="15">
        <v>2210</v>
      </c>
      <c r="H21" s="83"/>
      <c r="I21" s="17" t="s">
        <v>517</v>
      </c>
      <c r="J21" s="83">
        <v>0.95899999999999996</v>
      </c>
      <c r="K21" s="19"/>
    </row>
    <row r="22" spans="1:11" ht="63" x14ac:dyDescent="0.25">
      <c r="A22" s="14">
        <v>10</v>
      </c>
      <c r="B22" s="15" t="s">
        <v>506</v>
      </c>
      <c r="C22" s="327"/>
      <c r="D22" s="83">
        <f>1120/1000</f>
        <v>1.1200000000000001</v>
      </c>
      <c r="E22" s="17" t="s">
        <v>518</v>
      </c>
      <c r="F22" s="328">
        <f t="shared" si="0"/>
        <v>1.1200000000000001</v>
      </c>
      <c r="G22" s="15">
        <v>2210</v>
      </c>
      <c r="H22" s="83"/>
      <c r="I22" s="17" t="s">
        <v>518</v>
      </c>
      <c r="J22" s="83">
        <v>1.1200000000000001</v>
      </c>
      <c r="K22" s="19"/>
    </row>
    <row r="23" spans="1:11" ht="31.5" x14ac:dyDescent="0.25">
      <c r="A23" s="14">
        <v>11</v>
      </c>
      <c r="B23" s="15" t="s">
        <v>506</v>
      </c>
      <c r="C23" s="327"/>
      <c r="D23" s="83">
        <f>5500/1000</f>
        <v>5.5</v>
      </c>
      <c r="E23" s="17" t="s">
        <v>519</v>
      </c>
      <c r="F23" s="328">
        <f t="shared" si="0"/>
        <v>5.5</v>
      </c>
      <c r="G23" s="15">
        <v>2210</v>
      </c>
      <c r="H23" s="83"/>
      <c r="I23" s="17" t="s">
        <v>519</v>
      </c>
      <c r="J23" s="83">
        <v>5.5</v>
      </c>
      <c r="K23" s="19"/>
    </row>
    <row r="24" spans="1:11" ht="31.5" x14ac:dyDescent="0.25">
      <c r="A24" s="14">
        <v>12</v>
      </c>
      <c r="B24" s="17" t="s">
        <v>520</v>
      </c>
      <c r="C24" s="327"/>
      <c r="D24" s="83">
        <f>2631.44/1000</f>
        <v>2.63144</v>
      </c>
      <c r="E24" s="17" t="s">
        <v>14</v>
      </c>
      <c r="F24" s="328">
        <f t="shared" si="0"/>
        <v>2.63144</v>
      </c>
      <c r="G24" s="15">
        <v>2220</v>
      </c>
      <c r="H24" s="83"/>
      <c r="I24" s="17" t="s">
        <v>14</v>
      </c>
      <c r="J24" s="83">
        <v>2.6309999999999998</v>
      </c>
      <c r="K24" s="19"/>
    </row>
    <row r="25" spans="1:11" x14ac:dyDescent="0.25">
      <c r="A25" s="14">
        <v>13</v>
      </c>
      <c r="B25" s="15" t="s">
        <v>506</v>
      </c>
      <c r="C25" s="327"/>
      <c r="D25" s="83">
        <f>6185/1000</f>
        <v>6.1849999999999996</v>
      </c>
      <c r="E25" s="17" t="s">
        <v>521</v>
      </c>
      <c r="F25" s="328">
        <f t="shared" si="0"/>
        <v>6.1849999999999996</v>
      </c>
      <c r="G25" s="15">
        <v>2220</v>
      </c>
      <c r="H25" s="83"/>
      <c r="I25" s="17" t="s">
        <v>521</v>
      </c>
      <c r="J25" s="83">
        <v>6.1849999999999996</v>
      </c>
      <c r="K25" s="19"/>
    </row>
    <row r="26" spans="1:11" ht="31.5" x14ac:dyDescent="0.25">
      <c r="A26" s="21">
        <v>14</v>
      </c>
      <c r="B26" s="15" t="s">
        <v>506</v>
      </c>
      <c r="C26" s="327"/>
      <c r="D26" s="83">
        <f>135/1000</f>
        <v>0.13500000000000001</v>
      </c>
      <c r="E26" s="17" t="s">
        <v>112</v>
      </c>
      <c r="F26" s="328">
        <f t="shared" si="0"/>
        <v>0.13500000000000001</v>
      </c>
      <c r="G26" s="15">
        <v>2230</v>
      </c>
      <c r="H26" s="83"/>
      <c r="I26" s="17" t="s">
        <v>112</v>
      </c>
      <c r="J26" s="83">
        <v>0.13500000000000001</v>
      </c>
      <c r="K26" s="19"/>
    </row>
    <row r="27" spans="1:11" ht="31.5" x14ac:dyDescent="0.25">
      <c r="A27" s="21">
        <v>15</v>
      </c>
      <c r="B27" s="15" t="s">
        <v>506</v>
      </c>
      <c r="C27" s="327"/>
      <c r="D27" s="83">
        <f>8065/1000</f>
        <v>8.0649999999999995</v>
      </c>
      <c r="E27" s="17" t="s">
        <v>522</v>
      </c>
      <c r="F27" s="328">
        <f t="shared" si="0"/>
        <v>8.0649999999999995</v>
      </c>
      <c r="G27" s="15">
        <v>2210</v>
      </c>
      <c r="H27" s="83"/>
      <c r="I27" s="17" t="s">
        <v>522</v>
      </c>
      <c r="J27" s="83">
        <v>8.0649999999999995</v>
      </c>
      <c r="K27" s="19"/>
    </row>
    <row r="28" spans="1:11" ht="63" x14ac:dyDescent="0.25">
      <c r="A28" s="14">
        <v>16</v>
      </c>
      <c r="B28" s="15" t="s">
        <v>506</v>
      </c>
      <c r="C28" s="327"/>
      <c r="D28" s="83">
        <f>1600/1000</f>
        <v>1.6</v>
      </c>
      <c r="E28" s="17" t="s">
        <v>523</v>
      </c>
      <c r="F28" s="328">
        <f t="shared" si="0"/>
        <v>1.6</v>
      </c>
      <c r="G28" s="15">
        <v>2220</v>
      </c>
      <c r="H28" s="83"/>
      <c r="I28" s="17" t="s">
        <v>523</v>
      </c>
      <c r="J28" s="83">
        <v>1.6</v>
      </c>
      <c r="K28" s="19"/>
    </row>
    <row r="29" spans="1:11" ht="31.5" x14ac:dyDescent="0.25">
      <c r="A29" s="14">
        <v>17</v>
      </c>
      <c r="B29" s="15" t="s">
        <v>524</v>
      </c>
      <c r="C29" s="327"/>
      <c r="D29" s="83">
        <f>54454.93/1000</f>
        <v>54.454929999999997</v>
      </c>
      <c r="E29" s="17" t="s">
        <v>525</v>
      </c>
      <c r="F29" s="328">
        <f t="shared" si="0"/>
        <v>54.454929999999997</v>
      </c>
      <c r="G29" s="15">
        <v>2240</v>
      </c>
      <c r="H29" s="83"/>
      <c r="I29" s="17" t="s">
        <v>525</v>
      </c>
      <c r="J29" s="83">
        <v>54.454999999999998</v>
      </c>
      <c r="K29" s="19"/>
    </row>
    <row r="30" spans="1:11" ht="31.5" x14ac:dyDescent="0.25">
      <c r="A30" s="14">
        <v>18</v>
      </c>
      <c r="B30" s="15" t="s">
        <v>524</v>
      </c>
      <c r="C30" s="327"/>
      <c r="D30" s="83">
        <f>3000/1000</f>
        <v>3</v>
      </c>
      <c r="E30" s="17" t="s">
        <v>526</v>
      </c>
      <c r="F30" s="328">
        <f t="shared" si="0"/>
        <v>3</v>
      </c>
      <c r="G30" s="15">
        <v>2240</v>
      </c>
      <c r="H30" s="83"/>
      <c r="I30" s="17" t="s">
        <v>526</v>
      </c>
      <c r="J30" s="83">
        <v>3</v>
      </c>
      <c r="K30" s="19"/>
    </row>
    <row r="31" spans="1:11" x14ac:dyDescent="0.25">
      <c r="A31" s="23"/>
      <c r="B31" s="26" t="s">
        <v>37</v>
      </c>
      <c r="C31" s="90">
        <f>SUM(C7:C30)</f>
        <v>31.135999999999999</v>
      </c>
      <c r="D31" s="27">
        <f>SUM(D7:D30)</f>
        <v>130.10936999999998</v>
      </c>
      <c r="E31" s="28"/>
      <c r="F31" s="330">
        <f>SUM(F7:F30)</f>
        <v>161.24537000000001</v>
      </c>
      <c r="G31" s="30"/>
      <c r="H31" s="90">
        <f>SUM(H7:H30)</f>
        <v>41.146889999999999</v>
      </c>
      <c r="I31" s="28"/>
      <c r="J31" s="27">
        <f>SUM(J7:J30)</f>
        <v>130.10899999999998</v>
      </c>
      <c r="K31" s="31">
        <f>C31-H31</f>
        <v>-10.01089</v>
      </c>
    </row>
    <row r="34" spans="2:10" x14ac:dyDescent="0.25">
      <c r="B34" s="331" t="s">
        <v>109</v>
      </c>
      <c r="F34" s="332"/>
      <c r="G34" s="34" t="s">
        <v>527</v>
      </c>
      <c r="H34" s="333"/>
    </row>
    <row r="35" spans="2:10" x14ac:dyDescent="0.25">
      <c r="B35" s="331"/>
      <c r="F35" s="334" t="s">
        <v>40</v>
      </c>
      <c r="G35" s="335"/>
      <c r="H35" s="335"/>
      <c r="J35" s="336"/>
    </row>
    <row r="36" spans="2:10" x14ac:dyDescent="0.25">
      <c r="B36" s="331" t="s">
        <v>41</v>
      </c>
      <c r="F36" s="332"/>
      <c r="G36" s="34" t="s">
        <v>528</v>
      </c>
      <c r="H36" s="333"/>
    </row>
    <row r="37" spans="2:10" x14ac:dyDescent="0.25">
      <c r="F37" s="334" t="s">
        <v>40</v>
      </c>
      <c r="G37" s="335"/>
      <c r="H37" s="335"/>
    </row>
  </sheetData>
  <mergeCells count="10">
    <mergeCell ref="G34:H34"/>
    <mergeCell ref="G36:H3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D33" sqref="D33"/>
    </sheetView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61.5" customHeight="1" x14ac:dyDescent="0.25">
      <c r="A3" s="2"/>
      <c r="B3" s="5" t="s">
        <v>85</v>
      </c>
      <c r="C3" s="6"/>
      <c r="D3" s="6"/>
      <c r="E3" s="6"/>
      <c r="F3" s="6"/>
      <c r="G3" s="6"/>
      <c r="H3" s="6"/>
      <c r="I3" s="6"/>
      <c r="J3" s="6"/>
      <c r="K3" s="80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 t="s">
        <v>90</v>
      </c>
      <c r="C7" s="16"/>
      <c r="D7" s="16">
        <v>22536.7</v>
      </c>
      <c r="E7" s="17" t="s">
        <v>14</v>
      </c>
      <c r="F7" s="18">
        <f>SUM(C7,D7)</f>
        <v>22536.7</v>
      </c>
      <c r="G7" s="15"/>
      <c r="H7" s="16"/>
      <c r="I7" s="17" t="s">
        <v>14</v>
      </c>
      <c r="J7" s="16">
        <v>22536.7</v>
      </c>
      <c r="K7" s="19"/>
    </row>
    <row r="8" spans="1:13" ht="15.75" x14ac:dyDescent="0.25">
      <c r="A8" s="14">
        <v>2</v>
      </c>
      <c r="B8" s="15" t="s">
        <v>91</v>
      </c>
      <c r="C8" s="16"/>
      <c r="D8" s="16">
        <v>2822.8</v>
      </c>
      <c r="E8" s="17" t="s">
        <v>14</v>
      </c>
      <c r="F8" s="18">
        <f t="shared" ref="F8:F50" si="0">SUM(C8,D8)</f>
        <v>2822.8</v>
      </c>
      <c r="G8" s="15"/>
      <c r="H8" s="16"/>
      <c r="I8" s="17" t="s">
        <v>14</v>
      </c>
      <c r="J8" s="16">
        <v>2822.8</v>
      </c>
      <c r="K8" s="19"/>
    </row>
    <row r="9" spans="1:13" ht="15.75" x14ac:dyDescent="0.25">
      <c r="A9" s="14">
        <v>3</v>
      </c>
      <c r="B9" s="15" t="s">
        <v>23</v>
      </c>
      <c r="C9" s="16"/>
      <c r="D9" s="16">
        <v>15.5</v>
      </c>
      <c r="E9" s="17" t="s">
        <v>33</v>
      </c>
      <c r="F9" s="18">
        <f t="shared" si="0"/>
        <v>15.5</v>
      </c>
      <c r="G9" s="15"/>
      <c r="H9" s="16"/>
      <c r="I9" s="17" t="s">
        <v>33</v>
      </c>
      <c r="J9" s="16">
        <v>15.5</v>
      </c>
      <c r="K9" s="19"/>
    </row>
    <row r="10" spans="1:13" ht="15.75" x14ac:dyDescent="0.25">
      <c r="A10" s="14"/>
      <c r="B10" s="15"/>
      <c r="C10" s="16"/>
      <c r="D10" s="16">
        <v>8.6</v>
      </c>
      <c r="E10" s="17" t="s">
        <v>92</v>
      </c>
      <c r="F10" s="18">
        <f t="shared" si="0"/>
        <v>8.6</v>
      </c>
      <c r="G10" s="15"/>
      <c r="H10" s="16"/>
      <c r="I10" s="17" t="s">
        <v>92</v>
      </c>
      <c r="J10" s="16">
        <v>8.6</v>
      </c>
      <c r="K10" s="19"/>
    </row>
    <row r="11" spans="1:13" ht="15.75" x14ac:dyDescent="0.25">
      <c r="A11" s="14"/>
      <c r="B11" s="15"/>
      <c r="C11" s="16"/>
      <c r="D11" s="16">
        <v>6.5</v>
      </c>
      <c r="E11" s="17" t="s">
        <v>93</v>
      </c>
      <c r="F11" s="18">
        <f t="shared" si="0"/>
        <v>6.5</v>
      </c>
      <c r="G11" s="15"/>
      <c r="H11" s="16"/>
      <c r="I11" s="17" t="s">
        <v>93</v>
      </c>
      <c r="J11" s="16">
        <v>6.5</v>
      </c>
      <c r="K11" s="19"/>
    </row>
    <row r="12" spans="1:13" ht="15.75" x14ac:dyDescent="0.25">
      <c r="A12" s="14"/>
      <c r="B12" s="15"/>
      <c r="C12" s="16"/>
      <c r="D12" s="16">
        <v>5</v>
      </c>
      <c r="E12" s="17" t="s">
        <v>94</v>
      </c>
      <c r="F12" s="18">
        <f t="shared" si="0"/>
        <v>5</v>
      </c>
      <c r="G12" s="15"/>
      <c r="H12" s="16"/>
      <c r="I12" s="17" t="s">
        <v>94</v>
      </c>
      <c r="J12" s="16">
        <v>5</v>
      </c>
      <c r="K12" s="19"/>
    </row>
    <row r="13" spans="1:13" ht="15.75" x14ac:dyDescent="0.25">
      <c r="A13" s="14"/>
      <c r="B13" s="15"/>
      <c r="C13" s="16"/>
      <c r="D13" s="16">
        <v>0.5</v>
      </c>
      <c r="E13" s="17" t="s">
        <v>95</v>
      </c>
      <c r="F13" s="18">
        <f t="shared" si="0"/>
        <v>0.5</v>
      </c>
      <c r="G13" s="15"/>
      <c r="H13" s="16"/>
      <c r="I13" s="17" t="s">
        <v>95</v>
      </c>
      <c r="J13" s="16">
        <v>0.5</v>
      </c>
      <c r="K13" s="19"/>
    </row>
    <row r="14" spans="1:13" ht="15.75" x14ac:dyDescent="0.25">
      <c r="A14" s="14"/>
      <c r="B14" s="15"/>
      <c r="C14" s="16"/>
      <c r="D14" s="16">
        <v>9.6999999999999993</v>
      </c>
      <c r="E14" s="17" t="s">
        <v>96</v>
      </c>
      <c r="F14" s="18">
        <f t="shared" si="0"/>
        <v>9.6999999999999993</v>
      </c>
      <c r="G14" s="15"/>
      <c r="H14" s="16"/>
      <c r="I14" s="17" t="s">
        <v>96</v>
      </c>
      <c r="J14" s="16">
        <v>9.6999999999999993</v>
      </c>
      <c r="K14" s="19"/>
    </row>
    <row r="15" spans="1:13" ht="15.75" x14ac:dyDescent="0.25">
      <c r="A15" s="21">
        <v>4</v>
      </c>
      <c r="B15" s="15" t="s">
        <v>97</v>
      </c>
      <c r="C15" s="16"/>
      <c r="D15" s="16">
        <v>1.5</v>
      </c>
      <c r="E15" s="17" t="s">
        <v>14</v>
      </c>
      <c r="F15" s="18">
        <f t="shared" si="0"/>
        <v>1.5</v>
      </c>
      <c r="G15" s="15"/>
      <c r="H15" s="16"/>
      <c r="I15" s="17" t="s">
        <v>14</v>
      </c>
      <c r="J15" s="16">
        <v>1.5</v>
      </c>
      <c r="K15" s="19"/>
    </row>
    <row r="16" spans="1:13" ht="15" customHeight="1" x14ac:dyDescent="0.25">
      <c r="A16" s="21"/>
      <c r="B16" s="15"/>
      <c r="C16" s="16"/>
      <c r="D16" s="16">
        <v>99.2</v>
      </c>
      <c r="E16" s="17" t="s">
        <v>33</v>
      </c>
      <c r="F16" s="18">
        <f t="shared" si="0"/>
        <v>99.2</v>
      </c>
      <c r="G16" s="15"/>
      <c r="H16" s="16"/>
      <c r="I16" s="17" t="s">
        <v>33</v>
      </c>
      <c r="J16" s="16">
        <v>99.2</v>
      </c>
      <c r="K16" s="19"/>
    </row>
    <row r="17" spans="1:11" ht="15.75" x14ac:dyDescent="0.25">
      <c r="A17" s="14"/>
      <c r="B17" s="15"/>
      <c r="C17" s="16"/>
      <c r="D17" s="16">
        <v>0.7</v>
      </c>
      <c r="E17" s="17" t="s">
        <v>98</v>
      </c>
      <c r="F17" s="18">
        <f t="shared" si="0"/>
        <v>0.7</v>
      </c>
      <c r="G17" s="15"/>
      <c r="H17" s="16"/>
      <c r="I17" s="17" t="s">
        <v>98</v>
      </c>
      <c r="J17" s="16">
        <v>0.7</v>
      </c>
      <c r="K17" s="19"/>
    </row>
    <row r="18" spans="1:11" ht="15.75" x14ac:dyDescent="0.25">
      <c r="A18" s="14"/>
      <c r="B18" s="15"/>
      <c r="C18" s="16"/>
      <c r="D18" s="16">
        <v>0.5</v>
      </c>
      <c r="E18" s="17" t="s">
        <v>94</v>
      </c>
      <c r="F18" s="18">
        <f t="shared" si="0"/>
        <v>0.5</v>
      </c>
      <c r="G18" s="15"/>
      <c r="H18" s="16"/>
      <c r="I18" s="17" t="s">
        <v>94</v>
      </c>
      <c r="J18" s="16">
        <v>0.5</v>
      </c>
      <c r="K18" s="19"/>
    </row>
    <row r="19" spans="1:11" ht="15.75" x14ac:dyDescent="0.25">
      <c r="A19" s="14">
        <v>5</v>
      </c>
      <c r="B19" s="15" t="s">
        <v>99</v>
      </c>
      <c r="C19" s="16"/>
      <c r="D19" s="16">
        <v>67.599999999999994</v>
      </c>
      <c r="E19" s="17" t="s">
        <v>100</v>
      </c>
      <c r="F19" s="18">
        <f t="shared" si="0"/>
        <v>67.599999999999994</v>
      </c>
      <c r="G19" s="15"/>
      <c r="H19" s="16"/>
      <c r="I19" s="17" t="s">
        <v>100</v>
      </c>
      <c r="J19" s="16">
        <v>67.599999999999994</v>
      </c>
      <c r="K19" s="19"/>
    </row>
    <row r="20" spans="1:11" ht="15.75" x14ac:dyDescent="0.25">
      <c r="A20" s="14">
        <v>6</v>
      </c>
      <c r="B20" s="15" t="s">
        <v>101</v>
      </c>
      <c r="C20" s="16"/>
      <c r="D20" s="16">
        <v>234.2</v>
      </c>
      <c r="E20" s="17" t="s">
        <v>14</v>
      </c>
      <c r="F20" s="18">
        <f t="shared" si="0"/>
        <v>234.2</v>
      </c>
      <c r="G20" s="15"/>
      <c r="H20" s="16"/>
      <c r="I20" s="17" t="s">
        <v>14</v>
      </c>
      <c r="J20" s="16">
        <v>234.2</v>
      </c>
      <c r="K20" s="19"/>
    </row>
    <row r="21" spans="1:11" ht="15.75" x14ac:dyDescent="0.25">
      <c r="A21" s="14">
        <v>7</v>
      </c>
      <c r="B21" s="15" t="s">
        <v>102</v>
      </c>
      <c r="C21" s="16"/>
      <c r="D21" s="16">
        <v>2001</v>
      </c>
      <c r="E21" s="17" t="s">
        <v>14</v>
      </c>
      <c r="F21" s="18">
        <f t="shared" si="0"/>
        <v>2001</v>
      </c>
      <c r="G21" s="15"/>
      <c r="H21" s="16"/>
      <c r="I21" s="17" t="s">
        <v>14</v>
      </c>
      <c r="J21" s="16">
        <v>2001</v>
      </c>
      <c r="K21" s="19"/>
    </row>
    <row r="22" spans="1:11" ht="15.75" x14ac:dyDescent="0.25">
      <c r="A22" s="14">
        <v>8</v>
      </c>
      <c r="B22" s="15" t="s">
        <v>103</v>
      </c>
      <c r="C22" s="16"/>
      <c r="D22" s="16">
        <v>213.8</v>
      </c>
      <c r="E22" s="17" t="s">
        <v>14</v>
      </c>
      <c r="F22" s="18">
        <f t="shared" si="0"/>
        <v>213.8</v>
      </c>
      <c r="G22" s="15"/>
      <c r="H22" s="16"/>
      <c r="I22" s="17" t="s">
        <v>14</v>
      </c>
      <c r="J22" s="16">
        <v>213.8</v>
      </c>
      <c r="K22" s="19"/>
    </row>
    <row r="23" spans="1:11" ht="15.75" x14ac:dyDescent="0.25">
      <c r="A23" s="14">
        <v>9</v>
      </c>
      <c r="B23" s="15" t="s">
        <v>104</v>
      </c>
      <c r="C23" s="16"/>
      <c r="D23" s="16">
        <v>225.2</v>
      </c>
      <c r="E23" s="17" t="s">
        <v>14</v>
      </c>
      <c r="F23" s="18">
        <f t="shared" si="0"/>
        <v>225.2</v>
      </c>
      <c r="G23" s="15"/>
      <c r="H23" s="16"/>
      <c r="I23" s="17" t="s">
        <v>14</v>
      </c>
      <c r="J23" s="16">
        <v>225.2</v>
      </c>
      <c r="K23" s="19"/>
    </row>
    <row r="24" spans="1:11" ht="15.75" x14ac:dyDescent="0.25">
      <c r="A24" s="14">
        <v>10</v>
      </c>
      <c r="B24" s="15" t="s">
        <v>105</v>
      </c>
      <c r="C24" s="16"/>
      <c r="D24" s="16">
        <v>-6105.8</v>
      </c>
      <c r="E24" s="17" t="s">
        <v>14</v>
      </c>
      <c r="F24" s="18">
        <f t="shared" si="0"/>
        <v>-6105.8</v>
      </c>
      <c r="G24" s="15"/>
      <c r="H24" s="16"/>
      <c r="I24" s="17" t="s">
        <v>14</v>
      </c>
      <c r="J24" s="16">
        <v>-6105.8</v>
      </c>
      <c r="K24" s="19"/>
    </row>
    <row r="25" spans="1:11" ht="15.75" customHeight="1" x14ac:dyDescent="0.25">
      <c r="A25" s="21">
        <v>11</v>
      </c>
      <c r="B25" s="15" t="s">
        <v>106</v>
      </c>
      <c r="C25" s="16">
        <v>29.5</v>
      </c>
      <c r="D25" s="16"/>
      <c r="E25" s="17"/>
      <c r="F25" s="18">
        <f t="shared" si="0"/>
        <v>29.5</v>
      </c>
      <c r="G25" s="15">
        <v>2210</v>
      </c>
      <c r="H25" s="16">
        <v>20.399999999999999</v>
      </c>
      <c r="I25" s="17" t="s">
        <v>107</v>
      </c>
      <c r="J25" s="16"/>
      <c r="K25" s="19">
        <v>20.2</v>
      </c>
    </row>
    <row r="26" spans="1:11" ht="15.75" x14ac:dyDescent="0.25">
      <c r="A26" s="21"/>
      <c r="B26" s="15"/>
      <c r="C26" s="16"/>
      <c r="D26" s="16"/>
      <c r="E26" s="17"/>
      <c r="F26" s="18">
        <f t="shared" si="0"/>
        <v>0</v>
      </c>
      <c r="G26" s="15">
        <v>3110</v>
      </c>
      <c r="H26" s="16">
        <v>39.799999999999997</v>
      </c>
      <c r="I26" s="17" t="s">
        <v>108</v>
      </c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29.5</v>
      </c>
      <c r="D50" s="27">
        <f>SUM(D7:D49)</f>
        <v>22143.200000000001</v>
      </c>
      <c r="E50" s="28"/>
      <c r="F50" s="29">
        <f t="shared" si="0"/>
        <v>22172.7</v>
      </c>
      <c r="G50" s="30"/>
      <c r="H50" s="27">
        <f>SUM(H7:H49)</f>
        <v>60.199999999999996</v>
      </c>
      <c r="I50" s="28"/>
      <c r="J50" s="27">
        <f>SUM(J7:J49)</f>
        <v>22143.200000000001</v>
      </c>
      <c r="K50" s="31">
        <f>C50-H50</f>
        <v>-30.699999999999996</v>
      </c>
    </row>
    <row r="53" spans="1:11" ht="15.75" x14ac:dyDescent="0.25">
      <c r="B53" s="32" t="s">
        <v>109</v>
      </c>
      <c r="F53" s="33"/>
      <c r="G53" s="34"/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/>
      <c r="H55" s="35"/>
    </row>
    <row r="56" spans="1:11" x14ac:dyDescent="0.25">
      <c r="F56" s="36" t="s">
        <v>40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70" zoomScaleNormal="70" zoomScaleSheetLayoutView="70" workbookViewId="0">
      <selection activeCell="A10" sqref="A10:IV14"/>
    </sheetView>
  </sheetViews>
  <sheetFormatPr defaultRowHeight="15" x14ac:dyDescent="0.25"/>
  <cols>
    <col min="1" max="1" width="7.28515625" style="337" customWidth="1"/>
    <col min="2" max="2" width="24.42578125" style="337" customWidth="1"/>
    <col min="3" max="3" width="16.28515625" style="337" customWidth="1"/>
    <col min="4" max="4" width="13.5703125" style="337" customWidth="1"/>
    <col min="5" max="5" width="18.85546875" style="337" customWidth="1"/>
    <col min="6" max="6" width="15.85546875" style="337" customWidth="1"/>
    <col min="7" max="7" width="16.5703125" style="337" customWidth="1"/>
    <col min="8" max="8" width="14.28515625" style="337" customWidth="1"/>
    <col min="9" max="9" width="22.85546875" style="337" customWidth="1"/>
    <col min="10" max="10" width="14" style="337" customWidth="1"/>
    <col min="11" max="11" width="15.5703125" style="337" customWidth="1"/>
    <col min="12" max="16384" width="9.140625" style="337"/>
  </cols>
  <sheetData>
    <row r="1" spans="1:13" x14ac:dyDescent="0.25">
      <c r="K1" s="1"/>
      <c r="L1" s="1"/>
      <c r="M1" s="1" t="s">
        <v>529</v>
      </c>
    </row>
    <row r="2" spans="1:13" x14ac:dyDescent="0.25">
      <c r="H2" s="338"/>
      <c r="I2" s="338"/>
      <c r="K2" s="1"/>
      <c r="L2" s="1"/>
      <c r="M2" s="1" t="s">
        <v>530</v>
      </c>
    </row>
    <row r="3" spans="1:13" ht="61.5" customHeight="1" x14ac:dyDescent="0.25">
      <c r="A3" s="339"/>
      <c r="B3" s="340" t="s">
        <v>531</v>
      </c>
      <c r="C3" s="341"/>
      <c r="D3" s="341"/>
      <c r="E3" s="341"/>
      <c r="F3" s="341"/>
      <c r="G3" s="341"/>
      <c r="H3" s="341"/>
      <c r="I3" s="341"/>
      <c r="J3" s="341"/>
      <c r="K3" s="339"/>
    </row>
    <row r="4" spans="1:13" x14ac:dyDescent="0.25">
      <c r="A4" s="342" t="s">
        <v>532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3" t="s">
        <v>11</v>
      </c>
      <c r="I6" s="11" t="s">
        <v>12</v>
      </c>
      <c r="J6" s="13" t="s">
        <v>11</v>
      </c>
      <c r="K6" s="10"/>
    </row>
    <row r="7" spans="1:13" s="344" customFormat="1" ht="47.25" x14ac:dyDescent="0.25">
      <c r="A7" s="14">
        <v>1</v>
      </c>
      <c r="B7" s="103" t="s">
        <v>23</v>
      </c>
      <c r="C7" s="100">
        <v>3</v>
      </c>
      <c r="D7" s="100"/>
      <c r="E7" s="101"/>
      <c r="F7" s="102">
        <f t="shared" ref="F7:F50" si="0">SUM(C7,D7)</f>
        <v>3</v>
      </c>
      <c r="G7" s="21">
        <v>3110</v>
      </c>
      <c r="H7" s="100">
        <v>20.111999999999998</v>
      </c>
      <c r="I7" s="343" t="s">
        <v>533</v>
      </c>
      <c r="J7" s="100"/>
      <c r="K7" s="104"/>
    </row>
    <row r="8" spans="1:13" ht="15.75" x14ac:dyDescent="0.25">
      <c r="A8" s="14">
        <v>2</v>
      </c>
      <c r="B8" s="15" t="s">
        <v>23</v>
      </c>
      <c r="C8" s="16">
        <v>7.2030000000000003</v>
      </c>
      <c r="D8" s="16"/>
      <c r="E8" s="17"/>
      <c r="F8" s="18">
        <f t="shared" si="0"/>
        <v>7.2030000000000003</v>
      </c>
      <c r="G8" s="97">
        <v>2800</v>
      </c>
      <c r="H8" s="16">
        <v>4.2</v>
      </c>
      <c r="I8" s="20" t="s">
        <v>534</v>
      </c>
      <c r="J8" s="16"/>
      <c r="K8" s="19"/>
    </row>
    <row r="9" spans="1:13" ht="15.75" x14ac:dyDescent="0.25">
      <c r="A9" s="14"/>
      <c r="B9" s="15"/>
      <c r="C9" s="16"/>
      <c r="D9" s="16"/>
      <c r="E9" s="17"/>
      <c r="F9" s="18">
        <f t="shared" si="0"/>
        <v>0</v>
      </c>
      <c r="G9" s="97">
        <v>2800</v>
      </c>
      <c r="H9" s="16">
        <v>10.86454</v>
      </c>
      <c r="I9" s="20" t="s">
        <v>535</v>
      </c>
      <c r="J9" s="16"/>
      <c r="K9" s="19"/>
    </row>
    <row r="10" spans="1:13" ht="15.75" hidden="1" x14ac:dyDescent="0.25">
      <c r="A10" s="14"/>
      <c r="B10" s="15"/>
      <c r="C10" s="16"/>
      <c r="D10" s="16"/>
      <c r="E10" s="17"/>
      <c r="F10" s="18">
        <f t="shared" si="0"/>
        <v>0</v>
      </c>
      <c r="G10" s="97"/>
      <c r="H10" s="16"/>
      <c r="I10" s="20"/>
      <c r="J10" s="16"/>
      <c r="K10" s="19"/>
    </row>
    <row r="11" spans="1:13" ht="15.75" hidden="1" x14ac:dyDescent="0.25">
      <c r="A11" s="14"/>
      <c r="B11" s="15"/>
      <c r="C11" s="16"/>
      <c r="D11" s="16"/>
      <c r="E11" s="17"/>
      <c r="F11" s="18">
        <f t="shared" si="0"/>
        <v>0</v>
      </c>
      <c r="G11" s="97"/>
      <c r="H11" s="16"/>
      <c r="I11" s="20"/>
      <c r="J11" s="16"/>
      <c r="K11" s="19"/>
    </row>
    <row r="12" spans="1:13" ht="15.75" hidden="1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hidden="1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hidden="1" x14ac:dyDescent="0.25">
      <c r="A14" s="14"/>
      <c r="B14" s="15"/>
      <c r="C14" s="16"/>
      <c r="D14" s="16"/>
      <c r="E14" s="17"/>
      <c r="F14" s="18">
        <f t="shared" si="0"/>
        <v>0</v>
      </c>
      <c r="G14" s="97"/>
      <c r="H14" s="16"/>
      <c r="I14" s="17"/>
      <c r="J14" s="16"/>
      <c r="K14" s="19"/>
    </row>
    <row r="15" spans="1:13" ht="15.75" hidden="1" x14ac:dyDescent="0.25">
      <c r="A15" s="21"/>
      <c r="B15" s="15"/>
      <c r="C15" s="16"/>
      <c r="D15" s="16"/>
      <c r="E15" s="17"/>
      <c r="F15" s="18">
        <f t="shared" si="0"/>
        <v>0</v>
      </c>
      <c r="G15" s="97"/>
      <c r="H15" s="16"/>
      <c r="I15" s="17"/>
      <c r="J15" s="16"/>
      <c r="K15" s="19"/>
    </row>
    <row r="16" spans="1:13" ht="15" hidden="1" customHeight="1" x14ac:dyDescent="0.25">
      <c r="A16" s="21"/>
      <c r="B16" s="15"/>
      <c r="C16" s="16"/>
      <c r="D16" s="16"/>
      <c r="E16" s="17"/>
      <c r="F16" s="18">
        <f t="shared" si="0"/>
        <v>0</v>
      </c>
      <c r="G16" s="97"/>
      <c r="H16" s="16"/>
      <c r="I16" s="17"/>
      <c r="J16" s="16"/>
      <c r="K16" s="19"/>
    </row>
    <row r="17" spans="1:11" ht="15.75" hidden="1" x14ac:dyDescent="0.25">
      <c r="A17" s="14"/>
      <c r="B17" s="15"/>
      <c r="C17" s="16"/>
      <c r="D17" s="16"/>
      <c r="E17" s="17"/>
      <c r="F17" s="18">
        <f t="shared" si="0"/>
        <v>0</v>
      </c>
      <c r="G17" s="97"/>
      <c r="H17" s="16"/>
      <c r="I17" s="17"/>
      <c r="J17" s="16"/>
      <c r="K17" s="19"/>
    </row>
    <row r="18" spans="1:11" ht="15.75" hidden="1" x14ac:dyDescent="0.25">
      <c r="A18" s="14"/>
      <c r="B18" s="15"/>
      <c r="C18" s="16"/>
      <c r="D18" s="16"/>
      <c r="E18" s="17"/>
      <c r="F18" s="18">
        <f t="shared" si="0"/>
        <v>0</v>
      </c>
      <c r="G18" s="97"/>
      <c r="H18" s="16"/>
      <c r="I18" s="17"/>
      <c r="J18" s="16"/>
      <c r="K18" s="19"/>
    </row>
    <row r="19" spans="1:11" ht="15.75" hidden="1" x14ac:dyDescent="0.25">
      <c r="A19" s="14"/>
      <c r="B19" s="15"/>
      <c r="C19" s="16"/>
      <c r="D19" s="16"/>
      <c r="E19" s="17"/>
      <c r="F19" s="18">
        <f t="shared" si="0"/>
        <v>0</v>
      </c>
      <c r="G19" s="97"/>
      <c r="H19" s="16"/>
      <c r="I19" s="17"/>
      <c r="J19" s="16"/>
      <c r="K19" s="19"/>
    </row>
    <row r="20" spans="1:11" ht="15.75" hidden="1" x14ac:dyDescent="0.25">
      <c r="A20" s="14"/>
      <c r="B20" s="15"/>
      <c r="C20" s="16"/>
      <c r="D20" s="16"/>
      <c r="E20" s="17"/>
      <c r="F20" s="18">
        <f t="shared" si="0"/>
        <v>0</v>
      </c>
      <c r="G20" s="97"/>
      <c r="H20" s="16"/>
      <c r="I20" s="17"/>
      <c r="J20" s="16"/>
      <c r="K20" s="19"/>
    </row>
    <row r="21" spans="1:11" ht="15.75" hidden="1" x14ac:dyDescent="0.25">
      <c r="A21" s="14"/>
      <c r="B21" s="15"/>
      <c r="C21" s="16"/>
      <c r="D21" s="16"/>
      <c r="E21" s="17"/>
      <c r="F21" s="18">
        <f t="shared" si="0"/>
        <v>0</v>
      </c>
      <c r="G21" s="97"/>
      <c r="H21" s="16"/>
      <c r="I21" s="17"/>
      <c r="J21" s="16"/>
      <c r="K21" s="19"/>
    </row>
    <row r="22" spans="1:11" ht="15.75" hidden="1" x14ac:dyDescent="0.25">
      <c r="A22" s="14"/>
      <c r="B22" s="15"/>
      <c r="C22" s="16"/>
      <c r="D22" s="16"/>
      <c r="E22" s="17"/>
      <c r="F22" s="18">
        <f t="shared" si="0"/>
        <v>0</v>
      </c>
      <c r="G22" s="97"/>
      <c r="H22" s="16"/>
      <c r="I22" s="17"/>
      <c r="J22" s="16"/>
      <c r="K22" s="19"/>
    </row>
    <row r="23" spans="1:11" ht="15.75" hidden="1" x14ac:dyDescent="0.25">
      <c r="A23" s="14"/>
      <c r="B23" s="15"/>
      <c r="C23" s="16"/>
      <c r="D23" s="16"/>
      <c r="E23" s="17"/>
      <c r="F23" s="18">
        <f t="shared" si="0"/>
        <v>0</v>
      </c>
      <c r="G23" s="97"/>
      <c r="H23" s="16"/>
      <c r="I23" s="17"/>
      <c r="J23" s="16"/>
      <c r="K23" s="19"/>
    </row>
    <row r="24" spans="1:11" ht="15.75" hidden="1" x14ac:dyDescent="0.25">
      <c r="A24" s="14"/>
      <c r="B24" s="15"/>
      <c r="C24" s="16"/>
      <c r="D24" s="16"/>
      <c r="E24" s="17"/>
      <c r="F24" s="18">
        <f t="shared" si="0"/>
        <v>0</v>
      </c>
      <c r="G24" s="97"/>
      <c r="H24" s="16"/>
      <c r="I24" s="17"/>
      <c r="J24" s="16"/>
      <c r="K24" s="19"/>
    </row>
    <row r="25" spans="1:11" ht="15.75" hidden="1" x14ac:dyDescent="0.25">
      <c r="A25" s="21"/>
      <c r="B25" s="15"/>
      <c r="C25" s="16"/>
      <c r="D25" s="16"/>
      <c r="E25" s="17"/>
      <c r="F25" s="18">
        <f t="shared" si="0"/>
        <v>0</v>
      </c>
      <c r="G25" s="97"/>
      <c r="H25" s="16"/>
      <c r="I25" s="17"/>
      <c r="J25" s="16"/>
      <c r="K25" s="19"/>
    </row>
    <row r="26" spans="1:11" ht="15.75" hidden="1" x14ac:dyDescent="0.25">
      <c r="A26" s="21"/>
      <c r="B26" s="15"/>
      <c r="C26" s="16"/>
      <c r="D26" s="16"/>
      <c r="E26" s="17"/>
      <c r="F26" s="18">
        <f t="shared" si="0"/>
        <v>0</v>
      </c>
      <c r="G26" s="97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97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97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97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97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97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18">
        <f t="shared" si="0"/>
        <v>0</v>
      </c>
      <c r="G32" s="97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18">
        <f t="shared" si="0"/>
        <v>0</v>
      </c>
      <c r="G33" s="97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97"/>
      <c r="H34" s="16"/>
      <c r="I34" s="17"/>
      <c r="J34" s="16"/>
      <c r="K34" s="19"/>
    </row>
    <row r="35" spans="1:11" ht="15.75" hidden="1" x14ac:dyDescent="0.25">
      <c r="A35" s="21"/>
      <c r="B35" s="15"/>
      <c r="C35" s="16"/>
      <c r="D35" s="16"/>
      <c r="E35" s="17"/>
      <c r="F35" s="18">
        <f t="shared" si="0"/>
        <v>0</v>
      </c>
      <c r="G35" s="97"/>
      <c r="H35" s="16"/>
      <c r="I35" s="17"/>
      <c r="J35" s="16"/>
      <c r="K35" s="19"/>
    </row>
    <row r="36" spans="1:11" ht="15.75" hidden="1" x14ac:dyDescent="0.25">
      <c r="A36" s="21"/>
      <c r="B36" s="15"/>
      <c r="C36" s="16"/>
      <c r="D36" s="16"/>
      <c r="E36" s="17"/>
      <c r="F36" s="18">
        <f t="shared" si="0"/>
        <v>0</v>
      </c>
      <c r="G36" s="97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97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97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97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97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97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18">
        <f t="shared" si="0"/>
        <v>0</v>
      </c>
      <c r="G42" s="97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18">
        <f t="shared" si="0"/>
        <v>0</v>
      </c>
      <c r="G43" s="97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97"/>
      <c r="H44" s="16"/>
      <c r="I44" s="17"/>
      <c r="J44" s="16"/>
      <c r="K44" s="19"/>
    </row>
    <row r="45" spans="1:11" ht="15.75" hidden="1" x14ac:dyDescent="0.25">
      <c r="A45" s="21"/>
      <c r="B45" s="15"/>
      <c r="C45" s="16"/>
      <c r="D45" s="16"/>
      <c r="E45" s="17"/>
      <c r="F45" s="18">
        <f t="shared" si="0"/>
        <v>0</v>
      </c>
      <c r="G45" s="97"/>
      <c r="H45" s="16"/>
      <c r="I45" s="17"/>
      <c r="J45" s="16"/>
      <c r="K45" s="19"/>
    </row>
    <row r="46" spans="1:11" ht="15.75" hidden="1" x14ac:dyDescent="0.25">
      <c r="A46" s="21"/>
      <c r="B46" s="15"/>
      <c r="C46" s="16"/>
      <c r="D46" s="16"/>
      <c r="E46" s="17"/>
      <c r="F46" s="18">
        <f t="shared" si="0"/>
        <v>0</v>
      </c>
      <c r="G46" s="97"/>
      <c r="H46" s="16"/>
      <c r="I46" s="17"/>
      <c r="J46" s="16"/>
      <c r="K46" s="19"/>
    </row>
    <row r="47" spans="1:11" ht="15.75" hidden="1" x14ac:dyDescent="0.25">
      <c r="A47" s="21"/>
      <c r="B47" s="15"/>
      <c r="C47" s="16"/>
      <c r="D47" s="16"/>
      <c r="E47" s="17"/>
      <c r="F47" s="18">
        <f t="shared" si="0"/>
        <v>0</v>
      </c>
      <c r="G47" s="97"/>
      <c r="H47" s="16"/>
      <c r="I47" s="17"/>
      <c r="J47" s="16"/>
      <c r="K47" s="19"/>
    </row>
    <row r="48" spans="1:11" ht="15.75" hidden="1" x14ac:dyDescent="0.25">
      <c r="A48" s="21"/>
      <c r="B48" s="15"/>
      <c r="C48" s="16"/>
      <c r="D48" s="16"/>
      <c r="E48" s="17"/>
      <c r="F48" s="18">
        <f t="shared" si="0"/>
        <v>0</v>
      </c>
      <c r="G48" s="97"/>
      <c r="H48" s="16"/>
      <c r="I48" s="17"/>
      <c r="J48" s="16"/>
      <c r="K48" s="19"/>
    </row>
    <row r="49" spans="1:11" ht="15.75" hidden="1" x14ac:dyDescent="0.25">
      <c r="A49" s="21"/>
      <c r="B49" s="15"/>
      <c r="C49" s="16"/>
      <c r="D49" s="16"/>
      <c r="E49" s="17"/>
      <c r="F49" s="18">
        <f t="shared" si="0"/>
        <v>0</v>
      </c>
      <c r="G49" s="97"/>
      <c r="H49" s="16"/>
      <c r="I49" s="17"/>
      <c r="J49" s="16"/>
      <c r="K49" s="19"/>
    </row>
    <row r="50" spans="1:11" ht="15.75" x14ac:dyDescent="0.25">
      <c r="A50" s="15"/>
      <c r="B50" s="26" t="s">
        <v>37</v>
      </c>
      <c r="C50" s="31">
        <f>SUM(C7:C49)</f>
        <v>10.202999999999999</v>
      </c>
      <c r="D50" s="31">
        <f>SUM(D7:D49)</f>
        <v>0</v>
      </c>
      <c r="E50" s="345"/>
      <c r="F50" s="29">
        <f t="shared" si="0"/>
        <v>10.202999999999999</v>
      </c>
      <c r="G50" s="346"/>
      <c r="H50" s="31">
        <f>SUM(H7:H49)</f>
        <v>35.176539999999996</v>
      </c>
      <c r="I50" s="345"/>
      <c r="J50" s="31">
        <f>SUM(J7:J49)</f>
        <v>0</v>
      </c>
      <c r="K50" s="31">
        <f>C50-H50</f>
        <v>-24.973539999999996</v>
      </c>
    </row>
    <row r="53" spans="1:11" ht="15.75" x14ac:dyDescent="0.25">
      <c r="B53" s="32" t="s">
        <v>536</v>
      </c>
      <c r="F53" s="33"/>
      <c r="G53" s="34" t="s">
        <v>537</v>
      </c>
      <c r="H53" s="347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538</v>
      </c>
      <c r="H55" s="347"/>
    </row>
    <row r="56" spans="1:11" x14ac:dyDescent="0.25">
      <c r="F56" s="36" t="s">
        <v>40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19685039370078741" right="0.19685039370078741" top="0.78740157480314965" bottom="0.39370078740157483" header="0" footer="0"/>
  <pageSetup paperSize="9" scale="80" orientation="landscape" horizontalDpi="180" verticalDpi="18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6"/>
  <sheetViews>
    <sheetView zoomScaleNormal="100" workbookViewId="0"/>
  </sheetViews>
  <sheetFormatPr defaultRowHeight="15" x14ac:dyDescent="0.25"/>
  <cols>
    <col min="1" max="1" width="7.28515625" customWidth="1"/>
    <col min="2" max="2" width="25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style="348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 x14ac:dyDescent="0.25">
      <c r="J1" s="1"/>
      <c r="K1" s="1"/>
      <c r="L1" s="1"/>
      <c r="M1" s="1"/>
    </row>
    <row r="2" spans="1:13" ht="39" customHeight="1" x14ac:dyDescent="0.3">
      <c r="A2" s="2"/>
      <c r="B2" s="2"/>
      <c r="C2" s="2"/>
      <c r="D2" s="2"/>
      <c r="E2" s="2"/>
      <c r="F2" s="349" t="s">
        <v>44</v>
      </c>
      <c r="G2" s="350"/>
      <c r="H2" s="3"/>
      <c r="I2" s="3"/>
      <c r="J2" s="4"/>
      <c r="K2" s="4"/>
      <c r="L2" s="4"/>
      <c r="M2" s="4"/>
    </row>
    <row r="3" spans="1:13" ht="24" customHeight="1" x14ac:dyDescent="0.3">
      <c r="A3" s="2"/>
      <c r="B3" s="2"/>
      <c r="C3" s="2"/>
      <c r="D3" s="349" t="s">
        <v>539</v>
      </c>
      <c r="E3" s="349"/>
      <c r="F3" s="349"/>
      <c r="G3" s="350"/>
      <c r="H3" s="3"/>
      <c r="I3" s="3"/>
      <c r="K3" s="4"/>
      <c r="L3" s="4"/>
      <c r="M3" s="4"/>
    </row>
    <row r="4" spans="1:13" ht="29.25" customHeight="1" x14ac:dyDescent="0.4">
      <c r="A4" s="2"/>
      <c r="B4" s="351" t="s">
        <v>540</v>
      </c>
      <c r="C4" s="351"/>
      <c r="D4" s="351"/>
      <c r="E4" s="351"/>
      <c r="F4" s="351"/>
      <c r="G4" s="351"/>
      <c r="H4" s="351"/>
      <c r="I4" s="351"/>
      <c r="J4" s="351"/>
      <c r="K4" s="351"/>
      <c r="L4" s="352"/>
      <c r="M4" s="352"/>
    </row>
    <row r="5" spans="1:13" ht="20.25" customHeight="1" x14ac:dyDescent="0.35">
      <c r="A5" s="2"/>
      <c r="B5" s="2"/>
      <c r="D5" s="353"/>
      <c r="E5" s="354" t="s">
        <v>541</v>
      </c>
      <c r="F5" s="355"/>
      <c r="G5" s="356"/>
      <c r="H5" s="353"/>
      <c r="I5" s="353"/>
      <c r="J5" s="353"/>
      <c r="K5" s="353"/>
      <c r="L5" s="352"/>
      <c r="M5" s="352"/>
    </row>
    <row r="6" spans="1:13" ht="4.5" customHeight="1" x14ac:dyDescent="0.25">
      <c r="A6" s="2"/>
      <c r="B6" s="5" t="s">
        <v>542</v>
      </c>
      <c r="C6" s="6"/>
      <c r="D6" s="6"/>
      <c r="E6" s="6"/>
      <c r="F6" s="6"/>
      <c r="G6" s="6"/>
      <c r="H6" s="6"/>
      <c r="I6" s="6"/>
      <c r="J6" s="6"/>
      <c r="K6" s="2"/>
      <c r="L6" s="357"/>
    </row>
    <row r="7" spans="1:13" ht="10.5" customHeight="1" x14ac:dyDescent="0.25">
      <c r="A7" s="7" t="s">
        <v>543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33" customHeight="1" x14ac:dyDescent="0.25">
      <c r="A8" s="8" t="s">
        <v>1</v>
      </c>
      <c r="B8" s="8" t="s">
        <v>2</v>
      </c>
      <c r="C8" s="9" t="s">
        <v>3</v>
      </c>
      <c r="D8" s="9"/>
      <c r="E8" s="9"/>
      <c r="F8" s="9" t="s">
        <v>4</v>
      </c>
      <c r="G8" s="9" t="s">
        <v>5</v>
      </c>
      <c r="H8" s="9"/>
      <c r="I8" s="9"/>
      <c r="J8" s="9"/>
      <c r="K8" s="10" t="s">
        <v>87</v>
      </c>
    </row>
    <row r="9" spans="1:13" ht="158.25" customHeight="1" x14ac:dyDescent="0.25">
      <c r="A9" s="8"/>
      <c r="B9" s="8"/>
      <c r="C9" s="11" t="s">
        <v>7</v>
      </c>
      <c r="D9" s="11" t="s">
        <v>88</v>
      </c>
      <c r="E9" s="11" t="s">
        <v>9</v>
      </c>
      <c r="F9" s="9"/>
      <c r="G9" s="12" t="s">
        <v>10</v>
      </c>
      <c r="H9" s="11" t="s">
        <v>89</v>
      </c>
      <c r="I9" s="11" t="s">
        <v>12</v>
      </c>
      <c r="J9" s="11" t="s">
        <v>89</v>
      </c>
      <c r="K9" s="10"/>
    </row>
    <row r="10" spans="1:13" ht="31.5" x14ac:dyDescent="0.25">
      <c r="A10" s="14">
        <v>1</v>
      </c>
      <c r="B10" s="15" t="s">
        <v>544</v>
      </c>
      <c r="C10" s="358">
        <v>0.2</v>
      </c>
      <c r="D10" s="16"/>
      <c r="E10" s="17"/>
      <c r="F10" s="18">
        <f t="shared" ref="F10:F73" si="0">SUM(C10,D10)</f>
        <v>0.2</v>
      </c>
      <c r="G10" s="21">
        <v>2210</v>
      </c>
      <c r="H10" s="358">
        <v>21.65</v>
      </c>
      <c r="I10" s="17" t="s">
        <v>545</v>
      </c>
      <c r="J10" s="358"/>
      <c r="K10" s="19"/>
    </row>
    <row r="11" spans="1:13" ht="15.75" x14ac:dyDescent="0.25">
      <c r="A11" s="14">
        <v>2</v>
      </c>
      <c r="B11" s="15" t="s">
        <v>546</v>
      </c>
      <c r="C11" s="358">
        <v>0.3</v>
      </c>
      <c r="D11" s="16"/>
      <c r="E11" s="17"/>
      <c r="F11" s="18">
        <f t="shared" si="0"/>
        <v>0.3</v>
      </c>
      <c r="G11" s="21">
        <v>2210</v>
      </c>
      <c r="H11" s="358">
        <v>8.17</v>
      </c>
      <c r="I11" s="17" t="s">
        <v>547</v>
      </c>
      <c r="J11" s="358"/>
      <c r="K11" s="19"/>
    </row>
    <row r="12" spans="1:13" ht="15.75" x14ac:dyDescent="0.25">
      <c r="A12" s="14">
        <v>3</v>
      </c>
      <c r="B12" s="15" t="s">
        <v>548</v>
      </c>
      <c r="C12" s="358">
        <v>2.5</v>
      </c>
      <c r="D12" s="16"/>
      <c r="E12" s="17"/>
      <c r="F12" s="18">
        <f t="shared" si="0"/>
        <v>2.5</v>
      </c>
      <c r="G12" s="21">
        <v>2210</v>
      </c>
      <c r="H12" s="358">
        <v>5.98</v>
      </c>
      <c r="I12" s="17" t="s">
        <v>549</v>
      </c>
      <c r="J12" s="358"/>
      <c r="K12" s="19"/>
    </row>
    <row r="13" spans="1:13" ht="15.75" x14ac:dyDescent="0.25">
      <c r="A13" s="14">
        <v>4</v>
      </c>
      <c r="B13" s="15" t="s">
        <v>550</v>
      </c>
      <c r="C13" s="358">
        <v>1</v>
      </c>
      <c r="D13" s="16"/>
      <c r="E13" s="17"/>
      <c r="F13" s="18">
        <f t="shared" si="0"/>
        <v>1</v>
      </c>
      <c r="G13" s="21">
        <v>2210</v>
      </c>
      <c r="H13" s="358">
        <v>42.27</v>
      </c>
      <c r="I13" s="17" t="s">
        <v>551</v>
      </c>
      <c r="J13" s="358"/>
      <c r="K13" s="19"/>
    </row>
    <row r="14" spans="1:13" ht="15.75" x14ac:dyDescent="0.25">
      <c r="A14" s="14">
        <v>5</v>
      </c>
      <c r="B14" s="15" t="s">
        <v>552</v>
      </c>
      <c r="C14" s="358">
        <v>4</v>
      </c>
      <c r="D14" s="16"/>
      <c r="E14" s="17"/>
      <c r="F14" s="18">
        <f t="shared" si="0"/>
        <v>4</v>
      </c>
      <c r="G14" s="21">
        <v>2210</v>
      </c>
      <c r="H14" s="358">
        <v>13.06</v>
      </c>
      <c r="I14" s="17" t="s">
        <v>553</v>
      </c>
      <c r="J14" s="358"/>
      <c r="K14" s="19"/>
    </row>
    <row r="15" spans="1:13" ht="15.75" x14ac:dyDescent="0.25">
      <c r="A15" s="14">
        <v>6</v>
      </c>
      <c r="B15" s="103" t="s">
        <v>554</v>
      </c>
      <c r="C15" s="359">
        <v>3</v>
      </c>
      <c r="D15" s="16"/>
      <c r="E15" s="17"/>
      <c r="F15" s="18">
        <f t="shared" si="0"/>
        <v>3</v>
      </c>
      <c r="G15" s="21">
        <v>2210</v>
      </c>
      <c r="H15" s="359">
        <v>50.15</v>
      </c>
      <c r="I15" s="101" t="s">
        <v>555</v>
      </c>
      <c r="J15" s="359"/>
      <c r="K15" s="19"/>
    </row>
    <row r="16" spans="1:13" ht="31.5" x14ac:dyDescent="0.25">
      <c r="A16" s="14">
        <v>7</v>
      </c>
      <c r="B16" s="15" t="s">
        <v>556</v>
      </c>
      <c r="C16" s="358">
        <v>1</v>
      </c>
      <c r="D16" s="16"/>
      <c r="E16" s="17"/>
      <c r="F16" s="18">
        <f t="shared" si="0"/>
        <v>1</v>
      </c>
      <c r="G16" s="21">
        <v>2210</v>
      </c>
      <c r="H16" s="358">
        <v>118.42</v>
      </c>
      <c r="I16" s="17" t="s">
        <v>557</v>
      </c>
      <c r="J16" s="358"/>
      <c r="K16" s="19"/>
    </row>
    <row r="17" spans="1:11" ht="31.5" x14ac:dyDescent="0.25">
      <c r="A17" s="14">
        <v>8</v>
      </c>
      <c r="B17" s="15" t="s">
        <v>558</v>
      </c>
      <c r="C17" s="358">
        <v>1</v>
      </c>
      <c r="D17" s="16"/>
      <c r="E17" s="17"/>
      <c r="F17" s="18">
        <f t="shared" si="0"/>
        <v>1</v>
      </c>
      <c r="G17" s="21">
        <v>2210</v>
      </c>
      <c r="H17" s="358">
        <v>3.06</v>
      </c>
      <c r="I17" s="17" t="s">
        <v>559</v>
      </c>
      <c r="J17" s="358"/>
      <c r="K17" s="19"/>
    </row>
    <row r="18" spans="1:11" ht="47.25" x14ac:dyDescent="0.25">
      <c r="A18" s="21">
        <v>9</v>
      </c>
      <c r="B18" s="15" t="s">
        <v>560</v>
      </c>
      <c r="C18" s="358">
        <v>0.5</v>
      </c>
      <c r="D18" s="16"/>
      <c r="E18" s="17"/>
      <c r="F18" s="18">
        <f t="shared" si="0"/>
        <v>0.5</v>
      </c>
      <c r="G18" s="21">
        <v>2210</v>
      </c>
      <c r="H18" s="358">
        <v>3.07</v>
      </c>
      <c r="I18" s="17" t="s">
        <v>561</v>
      </c>
      <c r="J18" s="358"/>
      <c r="K18" s="19"/>
    </row>
    <row r="19" spans="1:11" ht="18.75" customHeight="1" x14ac:dyDescent="0.25">
      <c r="A19" s="21">
        <v>10</v>
      </c>
      <c r="B19" s="15" t="s">
        <v>562</v>
      </c>
      <c r="C19" s="358">
        <v>0.5</v>
      </c>
      <c r="D19" s="16"/>
      <c r="E19" s="17"/>
      <c r="F19" s="18">
        <f t="shared" si="0"/>
        <v>0.5</v>
      </c>
      <c r="G19" s="21">
        <v>2210</v>
      </c>
      <c r="H19" s="358">
        <v>9.25</v>
      </c>
      <c r="I19" s="17" t="s">
        <v>563</v>
      </c>
      <c r="J19" s="358"/>
      <c r="K19" s="19"/>
    </row>
    <row r="20" spans="1:11" ht="15.75" x14ac:dyDescent="0.25">
      <c r="A20" s="14">
        <v>11</v>
      </c>
      <c r="B20" s="15" t="s">
        <v>564</v>
      </c>
      <c r="C20" s="358">
        <v>0.5</v>
      </c>
      <c r="D20" s="16"/>
      <c r="E20" s="17"/>
      <c r="F20" s="18">
        <f t="shared" si="0"/>
        <v>0.5</v>
      </c>
      <c r="G20" s="21">
        <v>2210</v>
      </c>
      <c r="H20" s="358">
        <v>2.86</v>
      </c>
      <c r="I20" s="17" t="s">
        <v>565</v>
      </c>
      <c r="J20" s="358"/>
      <c r="K20" s="19"/>
    </row>
    <row r="21" spans="1:11" ht="15.75" x14ac:dyDescent="0.25">
      <c r="A21" s="14">
        <v>12</v>
      </c>
      <c r="B21" s="15" t="s">
        <v>566</v>
      </c>
      <c r="C21" s="358">
        <v>0.5</v>
      </c>
      <c r="D21" s="16"/>
      <c r="E21" s="17"/>
      <c r="F21" s="18">
        <f t="shared" si="0"/>
        <v>0.5</v>
      </c>
      <c r="G21" s="21">
        <v>2210</v>
      </c>
      <c r="H21" s="358">
        <v>23.87</v>
      </c>
      <c r="I21" s="17" t="s">
        <v>567</v>
      </c>
      <c r="J21" s="358"/>
      <c r="K21" s="19"/>
    </row>
    <row r="22" spans="1:11" ht="31.5" x14ac:dyDescent="0.25">
      <c r="A22" s="14">
        <v>13</v>
      </c>
      <c r="B22" s="15" t="s">
        <v>568</v>
      </c>
      <c r="C22" s="358">
        <v>0.5</v>
      </c>
      <c r="D22" s="16"/>
      <c r="E22" s="17"/>
      <c r="F22" s="18">
        <f t="shared" si="0"/>
        <v>0.5</v>
      </c>
      <c r="G22" s="21">
        <v>2210</v>
      </c>
      <c r="H22" s="358">
        <v>18.91</v>
      </c>
      <c r="I22" s="17" t="s">
        <v>569</v>
      </c>
      <c r="J22" s="358"/>
      <c r="K22" s="19"/>
    </row>
    <row r="23" spans="1:11" ht="15.75" x14ac:dyDescent="0.25">
      <c r="A23" s="14">
        <v>14</v>
      </c>
      <c r="B23" s="15" t="s">
        <v>570</v>
      </c>
      <c r="C23" s="358">
        <v>0.5</v>
      </c>
      <c r="D23" s="16"/>
      <c r="E23" s="17"/>
      <c r="F23" s="18">
        <f t="shared" si="0"/>
        <v>0.5</v>
      </c>
      <c r="G23" s="21">
        <v>2210</v>
      </c>
      <c r="H23" s="360">
        <v>11.7</v>
      </c>
      <c r="I23" s="17" t="s">
        <v>571</v>
      </c>
      <c r="J23" s="358"/>
      <c r="K23" s="19"/>
    </row>
    <row r="24" spans="1:11" ht="30" x14ac:dyDescent="0.25">
      <c r="A24" s="14">
        <v>15</v>
      </c>
      <c r="B24" s="15" t="s">
        <v>572</v>
      </c>
      <c r="C24" s="358">
        <v>2</v>
      </c>
      <c r="D24" s="16"/>
      <c r="E24" s="17"/>
      <c r="F24" s="18">
        <f t="shared" si="0"/>
        <v>2</v>
      </c>
      <c r="G24" s="21">
        <v>2220</v>
      </c>
      <c r="H24" s="361">
        <v>9.7899999999999991</v>
      </c>
      <c r="I24" s="362" t="s">
        <v>573</v>
      </c>
      <c r="J24" s="358"/>
      <c r="K24" s="19"/>
    </row>
    <row r="25" spans="1:11" ht="60" x14ac:dyDescent="0.25">
      <c r="A25" s="14">
        <v>16</v>
      </c>
      <c r="B25" s="15" t="s">
        <v>574</v>
      </c>
      <c r="C25" s="358">
        <v>1</v>
      </c>
      <c r="D25" s="16"/>
      <c r="E25" s="17"/>
      <c r="F25" s="18">
        <f t="shared" si="0"/>
        <v>1</v>
      </c>
      <c r="G25" s="21">
        <v>2240</v>
      </c>
      <c r="H25" s="361">
        <v>10.199999999999999</v>
      </c>
      <c r="I25" s="362" t="s">
        <v>575</v>
      </c>
      <c r="J25" s="358"/>
      <c r="K25" s="19"/>
    </row>
    <row r="26" spans="1:11" ht="45" x14ac:dyDescent="0.25">
      <c r="A26" s="14">
        <v>17</v>
      </c>
      <c r="B26" s="15" t="s">
        <v>576</v>
      </c>
      <c r="C26" s="358">
        <v>0.5</v>
      </c>
      <c r="D26" s="16"/>
      <c r="E26" s="17"/>
      <c r="F26" s="18">
        <f t="shared" si="0"/>
        <v>0.5</v>
      </c>
      <c r="G26" s="21">
        <v>2240</v>
      </c>
      <c r="H26" s="361">
        <v>10.130000000000001</v>
      </c>
      <c r="I26" s="362" t="s">
        <v>577</v>
      </c>
      <c r="J26" s="358"/>
      <c r="K26" s="19"/>
    </row>
    <row r="27" spans="1:11" ht="141.75" x14ac:dyDescent="0.25">
      <c r="A27" s="14">
        <v>18</v>
      </c>
      <c r="B27" s="15" t="s">
        <v>578</v>
      </c>
      <c r="C27" s="358">
        <v>0.4</v>
      </c>
      <c r="D27" s="16"/>
      <c r="E27" s="17"/>
      <c r="F27" s="18">
        <f t="shared" si="0"/>
        <v>0.4</v>
      </c>
      <c r="G27" s="21">
        <v>2240</v>
      </c>
      <c r="H27" s="361">
        <v>1.79</v>
      </c>
      <c r="I27" s="187" t="s">
        <v>579</v>
      </c>
      <c r="J27" s="358"/>
      <c r="K27" s="19"/>
    </row>
    <row r="28" spans="1:11" ht="63" x14ac:dyDescent="0.25">
      <c r="A28" s="21">
        <v>19</v>
      </c>
      <c r="B28" s="15" t="s">
        <v>580</v>
      </c>
      <c r="C28" s="358">
        <v>1</v>
      </c>
      <c r="D28" s="16"/>
      <c r="E28" s="17"/>
      <c r="F28" s="18">
        <f t="shared" si="0"/>
        <v>1</v>
      </c>
      <c r="G28" s="21">
        <v>2240</v>
      </c>
      <c r="H28" s="361">
        <v>28.12</v>
      </c>
      <c r="I28" s="187" t="s">
        <v>581</v>
      </c>
      <c r="J28" s="358"/>
      <c r="K28" s="19"/>
    </row>
    <row r="29" spans="1:11" ht="47.25" x14ac:dyDescent="0.25">
      <c r="A29" s="21">
        <v>20</v>
      </c>
      <c r="B29" s="15" t="s">
        <v>582</v>
      </c>
      <c r="C29" s="358">
        <v>1</v>
      </c>
      <c r="D29" s="16"/>
      <c r="E29" s="17"/>
      <c r="F29" s="18">
        <f t="shared" si="0"/>
        <v>1</v>
      </c>
      <c r="G29" s="21">
        <v>2240</v>
      </c>
      <c r="H29" s="361">
        <v>0.26</v>
      </c>
      <c r="I29" s="187" t="s">
        <v>583</v>
      </c>
      <c r="J29" s="358"/>
      <c r="K29" s="19"/>
    </row>
    <row r="30" spans="1:11" ht="31.5" x14ac:dyDescent="0.25">
      <c r="A30" s="14">
        <v>21</v>
      </c>
      <c r="B30" s="15" t="s">
        <v>584</v>
      </c>
      <c r="C30" s="358">
        <v>1</v>
      </c>
      <c r="D30" s="16"/>
      <c r="E30" s="17"/>
      <c r="F30" s="18">
        <f t="shared" si="0"/>
        <v>1</v>
      </c>
      <c r="G30" s="21">
        <v>2240</v>
      </c>
      <c r="H30" s="361">
        <v>0.44</v>
      </c>
      <c r="I30" s="187" t="s">
        <v>585</v>
      </c>
      <c r="J30" s="358"/>
      <c r="K30" s="19"/>
    </row>
    <row r="31" spans="1:11" ht="63" x14ac:dyDescent="0.25">
      <c r="A31" s="14">
        <v>22</v>
      </c>
      <c r="B31" s="15" t="s">
        <v>586</v>
      </c>
      <c r="C31" s="358">
        <v>0.3</v>
      </c>
      <c r="D31" s="16"/>
      <c r="E31" s="17"/>
      <c r="F31" s="18">
        <f t="shared" si="0"/>
        <v>0.3</v>
      </c>
      <c r="G31" s="21">
        <v>2240</v>
      </c>
      <c r="H31" s="361">
        <v>2.56</v>
      </c>
      <c r="I31" s="187" t="s">
        <v>587</v>
      </c>
      <c r="J31" s="358"/>
      <c r="K31" s="19"/>
    </row>
    <row r="32" spans="1:11" ht="94.5" x14ac:dyDescent="0.25">
      <c r="A32" s="14">
        <v>23</v>
      </c>
      <c r="B32" s="15" t="s">
        <v>588</v>
      </c>
      <c r="C32" s="358">
        <v>0.3</v>
      </c>
      <c r="D32" s="16"/>
      <c r="E32" s="17"/>
      <c r="F32" s="18">
        <f t="shared" si="0"/>
        <v>0.3</v>
      </c>
      <c r="G32" s="21">
        <v>2240</v>
      </c>
      <c r="H32" s="361">
        <v>9.36</v>
      </c>
      <c r="I32" s="187" t="s">
        <v>589</v>
      </c>
      <c r="J32" s="358"/>
      <c r="K32" s="19"/>
    </row>
    <row r="33" spans="1:11" ht="15.75" x14ac:dyDescent="0.25">
      <c r="A33" s="14">
        <v>24</v>
      </c>
      <c r="B33" s="15" t="s">
        <v>590</v>
      </c>
      <c r="C33" s="358">
        <v>0.5</v>
      </c>
      <c r="D33" s="16"/>
      <c r="E33" s="17"/>
      <c r="F33" s="18">
        <f t="shared" si="0"/>
        <v>0.5</v>
      </c>
      <c r="G33" s="21">
        <v>2240</v>
      </c>
      <c r="H33" s="361">
        <v>1.37</v>
      </c>
      <c r="I33" s="187" t="s">
        <v>591</v>
      </c>
      <c r="J33" s="358"/>
      <c r="K33" s="19"/>
    </row>
    <row r="34" spans="1:11" ht="47.25" x14ac:dyDescent="0.25">
      <c r="A34" s="14">
        <v>25</v>
      </c>
      <c r="B34" s="15" t="s">
        <v>592</v>
      </c>
      <c r="C34" s="358">
        <v>1</v>
      </c>
      <c r="D34" s="16"/>
      <c r="E34" s="17"/>
      <c r="F34" s="18">
        <f t="shared" si="0"/>
        <v>1</v>
      </c>
      <c r="G34" s="21">
        <v>2240</v>
      </c>
      <c r="H34" s="361">
        <v>4.1399999999999997</v>
      </c>
      <c r="I34" s="187" t="s">
        <v>593</v>
      </c>
      <c r="J34" s="358"/>
      <c r="K34" s="19"/>
    </row>
    <row r="35" spans="1:11" ht="94.5" x14ac:dyDescent="0.25">
      <c r="A35" s="14">
        <v>26</v>
      </c>
      <c r="B35" s="15" t="s">
        <v>594</v>
      </c>
      <c r="C35" s="358">
        <v>0.5</v>
      </c>
      <c r="D35" s="16"/>
      <c r="E35" s="17"/>
      <c r="F35" s="18">
        <f t="shared" si="0"/>
        <v>0.5</v>
      </c>
      <c r="G35" s="21">
        <v>2282</v>
      </c>
      <c r="H35" s="361">
        <v>1.5</v>
      </c>
      <c r="I35" s="187" t="s">
        <v>595</v>
      </c>
      <c r="J35" s="358"/>
      <c r="K35" s="19"/>
    </row>
    <row r="36" spans="1:11" ht="157.5" x14ac:dyDescent="0.25">
      <c r="A36" s="14">
        <v>27</v>
      </c>
      <c r="B36" s="15" t="s">
        <v>596</v>
      </c>
      <c r="C36" s="358">
        <v>2</v>
      </c>
      <c r="D36" s="16"/>
      <c r="E36" s="17"/>
      <c r="F36" s="18">
        <f t="shared" si="0"/>
        <v>2</v>
      </c>
      <c r="G36" s="21">
        <v>2282</v>
      </c>
      <c r="H36" s="361">
        <v>8.06</v>
      </c>
      <c r="I36" s="187" t="s">
        <v>597</v>
      </c>
      <c r="J36" s="358"/>
      <c r="K36" s="19"/>
    </row>
    <row r="37" spans="1:11" ht="63" x14ac:dyDescent="0.25">
      <c r="A37" s="14">
        <v>28</v>
      </c>
      <c r="B37" s="15" t="s">
        <v>598</v>
      </c>
      <c r="C37" s="358">
        <v>1</v>
      </c>
      <c r="D37" s="16"/>
      <c r="E37" s="17"/>
      <c r="F37" s="18">
        <f t="shared" si="0"/>
        <v>1</v>
      </c>
      <c r="G37" s="21">
        <v>2282</v>
      </c>
      <c r="H37" s="361">
        <v>2.1</v>
      </c>
      <c r="I37" s="187" t="s">
        <v>599</v>
      </c>
      <c r="J37" s="358"/>
      <c r="K37" s="19"/>
    </row>
    <row r="38" spans="1:11" ht="31.5" x14ac:dyDescent="0.25">
      <c r="A38" s="21">
        <v>29</v>
      </c>
      <c r="B38" s="15" t="s">
        <v>600</v>
      </c>
      <c r="C38" s="358">
        <v>0.5</v>
      </c>
      <c r="D38" s="16"/>
      <c r="E38" s="17"/>
      <c r="F38" s="18">
        <f t="shared" si="0"/>
        <v>0.5</v>
      </c>
      <c r="G38" s="21">
        <v>3110</v>
      </c>
      <c r="H38" s="361">
        <v>12</v>
      </c>
      <c r="I38" s="187" t="s">
        <v>601</v>
      </c>
      <c r="J38" s="358"/>
      <c r="K38" s="19"/>
    </row>
    <row r="39" spans="1:11" ht="15.75" x14ac:dyDescent="0.25">
      <c r="A39" s="21">
        <v>30</v>
      </c>
      <c r="B39" s="15" t="s">
        <v>602</v>
      </c>
      <c r="C39" s="358">
        <v>3</v>
      </c>
      <c r="D39" s="16"/>
      <c r="E39" s="17"/>
      <c r="F39" s="18">
        <f t="shared" si="0"/>
        <v>3</v>
      </c>
      <c r="G39" s="97"/>
      <c r="H39" s="363"/>
      <c r="I39" s="15"/>
      <c r="J39" s="358"/>
      <c r="K39" s="19"/>
    </row>
    <row r="40" spans="1:11" ht="15.75" x14ac:dyDescent="0.25">
      <c r="A40" s="14">
        <v>31</v>
      </c>
      <c r="B40" s="15" t="s">
        <v>603</v>
      </c>
      <c r="C40" s="358">
        <v>1.5</v>
      </c>
      <c r="D40" s="16"/>
      <c r="E40" s="17"/>
      <c r="F40" s="18">
        <f t="shared" si="0"/>
        <v>1.5</v>
      </c>
      <c r="G40" s="97"/>
      <c r="H40" s="363"/>
      <c r="I40" s="15"/>
      <c r="J40" s="358"/>
      <c r="K40" s="19"/>
    </row>
    <row r="41" spans="1:11" ht="15.75" x14ac:dyDescent="0.25">
      <c r="A41" s="14">
        <v>32</v>
      </c>
      <c r="B41" s="15" t="s">
        <v>604</v>
      </c>
      <c r="C41" s="358">
        <v>0.3</v>
      </c>
      <c r="D41" s="16"/>
      <c r="E41" s="17"/>
      <c r="F41" s="18">
        <f t="shared" si="0"/>
        <v>0.3</v>
      </c>
      <c r="G41" s="97"/>
      <c r="H41" s="363"/>
      <c r="I41" s="15"/>
      <c r="J41" s="358"/>
      <c r="K41" s="19"/>
    </row>
    <row r="42" spans="1:11" ht="15.75" x14ac:dyDescent="0.25">
      <c r="A42" s="14">
        <v>33</v>
      </c>
      <c r="B42" s="15" t="s">
        <v>605</v>
      </c>
      <c r="C42" s="358">
        <v>1</v>
      </c>
      <c r="D42" s="16"/>
      <c r="E42" s="17"/>
      <c r="F42" s="18">
        <f t="shared" si="0"/>
        <v>1</v>
      </c>
      <c r="G42" s="97"/>
      <c r="H42" s="363"/>
      <c r="I42" s="15"/>
      <c r="J42" s="358"/>
      <c r="K42" s="19"/>
    </row>
    <row r="43" spans="1:11" ht="15.75" x14ac:dyDescent="0.25">
      <c r="A43" s="14">
        <v>34</v>
      </c>
      <c r="B43" s="15" t="s">
        <v>606</v>
      </c>
      <c r="C43" s="358">
        <v>0.5</v>
      </c>
      <c r="D43" s="16"/>
      <c r="E43" s="17"/>
      <c r="F43" s="18">
        <f t="shared" si="0"/>
        <v>0.5</v>
      </c>
      <c r="G43" s="97"/>
      <c r="H43" s="363"/>
      <c r="I43" s="15"/>
      <c r="J43" s="358"/>
      <c r="K43" s="19"/>
    </row>
    <row r="44" spans="1:11" ht="15.75" x14ac:dyDescent="0.25">
      <c r="A44" s="14">
        <v>35</v>
      </c>
      <c r="B44" s="15" t="s">
        <v>607</v>
      </c>
      <c r="C44" s="358">
        <v>0.5</v>
      </c>
      <c r="D44" s="16"/>
      <c r="E44" s="17"/>
      <c r="F44" s="18">
        <f t="shared" si="0"/>
        <v>0.5</v>
      </c>
      <c r="G44" s="97"/>
      <c r="H44" s="363"/>
      <c r="I44" s="15"/>
      <c r="J44" s="358"/>
      <c r="K44" s="19"/>
    </row>
    <row r="45" spans="1:11" ht="15.75" x14ac:dyDescent="0.25">
      <c r="A45" s="14">
        <v>36</v>
      </c>
      <c r="B45" s="15" t="s">
        <v>608</v>
      </c>
      <c r="C45" s="358">
        <v>0.5</v>
      </c>
      <c r="D45" s="16"/>
      <c r="E45" s="17"/>
      <c r="F45" s="18">
        <f t="shared" si="0"/>
        <v>0.5</v>
      </c>
      <c r="G45" s="97"/>
      <c r="H45" s="363"/>
      <c r="I45" s="15"/>
      <c r="J45" s="358"/>
      <c r="K45" s="19"/>
    </row>
    <row r="46" spans="1:11" ht="15.75" x14ac:dyDescent="0.25">
      <c r="A46" s="14">
        <v>37</v>
      </c>
      <c r="B46" s="15" t="s">
        <v>609</v>
      </c>
      <c r="C46" s="358">
        <v>0.5</v>
      </c>
      <c r="D46" s="16"/>
      <c r="E46" s="17"/>
      <c r="F46" s="18">
        <f t="shared" si="0"/>
        <v>0.5</v>
      </c>
      <c r="G46" s="97"/>
      <c r="H46" s="363"/>
      <c r="I46" s="364"/>
      <c r="J46" s="358"/>
      <c r="K46" s="19"/>
    </row>
    <row r="47" spans="1:11" ht="15.75" x14ac:dyDescent="0.25">
      <c r="A47" s="14">
        <v>38</v>
      </c>
      <c r="B47" s="15" t="s">
        <v>610</v>
      </c>
      <c r="C47" s="358">
        <v>0.2</v>
      </c>
      <c r="D47" s="16"/>
      <c r="E47" s="17"/>
      <c r="F47" s="18">
        <f t="shared" si="0"/>
        <v>0.2</v>
      </c>
      <c r="G47" s="97"/>
      <c r="H47" s="363"/>
      <c r="I47" s="15"/>
      <c r="J47" s="358"/>
      <c r="K47" s="19"/>
    </row>
    <row r="48" spans="1:11" ht="15.75" x14ac:dyDescent="0.25">
      <c r="A48" s="21">
        <v>39</v>
      </c>
      <c r="B48" s="15" t="s">
        <v>611</v>
      </c>
      <c r="C48" s="358">
        <v>1</v>
      </c>
      <c r="D48" s="16"/>
      <c r="E48" s="17"/>
      <c r="F48" s="18">
        <f t="shared" si="0"/>
        <v>1</v>
      </c>
      <c r="G48" s="97"/>
      <c r="H48" s="363"/>
      <c r="I48" s="15"/>
      <c r="J48" s="358"/>
      <c r="K48" s="19"/>
    </row>
    <row r="49" spans="1:11" ht="15.75" x14ac:dyDescent="0.25">
      <c r="A49" s="21">
        <v>40</v>
      </c>
      <c r="B49" s="15" t="s">
        <v>612</v>
      </c>
      <c r="C49" s="358">
        <v>3</v>
      </c>
      <c r="D49" s="16"/>
      <c r="E49" s="17"/>
      <c r="F49" s="18">
        <f t="shared" si="0"/>
        <v>3</v>
      </c>
      <c r="G49" s="97"/>
      <c r="H49" s="363"/>
      <c r="I49" s="15"/>
      <c r="J49" s="358"/>
      <c r="K49" s="19"/>
    </row>
    <row r="50" spans="1:11" ht="15.75" x14ac:dyDescent="0.25">
      <c r="A50" s="14">
        <v>41</v>
      </c>
      <c r="B50" s="15" t="s">
        <v>613</v>
      </c>
      <c r="C50" s="358">
        <v>2</v>
      </c>
      <c r="D50" s="16"/>
      <c r="E50" s="17"/>
      <c r="F50" s="18">
        <f t="shared" si="0"/>
        <v>2</v>
      </c>
      <c r="G50" s="97"/>
      <c r="H50" s="363"/>
      <c r="I50" s="15"/>
      <c r="J50" s="358"/>
      <c r="K50" s="19"/>
    </row>
    <row r="51" spans="1:11" ht="15.75" x14ac:dyDescent="0.25">
      <c r="A51" s="14">
        <v>42</v>
      </c>
      <c r="B51" s="15" t="s">
        <v>614</v>
      </c>
      <c r="C51" s="358">
        <v>0.5</v>
      </c>
      <c r="D51" s="16"/>
      <c r="E51" s="17"/>
      <c r="F51" s="18">
        <f t="shared" si="0"/>
        <v>0.5</v>
      </c>
      <c r="G51" s="97"/>
      <c r="H51" s="363"/>
      <c r="I51" s="15"/>
      <c r="J51" s="358"/>
      <c r="K51" s="19"/>
    </row>
    <row r="52" spans="1:11" ht="15.75" x14ac:dyDescent="0.25">
      <c r="A52" s="14">
        <v>43</v>
      </c>
      <c r="B52" s="15" t="s">
        <v>615</v>
      </c>
      <c r="C52" s="358">
        <v>0.5</v>
      </c>
      <c r="D52" s="16"/>
      <c r="E52" s="17"/>
      <c r="F52" s="18">
        <f t="shared" si="0"/>
        <v>0.5</v>
      </c>
      <c r="G52" s="97"/>
      <c r="H52" s="363"/>
      <c r="I52" s="15"/>
      <c r="J52" s="358"/>
      <c r="K52" s="19"/>
    </row>
    <row r="53" spans="1:11" ht="15.75" x14ac:dyDescent="0.25">
      <c r="A53" s="14">
        <v>44</v>
      </c>
      <c r="B53" s="15" t="s">
        <v>616</v>
      </c>
      <c r="C53" s="358">
        <v>1</v>
      </c>
      <c r="D53" s="16"/>
      <c r="E53" s="17"/>
      <c r="F53" s="18">
        <f t="shared" si="0"/>
        <v>1</v>
      </c>
      <c r="G53" s="97"/>
      <c r="H53" s="363"/>
      <c r="I53" s="15"/>
      <c r="J53" s="358"/>
      <c r="K53" s="19"/>
    </row>
    <row r="54" spans="1:11" ht="15.75" x14ac:dyDescent="0.25">
      <c r="A54" s="14">
        <v>45</v>
      </c>
      <c r="B54" s="15" t="s">
        <v>617</v>
      </c>
      <c r="C54" s="358">
        <v>0.7</v>
      </c>
      <c r="D54" s="16"/>
      <c r="E54" s="17"/>
      <c r="F54" s="18">
        <f t="shared" si="0"/>
        <v>0.7</v>
      </c>
      <c r="G54" s="97"/>
      <c r="H54" s="363"/>
      <c r="I54" s="15"/>
      <c r="J54" s="358"/>
      <c r="K54" s="19"/>
    </row>
    <row r="55" spans="1:11" ht="15.75" x14ac:dyDescent="0.25">
      <c r="A55" s="14">
        <v>46</v>
      </c>
      <c r="B55" s="15" t="s">
        <v>618</v>
      </c>
      <c r="C55" s="358">
        <v>1</v>
      </c>
      <c r="D55" s="16"/>
      <c r="E55" s="17"/>
      <c r="F55" s="18">
        <f t="shared" si="0"/>
        <v>1</v>
      </c>
      <c r="G55" s="97"/>
      <c r="H55" s="363"/>
      <c r="I55" s="15"/>
      <c r="J55" s="358"/>
      <c r="K55" s="19"/>
    </row>
    <row r="56" spans="1:11" ht="15.75" x14ac:dyDescent="0.25">
      <c r="A56" s="14">
        <v>47</v>
      </c>
      <c r="B56" s="15" t="s">
        <v>619</v>
      </c>
      <c r="C56" s="358">
        <v>0.5</v>
      </c>
      <c r="D56" s="16"/>
      <c r="E56" s="17"/>
      <c r="F56" s="18">
        <f t="shared" si="0"/>
        <v>0.5</v>
      </c>
      <c r="G56" s="97"/>
      <c r="H56" s="363"/>
      <c r="I56" s="15"/>
      <c r="J56" s="358"/>
      <c r="K56" s="19"/>
    </row>
    <row r="57" spans="1:11" ht="15.75" x14ac:dyDescent="0.25">
      <c r="A57" s="14">
        <v>48</v>
      </c>
      <c r="B57" s="15" t="s">
        <v>620</v>
      </c>
      <c r="C57" s="358">
        <v>2.2999999999999998</v>
      </c>
      <c r="D57" s="16"/>
      <c r="E57" s="17"/>
      <c r="F57" s="18">
        <f t="shared" si="0"/>
        <v>2.2999999999999998</v>
      </c>
      <c r="G57" s="97"/>
      <c r="H57" s="363"/>
      <c r="I57" s="15"/>
      <c r="J57" s="358"/>
      <c r="K57" s="19"/>
    </row>
    <row r="58" spans="1:11" ht="15.75" x14ac:dyDescent="0.25">
      <c r="A58" s="21">
        <v>49</v>
      </c>
      <c r="B58" s="15" t="s">
        <v>621</v>
      </c>
      <c r="C58" s="358">
        <v>0.5</v>
      </c>
      <c r="D58" s="16"/>
      <c r="E58" s="17"/>
      <c r="F58" s="18">
        <f t="shared" si="0"/>
        <v>0.5</v>
      </c>
      <c r="G58" s="97"/>
      <c r="H58" s="363"/>
      <c r="I58" s="15"/>
      <c r="J58" s="358"/>
      <c r="K58" s="19"/>
    </row>
    <row r="59" spans="1:11" ht="15.75" x14ac:dyDescent="0.25">
      <c r="A59" s="21">
        <v>50</v>
      </c>
      <c r="B59" s="15" t="s">
        <v>622</v>
      </c>
      <c r="C59" s="358">
        <v>1</v>
      </c>
      <c r="D59" s="16"/>
      <c r="E59" s="17"/>
      <c r="F59" s="18">
        <f t="shared" si="0"/>
        <v>1</v>
      </c>
      <c r="G59" s="97"/>
      <c r="H59" s="363"/>
      <c r="I59" s="15"/>
      <c r="J59" s="358"/>
      <c r="K59" s="19"/>
    </row>
    <row r="60" spans="1:11" ht="15.75" x14ac:dyDescent="0.25">
      <c r="A60" s="14">
        <v>51</v>
      </c>
      <c r="B60" s="15" t="s">
        <v>623</v>
      </c>
      <c r="C60" s="358">
        <v>2</v>
      </c>
      <c r="D60" s="16"/>
      <c r="E60" s="17"/>
      <c r="F60" s="18">
        <f t="shared" si="0"/>
        <v>2</v>
      </c>
      <c r="G60" s="97"/>
      <c r="H60" s="363"/>
      <c r="I60" s="15"/>
      <c r="J60" s="358"/>
      <c r="K60" s="19"/>
    </row>
    <row r="61" spans="1:11" ht="15.75" x14ac:dyDescent="0.25">
      <c r="A61" s="14">
        <v>52</v>
      </c>
      <c r="B61" s="15" t="s">
        <v>624</v>
      </c>
      <c r="C61" s="358">
        <v>1</v>
      </c>
      <c r="D61" s="16"/>
      <c r="E61" s="17"/>
      <c r="F61" s="18">
        <f t="shared" si="0"/>
        <v>1</v>
      </c>
      <c r="G61" s="97"/>
      <c r="H61" s="363"/>
      <c r="I61" s="15"/>
      <c r="J61" s="358"/>
      <c r="K61" s="19"/>
    </row>
    <row r="62" spans="1:11" ht="15.75" x14ac:dyDescent="0.25">
      <c r="A62" s="14">
        <v>53</v>
      </c>
      <c r="B62" s="15" t="s">
        <v>625</v>
      </c>
      <c r="C62" s="358">
        <v>1</v>
      </c>
      <c r="D62" s="16"/>
      <c r="E62" s="17"/>
      <c r="F62" s="18">
        <f t="shared" si="0"/>
        <v>1</v>
      </c>
      <c r="G62" s="97"/>
      <c r="H62" s="363"/>
      <c r="I62" s="15"/>
      <c r="J62" s="358"/>
      <c r="K62" s="19"/>
    </row>
    <row r="63" spans="1:11" ht="15.75" x14ac:dyDescent="0.25">
      <c r="A63" s="14">
        <v>54</v>
      </c>
      <c r="B63" s="15" t="s">
        <v>626</v>
      </c>
      <c r="C63" s="358">
        <v>1.5</v>
      </c>
      <c r="D63" s="16"/>
      <c r="E63" s="17"/>
      <c r="F63" s="18">
        <f t="shared" si="0"/>
        <v>1.5</v>
      </c>
      <c r="G63" s="97"/>
      <c r="H63" s="363"/>
      <c r="I63" s="15"/>
      <c r="J63" s="358"/>
      <c r="K63" s="19"/>
    </row>
    <row r="64" spans="1:11" ht="15.75" x14ac:dyDescent="0.25">
      <c r="A64" s="14">
        <v>55</v>
      </c>
      <c r="B64" s="15" t="s">
        <v>627</v>
      </c>
      <c r="C64" s="358">
        <v>1</v>
      </c>
      <c r="D64" s="16"/>
      <c r="E64" s="17"/>
      <c r="F64" s="18">
        <f t="shared" si="0"/>
        <v>1</v>
      </c>
      <c r="G64" s="97"/>
      <c r="H64" s="363"/>
      <c r="I64" s="15"/>
      <c r="J64" s="358"/>
      <c r="K64" s="19"/>
    </row>
    <row r="65" spans="1:11" ht="15.75" x14ac:dyDescent="0.25">
      <c r="A65" s="14">
        <v>56</v>
      </c>
      <c r="B65" s="15" t="s">
        <v>628</v>
      </c>
      <c r="C65" s="358">
        <v>1</v>
      </c>
      <c r="D65" s="16"/>
      <c r="E65" s="17"/>
      <c r="F65" s="18">
        <f t="shared" si="0"/>
        <v>1</v>
      </c>
      <c r="G65" s="97"/>
      <c r="H65" s="363"/>
      <c r="I65" s="15"/>
      <c r="J65" s="358"/>
      <c r="K65" s="19"/>
    </row>
    <row r="66" spans="1:11" ht="15.75" x14ac:dyDescent="0.25">
      <c r="A66" s="14">
        <v>57</v>
      </c>
      <c r="B66" s="15" t="s">
        <v>629</v>
      </c>
      <c r="C66" s="358">
        <v>2</v>
      </c>
      <c r="D66" s="16"/>
      <c r="E66" s="17"/>
      <c r="F66" s="18">
        <f t="shared" si="0"/>
        <v>2</v>
      </c>
      <c r="G66" s="97"/>
      <c r="H66" s="363"/>
      <c r="I66" s="15"/>
      <c r="J66" s="358"/>
      <c r="K66" s="19"/>
    </row>
    <row r="67" spans="1:11" ht="15.75" x14ac:dyDescent="0.25">
      <c r="A67" s="14">
        <v>58</v>
      </c>
      <c r="B67" s="15" t="s">
        <v>630</v>
      </c>
      <c r="C67" s="358">
        <v>2</v>
      </c>
      <c r="D67" s="16"/>
      <c r="E67" s="17"/>
      <c r="F67" s="18">
        <f t="shared" si="0"/>
        <v>2</v>
      </c>
      <c r="G67" s="97"/>
      <c r="H67" s="363"/>
      <c r="I67" s="15"/>
      <c r="J67" s="358"/>
      <c r="K67" s="19"/>
    </row>
    <row r="68" spans="1:11" ht="15.75" x14ac:dyDescent="0.25">
      <c r="A68" s="21">
        <v>59</v>
      </c>
      <c r="B68" s="15" t="s">
        <v>631</v>
      </c>
      <c r="C68" s="358">
        <v>1</v>
      </c>
      <c r="D68" s="16"/>
      <c r="E68" s="17"/>
      <c r="F68" s="18">
        <f t="shared" si="0"/>
        <v>1</v>
      </c>
      <c r="G68" s="97"/>
      <c r="H68" s="363"/>
      <c r="I68" s="15"/>
      <c r="J68" s="358"/>
      <c r="K68" s="19"/>
    </row>
    <row r="69" spans="1:11" ht="15.75" x14ac:dyDescent="0.25">
      <c r="A69" s="21">
        <v>60</v>
      </c>
      <c r="B69" s="15" t="s">
        <v>632</v>
      </c>
      <c r="C69" s="358">
        <v>0.3</v>
      </c>
      <c r="D69" s="16"/>
      <c r="E69" s="17"/>
      <c r="F69" s="18">
        <f t="shared" si="0"/>
        <v>0.3</v>
      </c>
      <c r="G69" s="97"/>
      <c r="H69" s="363"/>
      <c r="I69" s="15"/>
      <c r="J69" s="358"/>
      <c r="K69" s="19"/>
    </row>
    <row r="70" spans="1:11" ht="15.75" x14ac:dyDescent="0.25">
      <c r="A70" s="14">
        <v>61</v>
      </c>
      <c r="B70" s="15" t="s">
        <v>633</v>
      </c>
      <c r="C70" s="358">
        <v>0.5</v>
      </c>
      <c r="D70" s="16"/>
      <c r="E70" s="17"/>
      <c r="F70" s="18">
        <f t="shared" si="0"/>
        <v>0.5</v>
      </c>
      <c r="G70" s="97"/>
      <c r="H70" s="363"/>
      <c r="I70" s="15"/>
      <c r="J70" s="358"/>
      <c r="K70" s="19"/>
    </row>
    <row r="71" spans="1:11" ht="15.75" x14ac:dyDescent="0.25">
      <c r="A71" s="14">
        <v>62</v>
      </c>
      <c r="B71" s="15" t="s">
        <v>634</v>
      </c>
      <c r="C71" s="358">
        <v>2</v>
      </c>
      <c r="D71" s="16"/>
      <c r="E71" s="17"/>
      <c r="F71" s="18">
        <f t="shared" si="0"/>
        <v>2</v>
      </c>
      <c r="G71" s="97"/>
      <c r="H71" s="363"/>
      <c r="I71" s="15"/>
      <c r="J71" s="358"/>
      <c r="K71" s="19"/>
    </row>
    <row r="72" spans="1:11" ht="15.75" x14ac:dyDescent="0.25">
      <c r="A72" s="14">
        <v>63</v>
      </c>
      <c r="B72" s="15" t="s">
        <v>635</v>
      </c>
      <c r="C72" s="358">
        <v>0.5</v>
      </c>
      <c r="D72" s="16"/>
      <c r="E72" s="17"/>
      <c r="F72" s="18">
        <f t="shared" si="0"/>
        <v>0.5</v>
      </c>
      <c r="G72" s="97"/>
      <c r="H72" s="363"/>
      <c r="I72" s="15"/>
      <c r="J72" s="358"/>
      <c r="K72" s="19"/>
    </row>
    <row r="73" spans="1:11" ht="15.75" x14ac:dyDescent="0.25">
      <c r="A73" s="14">
        <v>64</v>
      </c>
      <c r="B73" s="15" t="s">
        <v>636</v>
      </c>
      <c r="C73" s="358">
        <v>0.5</v>
      </c>
      <c r="D73" s="16"/>
      <c r="E73" s="17"/>
      <c r="F73" s="18">
        <f t="shared" si="0"/>
        <v>0.5</v>
      </c>
      <c r="G73" s="97"/>
      <c r="H73" s="363"/>
      <c r="I73" s="15"/>
      <c r="J73" s="358"/>
      <c r="K73" s="19"/>
    </row>
    <row r="74" spans="1:11" ht="15.75" x14ac:dyDescent="0.25">
      <c r="A74" s="14">
        <v>65</v>
      </c>
      <c r="B74" s="15" t="s">
        <v>637</v>
      </c>
      <c r="C74" s="358">
        <v>2.5</v>
      </c>
      <c r="D74" s="16"/>
      <c r="E74" s="17"/>
      <c r="F74" s="18">
        <f t="shared" ref="F74:F137" si="1">SUM(C74,D74)</f>
        <v>2.5</v>
      </c>
      <c r="G74" s="97"/>
      <c r="H74" s="363"/>
      <c r="I74" s="15"/>
      <c r="J74" s="358"/>
      <c r="K74" s="19"/>
    </row>
    <row r="75" spans="1:11" ht="15.75" x14ac:dyDescent="0.25">
      <c r="A75" s="14">
        <v>66</v>
      </c>
      <c r="B75" s="15" t="s">
        <v>638</v>
      </c>
      <c r="C75" s="358">
        <v>1</v>
      </c>
      <c r="D75" s="16"/>
      <c r="E75" s="17"/>
      <c r="F75" s="18">
        <f t="shared" si="1"/>
        <v>1</v>
      </c>
      <c r="G75" s="97"/>
      <c r="H75" s="363"/>
      <c r="I75" s="15"/>
      <c r="J75" s="358"/>
      <c r="K75" s="19"/>
    </row>
    <row r="76" spans="1:11" ht="15.75" x14ac:dyDescent="0.25">
      <c r="A76" s="14">
        <v>67</v>
      </c>
      <c r="B76" s="15" t="s">
        <v>639</v>
      </c>
      <c r="C76" s="358">
        <v>1</v>
      </c>
      <c r="D76" s="16"/>
      <c r="E76" s="17"/>
      <c r="F76" s="18">
        <f t="shared" si="1"/>
        <v>1</v>
      </c>
      <c r="G76" s="97"/>
      <c r="H76" s="363"/>
      <c r="I76" s="15"/>
      <c r="J76" s="358"/>
      <c r="K76" s="19"/>
    </row>
    <row r="77" spans="1:11" ht="15.75" x14ac:dyDescent="0.25">
      <c r="A77" s="14">
        <v>68</v>
      </c>
      <c r="B77" s="15" t="s">
        <v>640</v>
      </c>
      <c r="C77" s="358">
        <v>0.5</v>
      </c>
      <c r="D77" s="16"/>
      <c r="E77" s="17"/>
      <c r="F77" s="18">
        <f t="shared" si="1"/>
        <v>0.5</v>
      </c>
      <c r="G77" s="97"/>
      <c r="H77" s="363"/>
      <c r="I77" s="15"/>
      <c r="J77" s="358"/>
      <c r="K77" s="19"/>
    </row>
    <row r="78" spans="1:11" ht="15.75" x14ac:dyDescent="0.25">
      <c r="A78" s="21">
        <v>69</v>
      </c>
      <c r="B78" s="15" t="s">
        <v>641</v>
      </c>
      <c r="C78" s="358">
        <v>0.5</v>
      </c>
      <c r="D78" s="16"/>
      <c r="E78" s="17"/>
      <c r="F78" s="18">
        <f t="shared" si="1"/>
        <v>0.5</v>
      </c>
      <c r="G78" s="97"/>
      <c r="H78" s="363"/>
      <c r="I78" s="15"/>
      <c r="J78" s="358"/>
      <c r="K78" s="19"/>
    </row>
    <row r="79" spans="1:11" ht="15.75" x14ac:dyDescent="0.25">
      <c r="A79" s="21">
        <v>70</v>
      </c>
      <c r="B79" s="15" t="s">
        <v>642</v>
      </c>
      <c r="C79" s="358">
        <v>0.5</v>
      </c>
      <c r="D79" s="16"/>
      <c r="E79" s="17"/>
      <c r="F79" s="18">
        <f t="shared" si="1"/>
        <v>0.5</v>
      </c>
      <c r="G79" s="97"/>
      <c r="H79" s="363"/>
      <c r="I79" s="15"/>
      <c r="J79" s="358"/>
      <c r="K79" s="19"/>
    </row>
    <row r="80" spans="1:11" ht="15.75" x14ac:dyDescent="0.25">
      <c r="A80" s="14">
        <v>71</v>
      </c>
      <c r="B80" s="15" t="s">
        <v>643</v>
      </c>
      <c r="C80" s="358">
        <v>0.5</v>
      </c>
      <c r="D80" s="16"/>
      <c r="E80" s="17"/>
      <c r="F80" s="18">
        <f t="shared" si="1"/>
        <v>0.5</v>
      </c>
      <c r="G80" s="97"/>
      <c r="H80" s="363"/>
      <c r="I80" s="15"/>
      <c r="J80" s="358"/>
      <c r="K80" s="19"/>
    </row>
    <row r="81" spans="1:11" ht="15.75" x14ac:dyDescent="0.25">
      <c r="A81" s="14">
        <v>72</v>
      </c>
      <c r="B81" s="15" t="s">
        <v>644</v>
      </c>
      <c r="C81" s="358">
        <v>0.5</v>
      </c>
      <c r="D81" s="16"/>
      <c r="E81" s="17"/>
      <c r="F81" s="18">
        <f t="shared" si="1"/>
        <v>0.5</v>
      </c>
      <c r="G81" s="97"/>
      <c r="H81" s="363"/>
      <c r="I81" s="15"/>
      <c r="J81" s="358"/>
      <c r="K81" s="19"/>
    </row>
    <row r="82" spans="1:11" ht="15.75" x14ac:dyDescent="0.25">
      <c r="A82" s="14">
        <v>73</v>
      </c>
      <c r="B82" s="15" t="s">
        <v>645</v>
      </c>
      <c r="C82" s="358">
        <v>0.5</v>
      </c>
      <c r="D82" s="16"/>
      <c r="E82" s="17"/>
      <c r="F82" s="18">
        <f t="shared" si="1"/>
        <v>0.5</v>
      </c>
      <c r="G82" s="97"/>
      <c r="H82" s="363"/>
      <c r="I82" s="15"/>
      <c r="J82" s="358"/>
      <c r="K82" s="19"/>
    </row>
    <row r="83" spans="1:11" ht="15.75" x14ac:dyDescent="0.25">
      <c r="A83" s="14">
        <v>74</v>
      </c>
      <c r="B83" s="15" t="s">
        <v>646</v>
      </c>
      <c r="C83" s="358">
        <v>3</v>
      </c>
      <c r="D83" s="16"/>
      <c r="E83" s="17"/>
      <c r="F83" s="18">
        <f t="shared" si="1"/>
        <v>3</v>
      </c>
      <c r="G83" s="97"/>
      <c r="H83" s="363"/>
      <c r="I83" s="15"/>
      <c r="J83" s="358"/>
      <c r="K83" s="19"/>
    </row>
    <row r="84" spans="1:11" ht="15.75" x14ac:dyDescent="0.25">
      <c r="A84" s="14">
        <v>75</v>
      </c>
      <c r="B84" s="15" t="s">
        <v>647</v>
      </c>
      <c r="C84" s="358">
        <v>1</v>
      </c>
      <c r="D84" s="16"/>
      <c r="E84" s="17"/>
      <c r="F84" s="18">
        <f t="shared" si="1"/>
        <v>1</v>
      </c>
      <c r="G84" s="97"/>
      <c r="H84" s="363"/>
      <c r="I84" s="15"/>
      <c r="J84" s="358"/>
      <c r="K84" s="19"/>
    </row>
    <row r="85" spans="1:11" ht="15.75" x14ac:dyDescent="0.25">
      <c r="A85" s="14">
        <v>76</v>
      </c>
      <c r="B85" s="15" t="s">
        <v>648</v>
      </c>
      <c r="C85" s="358">
        <v>1</v>
      </c>
      <c r="D85" s="16"/>
      <c r="E85" s="17"/>
      <c r="F85" s="18">
        <f t="shared" si="1"/>
        <v>1</v>
      </c>
      <c r="G85" s="97"/>
      <c r="H85" s="363"/>
      <c r="I85" s="15"/>
      <c r="J85" s="358"/>
      <c r="K85" s="19"/>
    </row>
    <row r="86" spans="1:11" ht="15.75" x14ac:dyDescent="0.25">
      <c r="A86" s="14">
        <v>77</v>
      </c>
      <c r="B86" s="15" t="s">
        <v>649</v>
      </c>
      <c r="C86" s="358">
        <v>2</v>
      </c>
      <c r="D86" s="16"/>
      <c r="E86" s="17"/>
      <c r="F86" s="18">
        <f t="shared" si="1"/>
        <v>2</v>
      </c>
      <c r="G86" s="97"/>
      <c r="H86" s="363"/>
      <c r="I86" s="15"/>
      <c r="J86" s="358"/>
      <c r="K86" s="19"/>
    </row>
    <row r="87" spans="1:11" ht="15.75" x14ac:dyDescent="0.25">
      <c r="A87" s="14">
        <v>78</v>
      </c>
      <c r="B87" s="15" t="s">
        <v>650</v>
      </c>
      <c r="C87" s="358">
        <v>0.5</v>
      </c>
      <c r="D87" s="16"/>
      <c r="E87" s="17"/>
      <c r="F87" s="18">
        <f t="shared" si="1"/>
        <v>0.5</v>
      </c>
      <c r="G87" s="97"/>
      <c r="H87" s="363"/>
      <c r="I87" s="15"/>
      <c r="J87" s="358"/>
      <c r="K87" s="19"/>
    </row>
    <row r="88" spans="1:11" ht="15.75" x14ac:dyDescent="0.25">
      <c r="A88" s="21">
        <v>79</v>
      </c>
      <c r="B88" s="15" t="s">
        <v>651</v>
      </c>
      <c r="C88" s="358">
        <v>1</v>
      </c>
      <c r="D88" s="16"/>
      <c r="E88" s="17"/>
      <c r="F88" s="18">
        <f t="shared" si="1"/>
        <v>1</v>
      </c>
      <c r="G88" s="97"/>
      <c r="H88" s="363"/>
      <c r="I88" s="15"/>
      <c r="J88" s="358"/>
      <c r="K88" s="19"/>
    </row>
    <row r="89" spans="1:11" ht="15.75" x14ac:dyDescent="0.25">
      <c r="A89" s="21">
        <v>80</v>
      </c>
      <c r="B89" s="15" t="s">
        <v>652</v>
      </c>
      <c r="C89" s="358">
        <v>0.5</v>
      </c>
      <c r="D89" s="16"/>
      <c r="E89" s="17"/>
      <c r="F89" s="18">
        <f t="shared" si="1"/>
        <v>0.5</v>
      </c>
      <c r="G89" s="97"/>
      <c r="H89" s="363"/>
      <c r="I89" s="15"/>
      <c r="J89" s="358"/>
      <c r="K89" s="19"/>
    </row>
    <row r="90" spans="1:11" ht="15.75" x14ac:dyDescent="0.25">
      <c r="A90" s="14">
        <v>81</v>
      </c>
      <c r="B90" s="15" t="s">
        <v>653</v>
      </c>
      <c r="C90" s="358">
        <v>3</v>
      </c>
      <c r="D90" s="16"/>
      <c r="E90" s="17"/>
      <c r="F90" s="18">
        <f t="shared" si="1"/>
        <v>3</v>
      </c>
      <c r="G90" s="97"/>
      <c r="H90" s="363"/>
      <c r="I90" s="15"/>
      <c r="J90" s="358"/>
      <c r="K90" s="19"/>
    </row>
    <row r="91" spans="1:11" ht="15.75" x14ac:dyDescent="0.25">
      <c r="A91" s="14">
        <v>82</v>
      </c>
      <c r="B91" s="15" t="s">
        <v>654</v>
      </c>
      <c r="C91" s="358">
        <v>0.4</v>
      </c>
      <c r="D91" s="16"/>
      <c r="E91" s="17"/>
      <c r="F91" s="18">
        <f t="shared" si="1"/>
        <v>0.4</v>
      </c>
      <c r="G91" s="97"/>
      <c r="H91" s="363"/>
      <c r="I91" s="15"/>
      <c r="J91" s="358"/>
      <c r="K91" s="19"/>
    </row>
    <row r="92" spans="1:11" ht="15.75" x14ac:dyDescent="0.25">
      <c r="A92" s="14">
        <v>83</v>
      </c>
      <c r="B92" s="15" t="s">
        <v>655</v>
      </c>
      <c r="C92" s="358">
        <v>0.5</v>
      </c>
      <c r="D92" s="16"/>
      <c r="E92" s="17"/>
      <c r="F92" s="18">
        <f t="shared" si="1"/>
        <v>0.5</v>
      </c>
      <c r="G92" s="97"/>
      <c r="H92" s="363"/>
      <c r="I92" s="15"/>
      <c r="J92" s="358"/>
      <c r="K92" s="19"/>
    </row>
    <row r="93" spans="1:11" ht="15.75" x14ac:dyDescent="0.25">
      <c r="A93" s="14">
        <v>84</v>
      </c>
      <c r="B93" s="15" t="s">
        <v>656</v>
      </c>
      <c r="C93" s="358">
        <v>0.5</v>
      </c>
      <c r="D93" s="16"/>
      <c r="E93" s="17"/>
      <c r="F93" s="18">
        <f t="shared" si="1"/>
        <v>0.5</v>
      </c>
      <c r="G93" s="97"/>
      <c r="H93" s="363"/>
      <c r="I93" s="15"/>
      <c r="J93" s="358"/>
      <c r="K93" s="19"/>
    </row>
    <row r="94" spans="1:11" ht="15.75" x14ac:dyDescent="0.25">
      <c r="A94" s="14">
        <v>85</v>
      </c>
      <c r="B94" s="15" t="s">
        <v>657</v>
      </c>
      <c r="C94" s="358">
        <v>0.5</v>
      </c>
      <c r="D94" s="16"/>
      <c r="E94" s="17"/>
      <c r="F94" s="18">
        <f t="shared" si="1"/>
        <v>0.5</v>
      </c>
      <c r="G94" s="97"/>
      <c r="H94" s="363"/>
      <c r="I94" s="15"/>
      <c r="J94" s="358"/>
      <c r="K94" s="19"/>
    </row>
    <row r="95" spans="1:11" ht="15.75" x14ac:dyDescent="0.25">
      <c r="A95" s="14">
        <v>86</v>
      </c>
      <c r="B95" s="15" t="s">
        <v>658</v>
      </c>
      <c r="C95" s="358">
        <v>1</v>
      </c>
      <c r="D95" s="16"/>
      <c r="E95" s="17"/>
      <c r="F95" s="18">
        <f t="shared" si="1"/>
        <v>1</v>
      </c>
      <c r="G95" s="97"/>
      <c r="H95" s="363"/>
      <c r="I95" s="15"/>
      <c r="J95" s="358"/>
      <c r="K95" s="19"/>
    </row>
    <row r="96" spans="1:11" ht="15.75" x14ac:dyDescent="0.25">
      <c r="A96" s="14">
        <v>87</v>
      </c>
      <c r="B96" s="15" t="s">
        <v>659</v>
      </c>
      <c r="C96" s="358">
        <v>0.5</v>
      </c>
      <c r="D96" s="16"/>
      <c r="E96" s="17"/>
      <c r="F96" s="18">
        <f t="shared" si="1"/>
        <v>0.5</v>
      </c>
      <c r="G96" s="97"/>
      <c r="H96" s="363"/>
      <c r="I96" s="15"/>
      <c r="J96" s="358"/>
      <c r="K96" s="19"/>
    </row>
    <row r="97" spans="1:11" ht="15.75" x14ac:dyDescent="0.25">
      <c r="A97" s="14">
        <v>88</v>
      </c>
      <c r="B97" s="15" t="s">
        <v>608</v>
      </c>
      <c r="C97" s="358">
        <v>0.5</v>
      </c>
      <c r="D97" s="16"/>
      <c r="E97" s="17"/>
      <c r="F97" s="18">
        <f t="shared" si="1"/>
        <v>0.5</v>
      </c>
      <c r="G97" s="97"/>
      <c r="H97" s="363"/>
      <c r="I97" s="15"/>
      <c r="J97" s="358"/>
      <c r="K97" s="19"/>
    </row>
    <row r="98" spans="1:11" ht="15.75" x14ac:dyDescent="0.25">
      <c r="A98" s="21">
        <v>89</v>
      </c>
      <c r="B98" s="15" t="s">
        <v>660</v>
      </c>
      <c r="C98" s="358">
        <v>1</v>
      </c>
      <c r="D98" s="16"/>
      <c r="E98" s="17"/>
      <c r="F98" s="18">
        <f t="shared" si="1"/>
        <v>1</v>
      </c>
      <c r="G98" s="97"/>
      <c r="H98" s="363"/>
      <c r="I98" s="15"/>
      <c r="J98" s="358"/>
      <c r="K98" s="19"/>
    </row>
    <row r="99" spans="1:11" ht="15.75" x14ac:dyDescent="0.25">
      <c r="A99" s="21">
        <v>90</v>
      </c>
      <c r="B99" s="15" t="s">
        <v>661</v>
      </c>
      <c r="C99" s="358">
        <v>1</v>
      </c>
      <c r="D99" s="16"/>
      <c r="E99" s="17"/>
      <c r="F99" s="18">
        <f t="shared" si="1"/>
        <v>1</v>
      </c>
      <c r="G99" s="97"/>
      <c r="H99" s="363"/>
      <c r="I99" s="15"/>
      <c r="J99" s="358"/>
      <c r="K99" s="19"/>
    </row>
    <row r="100" spans="1:11" ht="15.75" x14ac:dyDescent="0.25">
      <c r="A100" s="14">
        <v>91</v>
      </c>
      <c r="B100" s="15" t="s">
        <v>662</v>
      </c>
      <c r="C100" s="358">
        <v>0.1</v>
      </c>
      <c r="D100" s="16"/>
      <c r="E100" s="17"/>
      <c r="F100" s="18">
        <f t="shared" si="1"/>
        <v>0.1</v>
      </c>
      <c r="G100" s="97"/>
      <c r="H100" s="363"/>
      <c r="I100" s="15"/>
      <c r="J100" s="358"/>
      <c r="K100" s="19"/>
    </row>
    <row r="101" spans="1:11" ht="15.75" x14ac:dyDescent="0.25">
      <c r="A101" s="14">
        <v>92</v>
      </c>
      <c r="B101" s="15" t="s">
        <v>663</v>
      </c>
      <c r="C101" s="358">
        <v>0.5</v>
      </c>
      <c r="D101" s="16"/>
      <c r="E101" s="17"/>
      <c r="F101" s="18">
        <f t="shared" si="1"/>
        <v>0.5</v>
      </c>
      <c r="G101" s="97"/>
      <c r="H101" s="363"/>
      <c r="I101" s="15"/>
      <c r="J101" s="358"/>
      <c r="K101" s="19"/>
    </row>
    <row r="102" spans="1:11" ht="15.75" x14ac:dyDescent="0.25">
      <c r="A102" s="14">
        <v>93</v>
      </c>
      <c r="B102" s="15" t="s">
        <v>664</v>
      </c>
      <c r="C102" s="358">
        <v>1.5</v>
      </c>
      <c r="D102" s="16"/>
      <c r="E102" s="17"/>
      <c r="F102" s="18">
        <f t="shared" si="1"/>
        <v>1.5</v>
      </c>
      <c r="G102" s="97"/>
      <c r="H102" s="363"/>
      <c r="I102" s="15"/>
      <c r="J102" s="358"/>
      <c r="K102" s="19"/>
    </row>
    <row r="103" spans="1:11" ht="15.75" x14ac:dyDescent="0.25">
      <c r="A103" s="14">
        <v>94</v>
      </c>
      <c r="B103" s="15" t="s">
        <v>665</v>
      </c>
      <c r="C103" s="358">
        <v>2.8</v>
      </c>
      <c r="D103" s="16"/>
      <c r="E103" s="17"/>
      <c r="F103" s="18">
        <f t="shared" si="1"/>
        <v>2.8</v>
      </c>
      <c r="G103" s="97"/>
      <c r="H103" s="363"/>
      <c r="I103" s="15"/>
      <c r="J103" s="358"/>
      <c r="K103" s="19"/>
    </row>
    <row r="104" spans="1:11" ht="15.75" x14ac:dyDescent="0.25">
      <c r="A104" s="14">
        <v>95</v>
      </c>
      <c r="B104" s="15" t="s">
        <v>666</v>
      </c>
      <c r="C104" s="358">
        <v>1</v>
      </c>
      <c r="D104" s="16"/>
      <c r="E104" s="17"/>
      <c r="F104" s="18">
        <f t="shared" si="1"/>
        <v>1</v>
      </c>
      <c r="G104" s="97"/>
      <c r="H104" s="363"/>
      <c r="I104" s="15"/>
      <c r="J104" s="358"/>
      <c r="K104" s="19"/>
    </row>
    <row r="105" spans="1:11" ht="15.75" x14ac:dyDescent="0.25">
      <c r="A105" s="14">
        <v>96</v>
      </c>
      <c r="B105" s="15" t="s">
        <v>667</v>
      </c>
      <c r="C105" s="358">
        <v>2</v>
      </c>
      <c r="D105" s="16"/>
      <c r="E105" s="17"/>
      <c r="F105" s="18">
        <f t="shared" si="1"/>
        <v>2</v>
      </c>
      <c r="G105" s="97"/>
      <c r="H105" s="363"/>
      <c r="I105" s="15"/>
      <c r="J105" s="358"/>
      <c r="K105" s="19"/>
    </row>
    <row r="106" spans="1:11" ht="15.75" x14ac:dyDescent="0.25">
      <c r="A106" s="14">
        <v>97</v>
      </c>
      <c r="B106" s="15" t="s">
        <v>668</v>
      </c>
      <c r="C106" s="358">
        <v>0.5</v>
      </c>
      <c r="D106" s="16"/>
      <c r="E106" s="17"/>
      <c r="F106" s="18">
        <f t="shared" si="1"/>
        <v>0.5</v>
      </c>
      <c r="G106" s="97"/>
      <c r="H106" s="363"/>
      <c r="I106" s="15"/>
      <c r="J106" s="358"/>
      <c r="K106" s="19"/>
    </row>
    <row r="107" spans="1:11" ht="15.75" x14ac:dyDescent="0.25">
      <c r="A107" s="14">
        <v>98</v>
      </c>
      <c r="B107" s="15" t="s">
        <v>669</v>
      </c>
      <c r="C107" s="358">
        <v>6</v>
      </c>
      <c r="D107" s="16"/>
      <c r="E107" s="17"/>
      <c r="F107" s="18">
        <f t="shared" si="1"/>
        <v>6</v>
      </c>
      <c r="G107" s="97"/>
      <c r="H107" s="363"/>
      <c r="I107" s="15"/>
      <c r="J107" s="358"/>
      <c r="K107" s="19"/>
    </row>
    <row r="108" spans="1:11" ht="15.75" x14ac:dyDescent="0.25">
      <c r="A108" s="21">
        <v>99</v>
      </c>
      <c r="B108" s="15" t="s">
        <v>670</v>
      </c>
      <c r="C108" s="358">
        <v>2.1</v>
      </c>
      <c r="D108" s="16"/>
      <c r="E108" s="17"/>
      <c r="F108" s="18">
        <f t="shared" si="1"/>
        <v>2.1</v>
      </c>
      <c r="G108" s="97"/>
      <c r="H108" s="363"/>
      <c r="I108" s="15"/>
      <c r="J108" s="358"/>
      <c r="K108" s="19"/>
    </row>
    <row r="109" spans="1:11" ht="15.75" x14ac:dyDescent="0.25">
      <c r="A109" s="21">
        <v>100</v>
      </c>
      <c r="B109" s="15" t="s">
        <v>671</v>
      </c>
      <c r="C109" s="358">
        <v>0.3</v>
      </c>
      <c r="D109" s="16"/>
      <c r="E109" s="17"/>
      <c r="F109" s="18">
        <f t="shared" si="1"/>
        <v>0.3</v>
      </c>
      <c r="G109" s="97"/>
      <c r="H109" s="363"/>
      <c r="I109" s="15"/>
      <c r="J109" s="358"/>
      <c r="K109" s="19"/>
    </row>
    <row r="110" spans="1:11" ht="15.75" x14ac:dyDescent="0.25">
      <c r="A110" s="14">
        <v>101</v>
      </c>
      <c r="B110" s="15" t="s">
        <v>672</v>
      </c>
      <c r="C110" s="358">
        <v>1</v>
      </c>
      <c r="D110" s="16"/>
      <c r="E110" s="17"/>
      <c r="F110" s="18">
        <f t="shared" si="1"/>
        <v>1</v>
      </c>
      <c r="G110" s="97"/>
      <c r="H110" s="363"/>
      <c r="I110" s="15"/>
      <c r="J110" s="358"/>
      <c r="K110" s="19"/>
    </row>
    <row r="111" spans="1:11" ht="15.75" x14ac:dyDescent="0.25">
      <c r="A111" s="14">
        <v>102</v>
      </c>
      <c r="B111" s="15" t="s">
        <v>673</v>
      </c>
      <c r="C111" s="358">
        <v>1</v>
      </c>
      <c r="D111" s="16"/>
      <c r="E111" s="17"/>
      <c r="F111" s="18">
        <f t="shared" si="1"/>
        <v>1</v>
      </c>
      <c r="G111" s="97"/>
      <c r="H111" s="363"/>
      <c r="I111" s="15"/>
      <c r="J111" s="358"/>
      <c r="K111" s="19"/>
    </row>
    <row r="112" spans="1:11" ht="15.75" x14ac:dyDescent="0.25">
      <c r="A112" s="14">
        <v>103</v>
      </c>
      <c r="B112" s="15" t="s">
        <v>674</v>
      </c>
      <c r="C112" s="358">
        <v>0.3</v>
      </c>
      <c r="D112" s="16"/>
      <c r="E112" s="17"/>
      <c r="F112" s="18">
        <f t="shared" si="1"/>
        <v>0.3</v>
      </c>
      <c r="G112" s="97"/>
      <c r="H112" s="363"/>
      <c r="I112" s="15"/>
      <c r="J112" s="358"/>
      <c r="K112" s="19"/>
    </row>
    <row r="113" spans="1:11" ht="15.75" x14ac:dyDescent="0.25">
      <c r="A113" s="14">
        <v>104</v>
      </c>
      <c r="B113" s="15" t="s">
        <v>673</v>
      </c>
      <c r="C113" s="358">
        <v>1</v>
      </c>
      <c r="D113" s="16"/>
      <c r="E113" s="17"/>
      <c r="F113" s="18">
        <f t="shared" si="1"/>
        <v>1</v>
      </c>
      <c r="G113" s="97"/>
      <c r="H113" s="363"/>
      <c r="I113" s="15"/>
      <c r="J113" s="358"/>
      <c r="K113" s="19"/>
    </row>
    <row r="114" spans="1:11" ht="15.75" x14ac:dyDescent="0.25">
      <c r="A114" s="14">
        <v>105</v>
      </c>
      <c r="B114" s="15" t="s">
        <v>675</v>
      </c>
      <c r="C114" s="358">
        <v>0.3</v>
      </c>
      <c r="D114" s="16"/>
      <c r="E114" s="17"/>
      <c r="F114" s="18">
        <f t="shared" si="1"/>
        <v>0.3</v>
      </c>
      <c r="G114" s="97"/>
      <c r="H114" s="363"/>
      <c r="I114" s="15"/>
      <c r="J114" s="358"/>
      <c r="K114" s="19"/>
    </row>
    <row r="115" spans="1:11" ht="15.75" x14ac:dyDescent="0.25">
      <c r="A115" s="14">
        <v>106</v>
      </c>
      <c r="B115" s="15" t="s">
        <v>676</v>
      </c>
      <c r="C115" s="358">
        <v>1</v>
      </c>
      <c r="D115" s="16"/>
      <c r="E115" s="17"/>
      <c r="F115" s="18">
        <f t="shared" si="1"/>
        <v>1</v>
      </c>
      <c r="G115" s="365"/>
      <c r="H115" s="363"/>
      <c r="I115" s="15"/>
      <c r="J115" s="358"/>
      <c r="K115" s="19"/>
    </row>
    <row r="116" spans="1:11" ht="15.75" x14ac:dyDescent="0.25">
      <c r="A116" s="14">
        <v>107</v>
      </c>
      <c r="B116" s="15" t="s">
        <v>662</v>
      </c>
      <c r="C116" s="358">
        <v>0.5</v>
      </c>
      <c r="D116" s="16"/>
      <c r="E116" s="17"/>
      <c r="F116" s="18">
        <f t="shared" si="1"/>
        <v>0.5</v>
      </c>
      <c r="G116" s="97"/>
      <c r="H116" s="363"/>
      <c r="I116" s="15"/>
      <c r="J116" s="358"/>
      <c r="K116" s="19"/>
    </row>
    <row r="117" spans="1:11" ht="15.75" x14ac:dyDescent="0.25">
      <c r="A117" s="14">
        <v>108</v>
      </c>
      <c r="B117" s="15" t="s">
        <v>677</v>
      </c>
      <c r="C117" s="358">
        <v>0.5</v>
      </c>
      <c r="D117" s="16"/>
      <c r="E117" s="17"/>
      <c r="F117" s="18">
        <f t="shared" si="1"/>
        <v>0.5</v>
      </c>
      <c r="G117" s="97"/>
      <c r="H117" s="363"/>
      <c r="I117" s="15"/>
      <c r="J117" s="358"/>
      <c r="K117" s="19"/>
    </row>
    <row r="118" spans="1:11" ht="15.75" x14ac:dyDescent="0.25">
      <c r="A118" s="21">
        <v>109</v>
      </c>
      <c r="B118" s="15" t="s">
        <v>678</v>
      </c>
      <c r="C118" s="358">
        <v>0.5</v>
      </c>
      <c r="D118" s="16"/>
      <c r="E118" s="17"/>
      <c r="F118" s="18">
        <f t="shared" si="1"/>
        <v>0.5</v>
      </c>
      <c r="G118" s="97"/>
      <c r="H118" s="363"/>
      <c r="I118" s="15"/>
      <c r="J118" s="358"/>
      <c r="K118" s="19"/>
    </row>
    <row r="119" spans="1:11" ht="15.75" x14ac:dyDescent="0.25">
      <c r="A119" s="21">
        <v>110</v>
      </c>
      <c r="B119" s="15" t="s">
        <v>603</v>
      </c>
      <c r="C119" s="358">
        <v>1.5</v>
      </c>
      <c r="D119" s="16"/>
      <c r="E119" s="17"/>
      <c r="F119" s="18">
        <f t="shared" si="1"/>
        <v>1.5</v>
      </c>
      <c r="G119" s="97"/>
      <c r="H119" s="363"/>
      <c r="I119" s="15"/>
      <c r="J119" s="358"/>
      <c r="K119" s="19"/>
    </row>
    <row r="120" spans="1:11" ht="15.75" x14ac:dyDescent="0.25">
      <c r="A120" s="14">
        <v>111</v>
      </c>
      <c r="B120" s="15" t="s">
        <v>679</v>
      </c>
      <c r="C120" s="358">
        <v>0.2</v>
      </c>
      <c r="D120" s="16"/>
      <c r="E120" s="17"/>
      <c r="F120" s="18">
        <f t="shared" si="1"/>
        <v>0.2</v>
      </c>
      <c r="G120" s="97"/>
      <c r="H120" s="363"/>
      <c r="I120" s="15"/>
      <c r="J120" s="358"/>
      <c r="K120" s="19"/>
    </row>
    <row r="121" spans="1:11" ht="15.75" x14ac:dyDescent="0.25">
      <c r="A121" s="14">
        <v>112</v>
      </c>
      <c r="B121" s="15" t="s">
        <v>680</v>
      </c>
      <c r="C121" s="358">
        <v>0.5</v>
      </c>
      <c r="D121" s="16"/>
      <c r="E121" s="17"/>
      <c r="F121" s="18">
        <f t="shared" si="1"/>
        <v>0.5</v>
      </c>
      <c r="G121" s="97"/>
      <c r="H121" s="363"/>
      <c r="I121" s="15"/>
      <c r="J121" s="358"/>
      <c r="K121" s="19"/>
    </row>
    <row r="122" spans="1:11" ht="15.75" x14ac:dyDescent="0.25">
      <c r="A122" s="14">
        <v>113</v>
      </c>
      <c r="B122" s="15" t="s">
        <v>681</v>
      </c>
      <c r="C122" s="358">
        <v>2</v>
      </c>
      <c r="D122" s="16"/>
      <c r="E122" s="17"/>
      <c r="F122" s="18">
        <f t="shared" si="1"/>
        <v>2</v>
      </c>
      <c r="G122" s="97"/>
      <c r="H122" s="363"/>
      <c r="I122" s="15"/>
      <c r="J122" s="358"/>
      <c r="K122" s="19"/>
    </row>
    <row r="123" spans="1:11" ht="15.75" x14ac:dyDescent="0.25">
      <c r="A123" s="14">
        <v>114</v>
      </c>
      <c r="B123" s="15" t="s">
        <v>586</v>
      </c>
      <c r="C123" s="358">
        <v>0.3</v>
      </c>
      <c r="D123" s="16"/>
      <c r="E123" s="17"/>
      <c r="F123" s="18">
        <f t="shared" si="1"/>
        <v>0.3</v>
      </c>
      <c r="G123" s="97"/>
      <c r="H123" s="363"/>
      <c r="I123" s="15"/>
      <c r="J123" s="358"/>
      <c r="K123" s="19"/>
    </row>
    <row r="124" spans="1:11" ht="15.75" x14ac:dyDescent="0.25">
      <c r="A124" s="14">
        <v>115</v>
      </c>
      <c r="B124" s="15" t="s">
        <v>682</v>
      </c>
      <c r="C124" s="358">
        <v>2</v>
      </c>
      <c r="D124" s="16"/>
      <c r="E124" s="17"/>
      <c r="F124" s="18">
        <f t="shared" si="1"/>
        <v>2</v>
      </c>
      <c r="G124" s="97"/>
      <c r="H124" s="363"/>
      <c r="I124" s="15"/>
      <c r="J124" s="358"/>
      <c r="K124" s="19"/>
    </row>
    <row r="125" spans="1:11" ht="15.75" x14ac:dyDescent="0.25">
      <c r="A125" s="14">
        <v>116</v>
      </c>
      <c r="B125" s="15" t="s">
        <v>683</v>
      </c>
      <c r="C125" s="358">
        <v>0.5</v>
      </c>
      <c r="D125" s="16"/>
      <c r="E125" s="17"/>
      <c r="F125" s="18">
        <f t="shared" si="1"/>
        <v>0.5</v>
      </c>
      <c r="G125" s="97"/>
      <c r="H125" s="363"/>
      <c r="I125" s="15"/>
      <c r="J125" s="358"/>
      <c r="K125" s="19"/>
    </row>
    <row r="126" spans="1:11" ht="15.75" x14ac:dyDescent="0.25">
      <c r="A126" s="14">
        <v>117</v>
      </c>
      <c r="B126" s="15" t="s">
        <v>684</v>
      </c>
      <c r="C126" s="358">
        <v>0.4</v>
      </c>
      <c r="D126" s="16"/>
      <c r="E126" s="17"/>
      <c r="F126" s="18">
        <f t="shared" si="1"/>
        <v>0.4</v>
      </c>
      <c r="G126" s="97"/>
      <c r="H126" s="363"/>
      <c r="I126" s="15"/>
      <c r="J126" s="358"/>
      <c r="K126" s="19"/>
    </row>
    <row r="127" spans="1:11" ht="15.75" x14ac:dyDescent="0.25">
      <c r="A127" s="14">
        <v>118</v>
      </c>
      <c r="B127" s="15" t="s">
        <v>685</v>
      </c>
      <c r="C127" s="358">
        <v>0.6</v>
      </c>
      <c r="D127" s="16"/>
      <c r="E127" s="17"/>
      <c r="F127" s="18">
        <f t="shared" si="1"/>
        <v>0.6</v>
      </c>
      <c r="G127" s="97"/>
      <c r="H127" s="363"/>
      <c r="I127" s="15"/>
      <c r="J127" s="358"/>
      <c r="K127" s="19"/>
    </row>
    <row r="128" spans="1:11" ht="15.75" x14ac:dyDescent="0.25">
      <c r="A128" s="21">
        <v>119</v>
      </c>
      <c r="B128" s="15" t="s">
        <v>686</v>
      </c>
      <c r="C128" s="358">
        <v>1</v>
      </c>
      <c r="D128" s="16"/>
      <c r="E128" s="17"/>
      <c r="F128" s="18">
        <f t="shared" si="1"/>
        <v>1</v>
      </c>
      <c r="G128" s="97"/>
      <c r="H128" s="363"/>
      <c r="I128" s="15"/>
      <c r="J128" s="358"/>
      <c r="K128" s="19"/>
    </row>
    <row r="129" spans="1:11" ht="15.75" x14ac:dyDescent="0.25">
      <c r="A129" s="21">
        <v>120</v>
      </c>
      <c r="B129" s="15" t="s">
        <v>687</v>
      </c>
      <c r="C129" s="358">
        <v>2</v>
      </c>
      <c r="D129" s="16"/>
      <c r="E129" s="17"/>
      <c r="F129" s="18">
        <f t="shared" si="1"/>
        <v>2</v>
      </c>
      <c r="G129" s="97"/>
      <c r="H129" s="363"/>
      <c r="I129" s="15"/>
      <c r="J129" s="358"/>
      <c r="K129" s="19"/>
    </row>
    <row r="130" spans="1:11" ht="15.75" x14ac:dyDescent="0.25">
      <c r="A130" s="14">
        <v>121</v>
      </c>
      <c r="B130" s="15" t="s">
        <v>688</v>
      </c>
      <c r="C130" s="358">
        <v>0.3</v>
      </c>
      <c r="D130" s="16"/>
      <c r="E130" s="17"/>
      <c r="F130" s="18">
        <f t="shared" si="1"/>
        <v>0.3</v>
      </c>
      <c r="G130" s="97"/>
      <c r="H130" s="363"/>
      <c r="I130" s="15"/>
      <c r="J130" s="358"/>
      <c r="K130" s="19"/>
    </row>
    <row r="131" spans="1:11" ht="15.75" x14ac:dyDescent="0.25">
      <c r="A131" s="14">
        <v>122</v>
      </c>
      <c r="B131" s="15" t="s">
        <v>689</v>
      </c>
      <c r="C131" s="358">
        <v>1</v>
      </c>
      <c r="D131" s="16"/>
      <c r="E131" s="17"/>
      <c r="F131" s="18">
        <f t="shared" si="1"/>
        <v>1</v>
      </c>
      <c r="G131" s="97"/>
      <c r="H131" s="363"/>
      <c r="I131" s="15"/>
      <c r="J131" s="358"/>
      <c r="K131" s="19"/>
    </row>
    <row r="132" spans="1:11" ht="15.75" x14ac:dyDescent="0.25">
      <c r="A132" s="14">
        <v>123</v>
      </c>
      <c r="B132" s="15" t="s">
        <v>690</v>
      </c>
      <c r="C132" s="358">
        <v>1</v>
      </c>
      <c r="D132" s="16"/>
      <c r="E132" s="17"/>
      <c r="F132" s="18">
        <f t="shared" si="1"/>
        <v>1</v>
      </c>
      <c r="G132" s="97"/>
      <c r="H132" s="363"/>
      <c r="I132" s="15"/>
      <c r="J132" s="358"/>
      <c r="K132" s="19"/>
    </row>
    <row r="133" spans="1:11" ht="15.75" x14ac:dyDescent="0.25">
      <c r="A133" s="14">
        <v>124</v>
      </c>
      <c r="B133" s="15" t="s">
        <v>691</v>
      </c>
      <c r="C133" s="358">
        <v>0.2</v>
      </c>
      <c r="D133" s="16"/>
      <c r="E133" s="17"/>
      <c r="F133" s="18">
        <f t="shared" si="1"/>
        <v>0.2</v>
      </c>
      <c r="G133" s="97"/>
      <c r="H133" s="363"/>
      <c r="I133" s="15"/>
      <c r="J133" s="358"/>
      <c r="K133" s="19"/>
    </row>
    <row r="134" spans="1:11" ht="15.75" x14ac:dyDescent="0.25">
      <c r="A134" s="14">
        <v>125</v>
      </c>
      <c r="B134" s="15" t="s">
        <v>619</v>
      </c>
      <c r="C134" s="358">
        <v>1</v>
      </c>
      <c r="D134" s="16"/>
      <c r="E134" s="17"/>
      <c r="F134" s="18">
        <f t="shared" si="1"/>
        <v>1</v>
      </c>
      <c r="G134" s="97"/>
      <c r="H134" s="363"/>
      <c r="I134" s="15"/>
      <c r="J134" s="358"/>
      <c r="K134" s="19"/>
    </row>
    <row r="135" spans="1:11" ht="15.75" x14ac:dyDescent="0.25">
      <c r="A135" s="14">
        <v>126</v>
      </c>
      <c r="B135" s="15" t="s">
        <v>692</v>
      </c>
      <c r="C135" s="358">
        <v>3</v>
      </c>
      <c r="D135" s="16"/>
      <c r="E135" s="17"/>
      <c r="F135" s="18">
        <f t="shared" si="1"/>
        <v>3</v>
      </c>
      <c r="G135" s="97"/>
      <c r="H135" s="363"/>
      <c r="I135" s="15"/>
      <c r="J135" s="358"/>
      <c r="K135" s="19"/>
    </row>
    <row r="136" spans="1:11" ht="15.75" x14ac:dyDescent="0.25">
      <c r="A136" s="14">
        <v>127</v>
      </c>
      <c r="B136" s="15" t="s">
        <v>693</v>
      </c>
      <c r="C136" s="358">
        <v>1</v>
      </c>
      <c r="D136" s="16"/>
      <c r="E136" s="17"/>
      <c r="F136" s="18">
        <f t="shared" si="1"/>
        <v>1</v>
      </c>
      <c r="G136" s="97"/>
      <c r="H136" s="363"/>
      <c r="I136" s="15"/>
      <c r="J136" s="358"/>
      <c r="K136" s="19"/>
    </row>
    <row r="137" spans="1:11" ht="15.75" x14ac:dyDescent="0.25">
      <c r="A137" s="14">
        <v>128</v>
      </c>
      <c r="B137" s="15" t="s">
        <v>694</v>
      </c>
      <c r="C137" s="358">
        <v>0.5</v>
      </c>
      <c r="D137" s="16"/>
      <c r="E137" s="17"/>
      <c r="F137" s="18">
        <f t="shared" si="1"/>
        <v>0.5</v>
      </c>
      <c r="G137" s="97"/>
      <c r="H137" s="363"/>
      <c r="I137" s="15"/>
      <c r="J137" s="358"/>
      <c r="K137" s="19"/>
    </row>
    <row r="138" spans="1:11" ht="15.75" x14ac:dyDescent="0.25">
      <c r="A138" s="21">
        <v>129</v>
      </c>
      <c r="B138" s="15" t="s">
        <v>695</v>
      </c>
      <c r="C138" s="358">
        <v>0.5</v>
      </c>
      <c r="D138" s="16"/>
      <c r="E138" s="17"/>
      <c r="F138" s="18">
        <f t="shared" ref="F138:F201" si="2">SUM(C138,D138)</f>
        <v>0.5</v>
      </c>
      <c r="G138" s="97"/>
      <c r="H138" s="360"/>
      <c r="I138" s="15"/>
      <c r="J138" s="358"/>
      <c r="K138" s="19"/>
    </row>
    <row r="139" spans="1:11" ht="15.75" x14ac:dyDescent="0.25">
      <c r="A139" s="21">
        <v>130</v>
      </c>
      <c r="B139" s="15" t="s">
        <v>617</v>
      </c>
      <c r="C139" s="358">
        <v>0.7</v>
      </c>
      <c r="D139" s="16"/>
      <c r="E139" s="17"/>
      <c r="F139" s="18">
        <f t="shared" si="2"/>
        <v>0.7</v>
      </c>
      <c r="G139" s="97"/>
      <c r="H139" s="358"/>
      <c r="I139" s="15"/>
      <c r="J139" s="358"/>
      <c r="K139" s="19"/>
    </row>
    <row r="140" spans="1:11" ht="15.75" x14ac:dyDescent="0.25">
      <c r="A140" s="14">
        <v>131</v>
      </c>
      <c r="B140" s="15" t="s">
        <v>696</v>
      </c>
      <c r="C140" s="358">
        <v>1</v>
      </c>
      <c r="D140" s="16"/>
      <c r="E140" s="17"/>
      <c r="F140" s="18">
        <f t="shared" si="2"/>
        <v>1</v>
      </c>
      <c r="G140" s="97"/>
      <c r="H140" s="358"/>
      <c r="I140" s="15"/>
      <c r="J140" s="358"/>
      <c r="K140" s="19"/>
    </row>
    <row r="141" spans="1:11" ht="15.75" x14ac:dyDescent="0.25">
      <c r="A141" s="14">
        <v>132</v>
      </c>
      <c r="B141" s="15" t="s">
        <v>697</v>
      </c>
      <c r="C141" s="358">
        <v>0.3</v>
      </c>
      <c r="D141" s="16"/>
      <c r="E141" s="17"/>
      <c r="F141" s="18">
        <f t="shared" si="2"/>
        <v>0.3</v>
      </c>
      <c r="G141" s="97"/>
      <c r="H141" s="358"/>
      <c r="I141" s="15"/>
      <c r="J141" s="358"/>
      <c r="K141" s="19"/>
    </row>
    <row r="142" spans="1:11" ht="15.75" x14ac:dyDescent="0.25">
      <c r="A142" s="14">
        <v>133</v>
      </c>
      <c r="B142" s="15" t="s">
        <v>698</v>
      </c>
      <c r="C142" s="358">
        <v>1</v>
      </c>
      <c r="D142" s="16"/>
      <c r="E142" s="17"/>
      <c r="F142" s="18">
        <f t="shared" si="2"/>
        <v>1</v>
      </c>
      <c r="G142" s="97"/>
      <c r="H142" s="358"/>
      <c r="I142" s="15"/>
      <c r="J142" s="358"/>
      <c r="K142" s="19"/>
    </row>
    <row r="143" spans="1:11" ht="15.75" x14ac:dyDescent="0.25">
      <c r="A143" s="14">
        <v>134</v>
      </c>
      <c r="B143" s="15" t="s">
        <v>699</v>
      </c>
      <c r="C143" s="358">
        <v>0.5</v>
      </c>
      <c r="D143" s="16"/>
      <c r="E143" s="17"/>
      <c r="F143" s="18">
        <f t="shared" si="2"/>
        <v>0.5</v>
      </c>
      <c r="G143" s="97"/>
      <c r="H143" s="358"/>
      <c r="I143" s="15"/>
      <c r="J143" s="358"/>
      <c r="K143" s="19"/>
    </row>
    <row r="144" spans="1:11" ht="15.75" x14ac:dyDescent="0.25">
      <c r="A144" s="14">
        <v>135</v>
      </c>
      <c r="B144" s="15" t="s">
        <v>700</v>
      </c>
      <c r="C144" s="358">
        <v>0.5</v>
      </c>
      <c r="D144" s="16"/>
      <c r="E144" s="17"/>
      <c r="F144" s="18">
        <f t="shared" si="2"/>
        <v>0.5</v>
      </c>
      <c r="G144" s="97"/>
      <c r="H144" s="358"/>
      <c r="I144" s="15"/>
      <c r="J144" s="358"/>
      <c r="K144" s="19"/>
    </row>
    <row r="145" spans="1:11" ht="15.75" x14ac:dyDescent="0.25">
      <c r="A145" s="14">
        <v>136</v>
      </c>
      <c r="B145" s="15" t="s">
        <v>701</v>
      </c>
      <c r="C145" s="358">
        <v>1</v>
      </c>
      <c r="D145" s="16"/>
      <c r="E145" s="17"/>
      <c r="F145" s="18">
        <f t="shared" si="2"/>
        <v>1</v>
      </c>
      <c r="G145" s="97"/>
      <c r="H145" s="358"/>
      <c r="I145" s="15"/>
      <c r="J145" s="358"/>
      <c r="K145" s="19"/>
    </row>
    <row r="146" spans="1:11" ht="15.75" x14ac:dyDescent="0.25">
      <c r="A146" s="14">
        <v>137</v>
      </c>
      <c r="B146" s="15" t="s">
        <v>702</v>
      </c>
      <c r="C146" s="358">
        <v>1</v>
      </c>
      <c r="D146" s="16"/>
      <c r="E146" s="17"/>
      <c r="F146" s="18">
        <f t="shared" si="2"/>
        <v>1</v>
      </c>
      <c r="G146" s="97"/>
      <c r="H146" s="358"/>
      <c r="I146" s="15"/>
      <c r="J146" s="358"/>
      <c r="K146" s="19"/>
    </row>
    <row r="147" spans="1:11" ht="15.75" x14ac:dyDescent="0.25">
      <c r="A147" s="14">
        <v>138</v>
      </c>
      <c r="B147" s="15" t="s">
        <v>703</v>
      </c>
      <c r="C147" s="358">
        <v>0.5</v>
      </c>
      <c r="D147" s="16"/>
      <c r="E147" s="17"/>
      <c r="F147" s="18">
        <f t="shared" si="2"/>
        <v>0.5</v>
      </c>
      <c r="G147" s="97"/>
      <c r="H147" s="358"/>
      <c r="I147" s="15"/>
      <c r="J147" s="358"/>
      <c r="K147" s="19"/>
    </row>
    <row r="148" spans="1:11" ht="15.75" x14ac:dyDescent="0.25">
      <c r="A148" s="21">
        <v>139</v>
      </c>
      <c r="B148" s="15" t="s">
        <v>704</v>
      </c>
      <c r="C148" s="358">
        <v>3</v>
      </c>
      <c r="D148" s="16"/>
      <c r="E148" s="17"/>
      <c r="F148" s="18">
        <f t="shared" si="2"/>
        <v>3</v>
      </c>
      <c r="G148" s="97"/>
      <c r="H148" s="358"/>
      <c r="I148" s="15"/>
      <c r="J148" s="358"/>
      <c r="K148" s="19"/>
    </row>
    <row r="149" spans="1:11" ht="15.75" x14ac:dyDescent="0.25">
      <c r="A149" s="21">
        <v>140</v>
      </c>
      <c r="B149" s="15" t="s">
        <v>588</v>
      </c>
      <c r="C149" s="358">
        <v>0.3</v>
      </c>
      <c r="D149" s="16"/>
      <c r="E149" s="17"/>
      <c r="F149" s="18">
        <f t="shared" si="2"/>
        <v>0.3</v>
      </c>
      <c r="G149" s="97"/>
      <c r="H149" s="358"/>
      <c r="I149" s="15"/>
      <c r="J149" s="358"/>
      <c r="K149" s="19"/>
    </row>
    <row r="150" spans="1:11" ht="15.75" x14ac:dyDescent="0.25">
      <c r="A150" s="14">
        <v>141</v>
      </c>
      <c r="B150" s="15" t="s">
        <v>705</v>
      </c>
      <c r="C150" s="358">
        <v>1</v>
      </c>
      <c r="D150" s="16"/>
      <c r="E150" s="17"/>
      <c r="F150" s="18">
        <f t="shared" si="2"/>
        <v>1</v>
      </c>
      <c r="G150" s="97"/>
      <c r="H150" s="358"/>
      <c r="I150" s="15"/>
      <c r="J150" s="358"/>
      <c r="K150" s="19"/>
    </row>
    <row r="151" spans="1:11" ht="15.75" x14ac:dyDescent="0.25">
      <c r="A151" s="14">
        <v>142</v>
      </c>
      <c r="B151" s="15" t="s">
        <v>706</v>
      </c>
      <c r="C151" s="358">
        <v>2.5</v>
      </c>
      <c r="D151" s="16"/>
      <c r="E151" s="17"/>
      <c r="F151" s="18">
        <f t="shared" si="2"/>
        <v>2.5</v>
      </c>
      <c r="G151" s="97"/>
      <c r="H151" s="358"/>
      <c r="I151" s="15"/>
      <c r="J151" s="358"/>
      <c r="K151" s="19"/>
    </row>
    <row r="152" spans="1:11" ht="15.75" x14ac:dyDescent="0.25">
      <c r="A152" s="14">
        <v>143</v>
      </c>
      <c r="B152" s="15" t="s">
        <v>707</v>
      </c>
      <c r="C152" s="358">
        <v>2</v>
      </c>
      <c r="D152" s="16"/>
      <c r="E152" s="17"/>
      <c r="F152" s="18">
        <f t="shared" si="2"/>
        <v>2</v>
      </c>
      <c r="G152" s="97"/>
      <c r="H152" s="358"/>
      <c r="I152" s="15"/>
      <c r="J152" s="358"/>
      <c r="K152" s="19"/>
    </row>
    <row r="153" spans="1:11" ht="15.75" x14ac:dyDescent="0.25">
      <c r="A153" s="14">
        <v>144</v>
      </c>
      <c r="B153" s="15" t="s">
        <v>708</v>
      </c>
      <c r="C153" s="358">
        <v>0.5</v>
      </c>
      <c r="D153" s="16"/>
      <c r="E153" s="17"/>
      <c r="F153" s="18">
        <f t="shared" si="2"/>
        <v>0.5</v>
      </c>
      <c r="G153" s="97"/>
      <c r="H153" s="358"/>
      <c r="I153" s="15"/>
      <c r="J153" s="358"/>
      <c r="K153" s="19"/>
    </row>
    <row r="154" spans="1:11" ht="15.75" x14ac:dyDescent="0.25">
      <c r="A154" s="14">
        <v>145</v>
      </c>
      <c r="B154" s="15" t="s">
        <v>709</v>
      </c>
      <c r="C154" s="358">
        <v>1</v>
      </c>
      <c r="D154" s="16"/>
      <c r="E154" s="17"/>
      <c r="F154" s="18">
        <f t="shared" si="2"/>
        <v>1</v>
      </c>
      <c r="G154" s="97"/>
      <c r="H154" s="358"/>
      <c r="I154" s="15"/>
      <c r="J154" s="358"/>
      <c r="K154" s="19"/>
    </row>
    <row r="155" spans="1:11" ht="15.75" x14ac:dyDescent="0.25">
      <c r="A155" s="14">
        <v>146</v>
      </c>
      <c r="B155" s="15" t="s">
        <v>596</v>
      </c>
      <c r="C155" s="358">
        <v>2</v>
      </c>
      <c r="D155" s="16"/>
      <c r="E155" s="17"/>
      <c r="F155" s="18">
        <f t="shared" si="2"/>
        <v>2</v>
      </c>
      <c r="G155" s="97"/>
      <c r="H155" s="358"/>
      <c r="I155" s="15"/>
      <c r="J155" s="358"/>
      <c r="K155" s="19"/>
    </row>
    <row r="156" spans="1:11" ht="15.75" x14ac:dyDescent="0.25">
      <c r="A156" s="14">
        <v>147</v>
      </c>
      <c r="B156" s="15" t="s">
        <v>710</v>
      </c>
      <c r="C156" s="358">
        <v>1</v>
      </c>
      <c r="D156" s="16"/>
      <c r="E156" s="17"/>
      <c r="F156" s="18">
        <f t="shared" si="2"/>
        <v>1</v>
      </c>
      <c r="G156" s="97"/>
      <c r="H156" s="358"/>
      <c r="I156" s="15"/>
      <c r="J156" s="358"/>
      <c r="K156" s="19"/>
    </row>
    <row r="157" spans="1:11" ht="15.75" x14ac:dyDescent="0.25">
      <c r="A157" s="14">
        <v>148</v>
      </c>
      <c r="B157" s="15" t="s">
        <v>711</v>
      </c>
      <c r="C157" s="358">
        <v>0.5</v>
      </c>
      <c r="D157" s="16"/>
      <c r="E157" s="17"/>
      <c r="F157" s="18">
        <f t="shared" si="2"/>
        <v>0.5</v>
      </c>
      <c r="G157" s="97"/>
      <c r="H157" s="358"/>
      <c r="I157" s="15"/>
      <c r="J157" s="358"/>
      <c r="K157" s="19"/>
    </row>
    <row r="158" spans="1:11" ht="15.75" x14ac:dyDescent="0.25">
      <c r="A158" s="21">
        <v>149</v>
      </c>
      <c r="B158" s="15" t="s">
        <v>712</v>
      </c>
      <c r="C158" s="358">
        <v>0.5</v>
      </c>
      <c r="D158" s="16"/>
      <c r="E158" s="17"/>
      <c r="F158" s="18">
        <f t="shared" si="2"/>
        <v>0.5</v>
      </c>
      <c r="G158" s="97"/>
      <c r="H158" s="358"/>
      <c r="I158" s="15"/>
      <c r="J158" s="358"/>
      <c r="K158" s="19"/>
    </row>
    <row r="159" spans="1:11" ht="15.75" x14ac:dyDescent="0.25">
      <c r="A159" s="21">
        <v>150</v>
      </c>
      <c r="B159" s="15" t="s">
        <v>713</v>
      </c>
      <c r="C159" s="358">
        <v>0.5</v>
      </c>
      <c r="D159" s="16"/>
      <c r="E159" s="17"/>
      <c r="F159" s="18">
        <f t="shared" si="2"/>
        <v>0.5</v>
      </c>
      <c r="G159" s="97"/>
      <c r="H159" s="358"/>
      <c r="I159" s="15"/>
      <c r="J159" s="358"/>
      <c r="K159" s="19"/>
    </row>
    <row r="160" spans="1:11" ht="15.75" x14ac:dyDescent="0.25">
      <c r="A160" s="14">
        <v>151</v>
      </c>
      <c r="B160" s="15" t="s">
        <v>714</v>
      </c>
      <c r="C160" s="358">
        <v>0.5</v>
      </c>
      <c r="D160" s="16"/>
      <c r="E160" s="17"/>
      <c r="F160" s="18">
        <f t="shared" si="2"/>
        <v>0.5</v>
      </c>
      <c r="G160" s="97"/>
      <c r="H160" s="358"/>
      <c r="I160" s="15"/>
      <c r="J160" s="358"/>
      <c r="K160" s="19"/>
    </row>
    <row r="161" spans="1:11" ht="15.75" x14ac:dyDescent="0.25">
      <c r="A161" s="14">
        <v>152</v>
      </c>
      <c r="B161" s="15" t="s">
        <v>715</v>
      </c>
      <c r="C161" s="358">
        <v>0.5</v>
      </c>
      <c r="D161" s="16"/>
      <c r="E161" s="17"/>
      <c r="F161" s="18">
        <f t="shared" si="2"/>
        <v>0.5</v>
      </c>
      <c r="G161" s="97"/>
      <c r="H161" s="358"/>
      <c r="I161" s="15"/>
      <c r="J161" s="358"/>
      <c r="K161" s="19"/>
    </row>
    <row r="162" spans="1:11" ht="15.75" x14ac:dyDescent="0.25">
      <c r="A162" s="14">
        <v>153</v>
      </c>
      <c r="B162" s="15" t="s">
        <v>716</v>
      </c>
      <c r="C162" s="358">
        <v>0.5</v>
      </c>
      <c r="D162" s="16"/>
      <c r="E162" s="17"/>
      <c r="F162" s="18">
        <f t="shared" si="2"/>
        <v>0.5</v>
      </c>
      <c r="G162" s="97"/>
      <c r="H162" s="358"/>
      <c r="I162" s="15"/>
      <c r="J162" s="358"/>
      <c r="K162" s="19"/>
    </row>
    <row r="163" spans="1:11" ht="15.75" x14ac:dyDescent="0.25">
      <c r="A163" s="14">
        <v>154</v>
      </c>
      <c r="B163" s="15" t="s">
        <v>633</v>
      </c>
      <c r="C163" s="358">
        <v>0.5</v>
      </c>
      <c r="D163" s="16"/>
      <c r="E163" s="17"/>
      <c r="F163" s="18">
        <f t="shared" si="2"/>
        <v>0.5</v>
      </c>
      <c r="G163" s="97"/>
      <c r="H163" s="358"/>
      <c r="I163" s="15"/>
      <c r="J163" s="358"/>
      <c r="K163" s="19"/>
    </row>
    <row r="164" spans="1:11" ht="15.75" x14ac:dyDescent="0.25">
      <c r="A164" s="14">
        <v>155</v>
      </c>
      <c r="B164" s="15" t="s">
        <v>652</v>
      </c>
      <c r="C164" s="358">
        <v>1</v>
      </c>
      <c r="D164" s="16"/>
      <c r="E164" s="17"/>
      <c r="F164" s="18">
        <f t="shared" si="2"/>
        <v>1</v>
      </c>
      <c r="G164" s="97"/>
      <c r="H164" s="358"/>
      <c r="I164" s="15"/>
      <c r="J164" s="358"/>
      <c r="K164" s="19"/>
    </row>
    <row r="165" spans="1:11" ht="15.75" x14ac:dyDescent="0.25">
      <c r="A165" s="14">
        <v>156</v>
      </c>
      <c r="B165" s="15" t="s">
        <v>717</v>
      </c>
      <c r="C165" s="358">
        <v>1.5</v>
      </c>
      <c r="D165" s="16"/>
      <c r="E165" s="17"/>
      <c r="F165" s="18">
        <f t="shared" si="2"/>
        <v>1.5</v>
      </c>
      <c r="G165" s="97"/>
      <c r="H165" s="358"/>
      <c r="I165" s="15"/>
      <c r="J165" s="358"/>
      <c r="K165" s="19"/>
    </row>
    <row r="166" spans="1:11" ht="15.75" x14ac:dyDescent="0.25">
      <c r="A166" s="14">
        <v>157</v>
      </c>
      <c r="B166" s="15" t="s">
        <v>718</v>
      </c>
      <c r="C166" s="358">
        <v>0.5</v>
      </c>
      <c r="D166" s="16"/>
      <c r="E166" s="17"/>
      <c r="F166" s="18">
        <f t="shared" si="2"/>
        <v>0.5</v>
      </c>
      <c r="G166" s="97"/>
      <c r="H166" s="358"/>
      <c r="I166" s="15"/>
      <c r="J166" s="358"/>
      <c r="K166" s="19"/>
    </row>
    <row r="167" spans="1:11" ht="15.75" x14ac:dyDescent="0.25">
      <c r="A167" s="14">
        <v>158</v>
      </c>
      <c r="B167" s="15" t="s">
        <v>680</v>
      </c>
      <c r="C167" s="358">
        <v>0.5</v>
      </c>
      <c r="D167" s="16"/>
      <c r="E167" s="17"/>
      <c r="F167" s="18">
        <f t="shared" si="2"/>
        <v>0.5</v>
      </c>
      <c r="G167" s="97"/>
      <c r="H167" s="358"/>
      <c r="I167" s="15"/>
      <c r="J167" s="358"/>
      <c r="K167" s="19"/>
    </row>
    <row r="168" spans="1:11" ht="15.75" x14ac:dyDescent="0.25">
      <c r="A168" s="21">
        <v>159</v>
      </c>
      <c r="B168" s="15" t="s">
        <v>719</v>
      </c>
      <c r="C168" s="358">
        <v>0.5</v>
      </c>
      <c r="D168" s="16"/>
      <c r="E168" s="17"/>
      <c r="F168" s="18">
        <f t="shared" si="2"/>
        <v>0.5</v>
      </c>
      <c r="G168" s="97"/>
      <c r="H168" s="358"/>
      <c r="I168" s="15"/>
      <c r="J168" s="358"/>
      <c r="K168" s="19"/>
    </row>
    <row r="169" spans="1:11" ht="15.75" x14ac:dyDescent="0.25">
      <c r="A169" s="21">
        <v>160</v>
      </c>
      <c r="B169" s="15" t="s">
        <v>720</v>
      </c>
      <c r="C169" s="358">
        <v>0.5</v>
      </c>
      <c r="D169" s="16"/>
      <c r="E169" s="17"/>
      <c r="F169" s="18">
        <f t="shared" si="2"/>
        <v>0.5</v>
      </c>
      <c r="G169" s="97"/>
      <c r="H169" s="358"/>
      <c r="I169" s="15"/>
      <c r="J169" s="358"/>
      <c r="K169" s="19"/>
    </row>
    <row r="170" spans="1:11" ht="15.75" x14ac:dyDescent="0.25">
      <c r="A170" s="14">
        <v>161</v>
      </c>
      <c r="B170" s="15" t="s">
        <v>721</v>
      </c>
      <c r="C170" s="358">
        <v>0.5</v>
      </c>
      <c r="D170" s="16"/>
      <c r="E170" s="17"/>
      <c r="F170" s="18">
        <f t="shared" si="2"/>
        <v>0.5</v>
      </c>
      <c r="G170" s="97"/>
      <c r="H170" s="358"/>
      <c r="I170" s="15"/>
      <c r="J170" s="358"/>
      <c r="K170" s="19"/>
    </row>
    <row r="171" spans="1:11" ht="15.75" x14ac:dyDescent="0.25">
      <c r="A171" s="14">
        <v>162</v>
      </c>
      <c r="B171" s="15" t="s">
        <v>658</v>
      </c>
      <c r="C171" s="358">
        <v>0.5</v>
      </c>
      <c r="D171" s="16"/>
      <c r="E171" s="17"/>
      <c r="F171" s="18">
        <f t="shared" si="2"/>
        <v>0.5</v>
      </c>
      <c r="G171" s="97"/>
      <c r="H171" s="358"/>
      <c r="I171" s="15"/>
      <c r="J171" s="358"/>
      <c r="K171" s="19"/>
    </row>
    <row r="172" spans="1:11" ht="15.75" x14ac:dyDescent="0.25">
      <c r="A172" s="14">
        <v>163</v>
      </c>
      <c r="B172" s="15" t="s">
        <v>635</v>
      </c>
      <c r="C172" s="358">
        <v>0.5</v>
      </c>
      <c r="D172" s="16"/>
      <c r="E172" s="17"/>
      <c r="F172" s="18">
        <f t="shared" si="2"/>
        <v>0.5</v>
      </c>
      <c r="G172" s="97"/>
      <c r="H172" s="358"/>
      <c r="I172" s="15"/>
      <c r="J172" s="358"/>
      <c r="K172" s="19"/>
    </row>
    <row r="173" spans="1:11" ht="15.75" x14ac:dyDescent="0.25">
      <c r="A173" s="14">
        <v>164</v>
      </c>
      <c r="B173" s="15" t="s">
        <v>722</v>
      </c>
      <c r="C173" s="358">
        <v>1</v>
      </c>
      <c r="D173" s="16"/>
      <c r="E173" s="17"/>
      <c r="F173" s="18">
        <f t="shared" si="2"/>
        <v>1</v>
      </c>
      <c r="G173" s="97"/>
      <c r="H173" s="358"/>
      <c r="I173" s="15"/>
      <c r="J173" s="358"/>
      <c r="K173" s="19"/>
    </row>
    <row r="174" spans="1:11" ht="15.75" x14ac:dyDescent="0.25">
      <c r="A174" s="14">
        <v>165</v>
      </c>
      <c r="B174" s="15" t="s">
        <v>723</v>
      </c>
      <c r="C174" s="358">
        <v>1</v>
      </c>
      <c r="D174" s="16"/>
      <c r="E174" s="17"/>
      <c r="F174" s="18">
        <f t="shared" si="2"/>
        <v>1</v>
      </c>
      <c r="G174" s="97"/>
      <c r="H174" s="358"/>
      <c r="I174" s="15"/>
      <c r="J174" s="358"/>
      <c r="K174" s="19"/>
    </row>
    <row r="175" spans="1:11" ht="15.75" x14ac:dyDescent="0.25">
      <c r="A175" s="14">
        <v>166</v>
      </c>
      <c r="B175" s="15" t="s">
        <v>724</v>
      </c>
      <c r="C175" s="358">
        <v>1</v>
      </c>
      <c r="D175" s="16"/>
      <c r="E175" s="17"/>
      <c r="F175" s="18">
        <f t="shared" si="2"/>
        <v>1</v>
      </c>
      <c r="G175" s="97"/>
      <c r="H175" s="358"/>
      <c r="I175" s="15"/>
      <c r="J175" s="358"/>
      <c r="K175" s="19"/>
    </row>
    <row r="176" spans="1:11" ht="15.75" x14ac:dyDescent="0.25">
      <c r="A176" s="14">
        <v>167</v>
      </c>
      <c r="B176" s="15" t="s">
        <v>725</v>
      </c>
      <c r="C176" s="358">
        <v>1.5</v>
      </c>
      <c r="D176" s="16"/>
      <c r="E176" s="17"/>
      <c r="F176" s="18">
        <f t="shared" si="2"/>
        <v>1.5</v>
      </c>
      <c r="G176" s="97"/>
      <c r="H176" s="358"/>
      <c r="I176" s="15"/>
      <c r="J176" s="358"/>
      <c r="K176" s="19"/>
    </row>
    <row r="177" spans="1:11" ht="15.75" x14ac:dyDescent="0.25">
      <c r="A177" s="14">
        <v>168</v>
      </c>
      <c r="B177" s="15" t="s">
        <v>726</v>
      </c>
      <c r="C177" s="358">
        <v>0.2</v>
      </c>
      <c r="D177" s="16"/>
      <c r="E177" s="17"/>
      <c r="F177" s="18">
        <f t="shared" si="2"/>
        <v>0.2</v>
      </c>
      <c r="G177" s="97"/>
      <c r="H177" s="358"/>
      <c r="I177" s="15"/>
      <c r="J177" s="358"/>
      <c r="K177" s="19"/>
    </row>
    <row r="178" spans="1:11" ht="15.75" x14ac:dyDescent="0.25">
      <c r="A178" s="21">
        <v>169</v>
      </c>
      <c r="B178" s="15" t="s">
        <v>727</v>
      </c>
      <c r="C178" s="358">
        <v>2.4</v>
      </c>
      <c r="D178" s="16"/>
      <c r="E178" s="17"/>
      <c r="F178" s="18">
        <f t="shared" si="2"/>
        <v>2.4</v>
      </c>
      <c r="G178" s="97"/>
      <c r="H178" s="358"/>
      <c r="I178" s="15"/>
      <c r="J178" s="358"/>
      <c r="K178" s="19"/>
    </row>
    <row r="179" spans="1:11" ht="15.75" x14ac:dyDescent="0.25">
      <c r="A179" s="21">
        <v>170</v>
      </c>
      <c r="B179" s="15" t="s">
        <v>728</v>
      </c>
      <c r="C179" s="358">
        <v>0.7</v>
      </c>
      <c r="D179" s="16"/>
      <c r="E179" s="17"/>
      <c r="F179" s="18">
        <f t="shared" si="2"/>
        <v>0.7</v>
      </c>
      <c r="G179" s="97"/>
      <c r="H179" s="358"/>
      <c r="I179" s="15"/>
      <c r="J179" s="358"/>
      <c r="K179" s="19"/>
    </row>
    <row r="180" spans="1:11" ht="15.75" x14ac:dyDescent="0.25">
      <c r="A180" s="14">
        <v>171</v>
      </c>
      <c r="B180" s="15" t="s">
        <v>729</v>
      </c>
      <c r="C180" s="358">
        <v>0.5</v>
      </c>
      <c r="D180" s="16"/>
      <c r="E180" s="17"/>
      <c r="F180" s="18">
        <f t="shared" si="2"/>
        <v>0.5</v>
      </c>
      <c r="G180" s="97"/>
      <c r="H180" s="358"/>
      <c r="I180" s="15"/>
      <c r="J180" s="358"/>
      <c r="K180" s="19"/>
    </row>
    <row r="181" spans="1:11" ht="15.75" x14ac:dyDescent="0.25">
      <c r="A181" s="14">
        <v>172</v>
      </c>
      <c r="B181" s="15" t="s">
        <v>730</v>
      </c>
      <c r="C181" s="358">
        <v>0.5</v>
      </c>
      <c r="D181" s="16"/>
      <c r="E181" s="17"/>
      <c r="F181" s="18">
        <f t="shared" si="2"/>
        <v>0.5</v>
      </c>
      <c r="G181" s="97"/>
      <c r="H181" s="358"/>
      <c r="I181" s="15"/>
      <c r="J181" s="358"/>
      <c r="K181" s="19"/>
    </row>
    <row r="182" spans="1:11" ht="15.75" x14ac:dyDescent="0.25">
      <c r="A182" s="14">
        <v>173</v>
      </c>
      <c r="B182" s="15" t="s">
        <v>731</v>
      </c>
      <c r="C182" s="358">
        <v>0.5</v>
      </c>
      <c r="D182" s="16"/>
      <c r="E182" s="17"/>
      <c r="F182" s="18">
        <f t="shared" si="2"/>
        <v>0.5</v>
      </c>
      <c r="G182" s="97"/>
      <c r="H182" s="358"/>
      <c r="I182" s="15"/>
      <c r="J182" s="358"/>
      <c r="K182" s="19"/>
    </row>
    <row r="183" spans="1:11" ht="15.75" x14ac:dyDescent="0.25">
      <c r="A183" s="14">
        <v>174</v>
      </c>
      <c r="B183" s="15" t="s">
        <v>732</v>
      </c>
      <c r="C183" s="358">
        <v>0.5</v>
      </c>
      <c r="D183" s="16"/>
      <c r="E183" s="17"/>
      <c r="F183" s="18">
        <f t="shared" si="2"/>
        <v>0.5</v>
      </c>
      <c r="G183" s="97"/>
      <c r="H183" s="358"/>
      <c r="I183" s="15"/>
      <c r="J183" s="358"/>
      <c r="K183" s="19"/>
    </row>
    <row r="184" spans="1:11" ht="15.75" x14ac:dyDescent="0.25">
      <c r="A184" s="14">
        <v>175</v>
      </c>
      <c r="B184" s="15" t="s">
        <v>733</v>
      </c>
      <c r="C184" s="358">
        <v>1</v>
      </c>
      <c r="D184" s="16"/>
      <c r="E184" s="17"/>
      <c r="F184" s="18">
        <f t="shared" si="2"/>
        <v>1</v>
      </c>
      <c r="G184" s="97"/>
      <c r="H184" s="358"/>
      <c r="I184" s="15"/>
      <c r="J184" s="358"/>
      <c r="K184" s="19"/>
    </row>
    <row r="185" spans="1:11" ht="15.75" x14ac:dyDescent="0.25">
      <c r="A185" s="14">
        <v>176</v>
      </c>
      <c r="B185" s="15" t="s">
        <v>734</v>
      </c>
      <c r="C185" s="358">
        <v>1</v>
      </c>
      <c r="D185" s="16"/>
      <c r="E185" s="17"/>
      <c r="F185" s="18">
        <f t="shared" si="2"/>
        <v>1</v>
      </c>
      <c r="G185" s="97"/>
      <c r="H185" s="358"/>
      <c r="I185" s="15"/>
      <c r="J185" s="358"/>
      <c r="K185" s="19"/>
    </row>
    <row r="186" spans="1:11" ht="15.75" x14ac:dyDescent="0.25">
      <c r="A186" s="14">
        <v>177</v>
      </c>
      <c r="B186" s="15" t="s">
        <v>735</v>
      </c>
      <c r="C186" s="358">
        <v>2</v>
      </c>
      <c r="D186" s="16"/>
      <c r="E186" s="17"/>
      <c r="F186" s="18">
        <f t="shared" si="2"/>
        <v>2</v>
      </c>
      <c r="G186" s="97"/>
      <c r="H186" s="358"/>
      <c r="I186" s="15"/>
      <c r="J186" s="358"/>
      <c r="K186" s="19"/>
    </row>
    <row r="187" spans="1:11" ht="15.75" x14ac:dyDescent="0.25">
      <c r="A187" s="14">
        <v>178</v>
      </c>
      <c r="B187" s="15" t="s">
        <v>736</v>
      </c>
      <c r="C187" s="358">
        <v>1.45</v>
      </c>
      <c r="D187" s="16"/>
      <c r="E187" s="17"/>
      <c r="F187" s="18">
        <f t="shared" si="2"/>
        <v>1.45</v>
      </c>
      <c r="G187" s="97"/>
      <c r="H187" s="358"/>
      <c r="I187" s="15"/>
      <c r="J187" s="358"/>
      <c r="K187" s="19"/>
    </row>
    <row r="188" spans="1:11" ht="15.75" x14ac:dyDescent="0.25">
      <c r="A188" s="21">
        <v>179</v>
      </c>
      <c r="B188" s="15" t="s">
        <v>737</v>
      </c>
      <c r="C188" s="358">
        <v>0.2</v>
      </c>
      <c r="D188" s="16"/>
      <c r="E188" s="17"/>
      <c r="F188" s="18">
        <f t="shared" si="2"/>
        <v>0.2</v>
      </c>
      <c r="G188" s="97"/>
      <c r="H188" s="358"/>
      <c r="I188" s="15"/>
      <c r="J188" s="358"/>
      <c r="K188" s="19"/>
    </row>
    <row r="189" spans="1:11" ht="15.75" x14ac:dyDescent="0.25">
      <c r="A189" s="21">
        <v>180</v>
      </c>
      <c r="B189" s="15" t="s">
        <v>724</v>
      </c>
      <c r="C189" s="358">
        <v>1</v>
      </c>
      <c r="D189" s="16"/>
      <c r="E189" s="17"/>
      <c r="F189" s="18">
        <f t="shared" si="2"/>
        <v>1</v>
      </c>
      <c r="G189" s="97"/>
      <c r="H189" s="358"/>
      <c r="I189" s="15"/>
      <c r="J189" s="358"/>
      <c r="K189" s="19"/>
    </row>
    <row r="190" spans="1:11" ht="15.75" x14ac:dyDescent="0.25">
      <c r="A190" s="14">
        <v>181</v>
      </c>
      <c r="B190" s="15" t="s">
        <v>738</v>
      </c>
      <c r="C190" s="358">
        <v>1</v>
      </c>
      <c r="D190" s="16"/>
      <c r="E190" s="17"/>
      <c r="F190" s="18">
        <f t="shared" si="2"/>
        <v>1</v>
      </c>
      <c r="G190" s="97"/>
      <c r="H190" s="358"/>
      <c r="I190" s="15"/>
      <c r="J190" s="358"/>
      <c r="K190" s="19"/>
    </row>
    <row r="191" spans="1:11" ht="15.75" x14ac:dyDescent="0.25">
      <c r="A191" s="14">
        <v>182</v>
      </c>
      <c r="B191" s="15" t="s">
        <v>739</v>
      </c>
      <c r="C191" s="358">
        <v>0.5</v>
      </c>
      <c r="D191" s="16"/>
      <c r="E191" s="17"/>
      <c r="F191" s="18">
        <f t="shared" si="2"/>
        <v>0.5</v>
      </c>
      <c r="G191" s="97"/>
      <c r="H191" s="358"/>
      <c r="I191" s="15"/>
      <c r="J191" s="358"/>
      <c r="K191" s="19"/>
    </row>
    <row r="192" spans="1:11" ht="15.75" x14ac:dyDescent="0.25">
      <c r="A192" s="14">
        <v>183</v>
      </c>
      <c r="B192" s="15" t="s">
        <v>740</v>
      </c>
      <c r="C192" s="358">
        <v>0.5</v>
      </c>
      <c r="D192" s="16"/>
      <c r="E192" s="17"/>
      <c r="F192" s="18">
        <f t="shared" si="2"/>
        <v>0.5</v>
      </c>
      <c r="G192" s="97"/>
      <c r="H192" s="358"/>
      <c r="I192" s="15"/>
      <c r="J192" s="358"/>
      <c r="K192" s="19"/>
    </row>
    <row r="193" spans="1:11" ht="15.75" x14ac:dyDescent="0.25">
      <c r="A193" s="14">
        <v>184</v>
      </c>
      <c r="B193" s="15" t="s">
        <v>741</v>
      </c>
      <c r="C193" s="358">
        <v>0.5</v>
      </c>
      <c r="D193" s="16"/>
      <c r="E193" s="17"/>
      <c r="F193" s="18">
        <f t="shared" si="2"/>
        <v>0.5</v>
      </c>
      <c r="G193" s="97"/>
      <c r="H193" s="358"/>
      <c r="I193" s="15"/>
      <c r="J193" s="358"/>
      <c r="K193" s="19"/>
    </row>
    <row r="194" spans="1:11" ht="15.75" x14ac:dyDescent="0.25">
      <c r="A194" s="14">
        <v>185</v>
      </c>
      <c r="B194" s="15" t="s">
        <v>742</v>
      </c>
      <c r="C194" s="358">
        <v>1.5</v>
      </c>
      <c r="D194" s="16"/>
      <c r="E194" s="17"/>
      <c r="F194" s="18">
        <f t="shared" si="2"/>
        <v>1.5</v>
      </c>
      <c r="G194" s="97"/>
      <c r="H194" s="358"/>
      <c r="I194" s="15"/>
      <c r="J194" s="358"/>
      <c r="K194" s="19"/>
    </row>
    <row r="195" spans="1:11" ht="15.75" x14ac:dyDescent="0.25">
      <c r="A195" s="14">
        <v>186</v>
      </c>
      <c r="B195" s="15" t="s">
        <v>743</v>
      </c>
      <c r="C195" s="358">
        <v>1</v>
      </c>
      <c r="D195" s="16"/>
      <c r="E195" s="17"/>
      <c r="F195" s="18">
        <f t="shared" si="2"/>
        <v>1</v>
      </c>
      <c r="G195" s="97"/>
      <c r="H195" s="358"/>
      <c r="I195" s="15"/>
      <c r="J195" s="358"/>
      <c r="K195" s="19"/>
    </row>
    <row r="196" spans="1:11" ht="15.75" x14ac:dyDescent="0.25">
      <c r="A196" s="14">
        <v>187</v>
      </c>
      <c r="B196" s="15" t="s">
        <v>744</v>
      </c>
      <c r="C196" s="358">
        <v>2.7</v>
      </c>
      <c r="D196" s="16"/>
      <c r="E196" s="17"/>
      <c r="F196" s="18">
        <f t="shared" si="2"/>
        <v>2.7</v>
      </c>
      <c r="G196" s="97"/>
      <c r="H196" s="358"/>
      <c r="I196" s="15"/>
      <c r="J196" s="358"/>
      <c r="K196" s="19"/>
    </row>
    <row r="197" spans="1:11" ht="15.75" x14ac:dyDescent="0.25">
      <c r="A197" s="14">
        <v>188</v>
      </c>
      <c r="B197" s="15" t="s">
        <v>745</v>
      </c>
      <c r="C197" s="358">
        <v>0.5</v>
      </c>
      <c r="D197" s="16"/>
      <c r="E197" s="17"/>
      <c r="F197" s="18">
        <f t="shared" si="2"/>
        <v>0.5</v>
      </c>
      <c r="G197" s="97"/>
      <c r="H197" s="358"/>
      <c r="I197" s="15"/>
      <c r="J197" s="358"/>
      <c r="K197" s="19"/>
    </row>
    <row r="198" spans="1:11" ht="15.75" x14ac:dyDescent="0.25">
      <c r="A198" s="21">
        <v>189</v>
      </c>
      <c r="B198" s="15" t="s">
        <v>746</v>
      </c>
      <c r="C198" s="358">
        <v>4</v>
      </c>
      <c r="D198" s="16"/>
      <c r="E198" s="17"/>
      <c r="F198" s="18">
        <f t="shared" si="2"/>
        <v>4</v>
      </c>
      <c r="G198" s="97"/>
      <c r="H198" s="358"/>
      <c r="I198" s="15"/>
      <c r="J198" s="358"/>
      <c r="K198" s="19"/>
    </row>
    <row r="199" spans="1:11" ht="15.75" x14ac:dyDescent="0.25">
      <c r="A199" s="21">
        <v>190</v>
      </c>
      <c r="B199" s="15" t="s">
        <v>747</v>
      </c>
      <c r="C199" s="358">
        <v>1.2</v>
      </c>
      <c r="D199" s="16"/>
      <c r="E199" s="17"/>
      <c r="F199" s="18">
        <f t="shared" si="2"/>
        <v>1.2</v>
      </c>
      <c r="G199" s="365"/>
      <c r="H199" s="358"/>
      <c r="I199" s="15"/>
      <c r="J199" s="358"/>
      <c r="K199" s="19"/>
    </row>
    <row r="200" spans="1:11" ht="15.75" x14ac:dyDescent="0.25">
      <c r="A200" s="14">
        <v>191</v>
      </c>
      <c r="B200" s="15" t="s">
        <v>748</v>
      </c>
      <c r="C200" s="358">
        <v>1</v>
      </c>
      <c r="D200" s="16"/>
      <c r="E200" s="17"/>
      <c r="F200" s="18">
        <f t="shared" si="2"/>
        <v>1</v>
      </c>
      <c r="G200" s="97"/>
      <c r="H200" s="358"/>
      <c r="I200" s="15"/>
      <c r="J200" s="358"/>
      <c r="K200" s="19"/>
    </row>
    <row r="201" spans="1:11" ht="15.75" x14ac:dyDescent="0.25">
      <c r="A201" s="14">
        <v>192</v>
      </c>
      <c r="B201" s="15" t="s">
        <v>749</v>
      </c>
      <c r="C201" s="358">
        <v>3</v>
      </c>
      <c r="D201" s="16"/>
      <c r="E201" s="17"/>
      <c r="F201" s="18">
        <f t="shared" si="2"/>
        <v>3</v>
      </c>
      <c r="G201" s="97"/>
      <c r="H201" s="358"/>
      <c r="I201" s="15"/>
      <c r="J201" s="358"/>
      <c r="K201" s="19"/>
    </row>
    <row r="202" spans="1:11" ht="15.75" x14ac:dyDescent="0.25">
      <c r="A202" s="14">
        <v>193</v>
      </c>
      <c r="B202" s="15" t="s">
        <v>750</v>
      </c>
      <c r="C202" s="358">
        <v>0.3</v>
      </c>
      <c r="D202" s="16"/>
      <c r="E202" s="17"/>
      <c r="F202" s="18">
        <f t="shared" ref="F202:F265" si="3">SUM(C202,D202)</f>
        <v>0.3</v>
      </c>
      <c r="G202" s="97"/>
      <c r="H202" s="358"/>
      <c r="I202" s="15"/>
      <c r="J202" s="358"/>
      <c r="K202" s="19"/>
    </row>
    <row r="203" spans="1:11" ht="15.75" x14ac:dyDescent="0.25">
      <c r="A203" s="14">
        <v>194</v>
      </c>
      <c r="B203" s="15" t="s">
        <v>751</v>
      </c>
      <c r="C203" s="358">
        <v>1</v>
      </c>
      <c r="D203" s="16"/>
      <c r="E203" s="17"/>
      <c r="F203" s="18">
        <f t="shared" si="3"/>
        <v>1</v>
      </c>
      <c r="G203" s="97"/>
      <c r="H203" s="358"/>
      <c r="I203" s="15"/>
      <c r="J203" s="358"/>
      <c r="K203" s="19"/>
    </row>
    <row r="204" spans="1:11" ht="15.75" x14ac:dyDescent="0.25">
      <c r="A204" s="14">
        <v>195</v>
      </c>
      <c r="B204" s="15" t="s">
        <v>752</v>
      </c>
      <c r="C204" s="358">
        <v>0.2</v>
      </c>
      <c r="D204" s="16"/>
      <c r="E204" s="17"/>
      <c r="F204" s="18">
        <f t="shared" si="3"/>
        <v>0.2</v>
      </c>
      <c r="G204" s="97"/>
      <c r="H204" s="358"/>
      <c r="I204" s="15"/>
      <c r="J204" s="358"/>
      <c r="K204" s="19"/>
    </row>
    <row r="205" spans="1:11" ht="15.75" x14ac:dyDescent="0.25">
      <c r="A205" s="14">
        <v>196</v>
      </c>
      <c r="B205" s="15" t="s">
        <v>753</v>
      </c>
      <c r="C205" s="358">
        <v>0.9</v>
      </c>
      <c r="D205" s="16"/>
      <c r="E205" s="17"/>
      <c r="F205" s="18">
        <f t="shared" si="3"/>
        <v>0.9</v>
      </c>
      <c r="G205" s="97"/>
      <c r="H205" s="358"/>
      <c r="I205" s="15"/>
      <c r="J205" s="358"/>
      <c r="K205" s="19"/>
    </row>
    <row r="206" spans="1:11" ht="15.75" x14ac:dyDescent="0.25">
      <c r="A206" s="14">
        <v>197</v>
      </c>
      <c r="B206" s="15" t="s">
        <v>754</v>
      </c>
      <c r="C206" s="358">
        <v>1</v>
      </c>
      <c r="D206" s="16"/>
      <c r="E206" s="17"/>
      <c r="F206" s="18">
        <f t="shared" si="3"/>
        <v>1</v>
      </c>
      <c r="G206" s="97"/>
      <c r="H206" s="358"/>
      <c r="I206" s="15"/>
      <c r="J206" s="358"/>
      <c r="K206" s="19"/>
    </row>
    <row r="207" spans="1:11" ht="15.75" x14ac:dyDescent="0.25">
      <c r="A207" s="14">
        <v>198</v>
      </c>
      <c r="B207" s="15" t="s">
        <v>724</v>
      </c>
      <c r="C207" s="358">
        <v>1</v>
      </c>
      <c r="D207" s="16"/>
      <c r="E207" s="17"/>
      <c r="F207" s="18">
        <f t="shared" si="3"/>
        <v>1</v>
      </c>
      <c r="G207" s="97"/>
      <c r="H207" s="358"/>
      <c r="I207" s="15"/>
      <c r="J207" s="358"/>
      <c r="K207" s="19"/>
    </row>
    <row r="208" spans="1:11" ht="15.75" x14ac:dyDescent="0.25">
      <c r="A208" s="21">
        <v>199</v>
      </c>
      <c r="B208" s="15" t="s">
        <v>755</v>
      </c>
      <c r="C208" s="358">
        <v>5</v>
      </c>
      <c r="D208" s="16"/>
      <c r="E208" s="17"/>
      <c r="F208" s="18">
        <f t="shared" si="3"/>
        <v>5</v>
      </c>
      <c r="G208" s="97"/>
      <c r="H208" s="358"/>
      <c r="I208" s="15"/>
      <c r="J208" s="358"/>
      <c r="K208" s="19"/>
    </row>
    <row r="209" spans="1:11" ht="15.75" x14ac:dyDescent="0.25">
      <c r="A209" s="21">
        <v>200</v>
      </c>
      <c r="B209" s="15" t="s">
        <v>603</v>
      </c>
      <c r="C209" s="358">
        <v>1.5</v>
      </c>
      <c r="D209" s="16"/>
      <c r="E209" s="17"/>
      <c r="F209" s="18">
        <f t="shared" si="3"/>
        <v>1.5</v>
      </c>
      <c r="G209" s="97"/>
      <c r="H209" s="358"/>
      <c r="I209" s="15"/>
      <c r="J209" s="358"/>
      <c r="K209" s="19"/>
    </row>
    <row r="210" spans="1:11" ht="15.75" x14ac:dyDescent="0.25">
      <c r="A210" s="14">
        <v>201</v>
      </c>
      <c r="B210" s="15" t="s">
        <v>756</v>
      </c>
      <c r="C210" s="358">
        <v>1</v>
      </c>
      <c r="D210" s="16"/>
      <c r="E210" s="17"/>
      <c r="F210" s="18">
        <f t="shared" si="3"/>
        <v>1</v>
      </c>
      <c r="G210" s="97"/>
      <c r="H210" s="358"/>
      <c r="I210" s="15"/>
      <c r="J210" s="358"/>
      <c r="K210" s="19"/>
    </row>
    <row r="211" spans="1:11" ht="15.75" x14ac:dyDescent="0.25">
      <c r="A211" s="14">
        <v>202</v>
      </c>
      <c r="B211" s="15" t="s">
        <v>757</v>
      </c>
      <c r="C211" s="358">
        <v>0.3</v>
      </c>
      <c r="D211" s="16"/>
      <c r="E211" s="17"/>
      <c r="F211" s="18">
        <f t="shared" si="3"/>
        <v>0.3</v>
      </c>
      <c r="G211" s="97"/>
      <c r="H211" s="358"/>
      <c r="I211" s="15"/>
      <c r="J211" s="358"/>
      <c r="K211" s="19"/>
    </row>
    <row r="212" spans="1:11" ht="15.75" x14ac:dyDescent="0.25">
      <c r="A212" s="14">
        <v>203</v>
      </c>
      <c r="B212" s="15" t="s">
        <v>758</v>
      </c>
      <c r="C212" s="358">
        <v>1</v>
      </c>
      <c r="D212" s="16"/>
      <c r="E212" s="17"/>
      <c r="F212" s="18">
        <f t="shared" si="3"/>
        <v>1</v>
      </c>
      <c r="G212" s="97"/>
      <c r="H212" s="358"/>
      <c r="I212" s="15"/>
      <c r="J212" s="358"/>
      <c r="K212" s="19"/>
    </row>
    <row r="213" spans="1:11" ht="15.75" x14ac:dyDescent="0.25">
      <c r="A213" s="14">
        <v>204</v>
      </c>
      <c r="B213" s="15" t="s">
        <v>759</v>
      </c>
      <c r="C213" s="358">
        <v>0.5</v>
      </c>
      <c r="D213" s="16"/>
      <c r="E213" s="17"/>
      <c r="F213" s="18">
        <f t="shared" si="3"/>
        <v>0.5</v>
      </c>
      <c r="G213" s="97"/>
      <c r="H213" s="358"/>
      <c r="I213" s="15"/>
      <c r="J213" s="358"/>
      <c r="K213" s="19"/>
    </row>
    <row r="214" spans="1:11" ht="15.75" x14ac:dyDescent="0.25">
      <c r="A214" s="14">
        <v>205</v>
      </c>
      <c r="B214" s="15" t="s">
        <v>760</v>
      </c>
      <c r="C214" s="358">
        <v>1</v>
      </c>
      <c r="D214" s="16"/>
      <c r="E214" s="17"/>
      <c r="F214" s="18">
        <f t="shared" si="3"/>
        <v>1</v>
      </c>
      <c r="G214" s="97"/>
      <c r="H214" s="358"/>
      <c r="I214" s="15"/>
      <c r="J214" s="358"/>
      <c r="K214" s="19"/>
    </row>
    <row r="215" spans="1:11" ht="15.75" x14ac:dyDescent="0.25">
      <c r="A215" s="14">
        <v>206</v>
      </c>
      <c r="B215" s="15" t="s">
        <v>761</v>
      </c>
      <c r="C215" s="358">
        <v>0.5</v>
      </c>
      <c r="D215" s="16"/>
      <c r="E215" s="17"/>
      <c r="F215" s="18">
        <f t="shared" si="3"/>
        <v>0.5</v>
      </c>
      <c r="G215" s="97"/>
      <c r="H215" s="358"/>
      <c r="I215" s="15"/>
      <c r="J215" s="358"/>
      <c r="K215" s="19"/>
    </row>
    <row r="216" spans="1:11" ht="15.75" x14ac:dyDescent="0.25">
      <c r="A216" s="14">
        <v>207</v>
      </c>
      <c r="B216" s="15" t="s">
        <v>719</v>
      </c>
      <c r="C216" s="358">
        <v>0.5</v>
      </c>
      <c r="D216" s="16"/>
      <c r="E216" s="17"/>
      <c r="F216" s="18">
        <f t="shared" si="3"/>
        <v>0.5</v>
      </c>
      <c r="G216" s="97"/>
      <c r="H216" s="358"/>
      <c r="I216" s="15"/>
      <c r="J216" s="358"/>
      <c r="K216" s="19"/>
    </row>
    <row r="217" spans="1:11" ht="15.75" x14ac:dyDescent="0.25">
      <c r="A217" s="14">
        <v>208</v>
      </c>
      <c r="B217" s="15" t="s">
        <v>762</v>
      </c>
      <c r="C217" s="358">
        <v>0.5</v>
      </c>
      <c r="D217" s="16"/>
      <c r="E217" s="17"/>
      <c r="F217" s="18">
        <f t="shared" si="3"/>
        <v>0.5</v>
      </c>
      <c r="G217" s="97"/>
      <c r="H217" s="358"/>
      <c r="I217" s="15"/>
      <c r="J217" s="358"/>
      <c r="K217" s="19"/>
    </row>
    <row r="218" spans="1:11" ht="15.75" x14ac:dyDescent="0.25">
      <c r="A218" s="21">
        <v>209</v>
      </c>
      <c r="B218" s="15" t="s">
        <v>763</v>
      </c>
      <c r="C218" s="358">
        <v>0.5</v>
      </c>
      <c r="D218" s="16"/>
      <c r="E218" s="17"/>
      <c r="F218" s="18">
        <f t="shared" si="3"/>
        <v>0.5</v>
      </c>
      <c r="G218" s="97"/>
      <c r="H218" s="358"/>
      <c r="I218" s="15"/>
      <c r="J218" s="358"/>
      <c r="K218" s="19"/>
    </row>
    <row r="219" spans="1:11" ht="15.75" x14ac:dyDescent="0.25">
      <c r="A219" s="21">
        <v>210</v>
      </c>
      <c r="B219" s="15" t="s">
        <v>764</v>
      </c>
      <c r="C219" s="358">
        <v>0.5</v>
      </c>
      <c r="D219" s="16"/>
      <c r="E219" s="17"/>
      <c r="F219" s="18">
        <f t="shared" si="3"/>
        <v>0.5</v>
      </c>
      <c r="G219" s="97"/>
      <c r="H219" s="358"/>
      <c r="I219" s="15"/>
      <c r="J219" s="358"/>
      <c r="K219" s="19"/>
    </row>
    <row r="220" spans="1:11" ht="15.75" x14ac:dyDescent="0.25">
      <c r="A220" s="14">
        <v>211</v>
      </c>
      <c r="B220" s="15" t="s">
        <v>765</v>
      </c>
      <c r="C220" s="358">
        <v>0.5</v>
      </c>
      <c r="D220" s="16"/>
      <c r="E220" s="17"/>
      <c r="F220" s="18">
        <f t="shared" si="3"/>
        <v>0.5</v>
      </c>
      <c r="G220" s="97"/>
      <c r="H220" s="358"/>
      <c r="I220" s="15"/>
      <c r="J220" s="358"/>
      <c r="K220" s="19"/>
    </row>
    <row r="221" spans="1:11" ht="15.75" x14ac:dyDescent="0.25">
      <c r="A221" s="14">
        <v>212</v>
      </c>
      <c r="B221" s="15" t="s">
        <v>766</v>
      </c>
      <c r="C221" s="358">
        <v>0.5</v>
      </c>
      <c r="D221" s="16"/>
      <c r="E221" s="17"/>
      <c r="F221" s="18">
        <f t="shared" si="3"/>
        <v>0.5</v>
      </c>
      <c r="G221" s="97"/>
      <c r="H221" s="358"/>
      <c r="I221" s="15"/>
      <c r="J221" s="358"/>
      <c r="K221" s="19"/>
    </row>
    <row r="222" spans="1:11" ht="15.75" x14ac:dyDescent="0.25">
      <c r="A222" s="14">
        <v>213</v>
      </c>
      <c r="B222" s="15" t="s">
        <v>767</v>
      </c>
      <c r="C222" s="358">
        <v>0.5</v>
      </c>
      <c r="D222" s="16"/>
      <c r="E222" s="17"/>
      <c r="F222" s="18">
        <f t="shared" si="3"/>
        <v>0.5</v>
      </c>
      <c r="G222" s="97"/>
      <c r="H222" s="358"/>
      <c r="I222" s="15"/>
      <c r="J222" s="358"/>
      <c r="K222" s="19"/>
    </row>
    <row r="223" spans="1:11" ht="15.75" x14ac:dyDescent="0.25">
      <c r="A223" s="14">
        <v>214</v>
      </c>
      <c r="B223" s="15" t="s">
        <v>646</v>
      </c>
      <c r="C223" s="358">
        <v>3</v>
      </c>
      <c r="D223" s="16"/>
      <c r="E223" s="17"/>
      <c r="F223" s="18">
        <f t="shared" si="3"/>
        <v>3</v>
      </c>
      <c r="G223" s="97"/>
      <c r="H223" s="358"/>
      <c r="I223" s="15"/>
      <c r="J223" s="358"/>
      <c r="K223" s="19"/>
    </row>
    <row r="224" spans="1:11" ht="15.75" x14ac:dyDescent="0.25">
      <c r="A224" s="14">
        <v>215</v>
      </c>
      <c r="B224" s="15" t="s">
        <v>768</v>
      </c>
      <c r="C224" s="358">
        <v>0.5</v>
      </c>
      <c r="D224" s="16"/>
      <c r="E224" s="17"/>
      <c r="F224" s="18">
        <f t="shared" si="3"/>
        <v>0.5</v>
      </c>
      <c r="G224" s="97"/>
      <c r="H224" s="358"/>
      <c r="I224" s="15"/>
      <c r="J224" s="358"/>
      <c r="K224" s="19"/>
    </row>
    <row r="225" spans="1:11" ht="15.75" x14ac:dyDescent="0.25">
      <c r="A225" s="14">
        <v>216</v>
      </c>
      <c r="B225" s="15" t="s">
        <v>769</v>
      </c>
      <c r="C225" s="358">
        <v>0.5</v>
      </c>
      <c r="D225" s="16"/>
      <c r="E225" s="17"/>
      <c r="F225" s="18">
        <f t="shared" si="3"/>
        <v>0.5</v>
      </c>
      <c r="G225" s="97"/>
      <c r="H225" s="358"/>
      <c r="I225" s="15"/>
      <c r="J225" s="358"/>
      <c r="K225" s="19"/>
    </row>
    <row r="226" spans="1:11" ht="15.75" x14ac:dyDescent="0.25">
      <c r="A226" s="14">
        <v>217</v>
      </c>
      <c r="B226" s="15" t="s">
        <v>770</v>
      </c>
      <c r="C226" s="358">
        <v>0.5</v>
      </c>
      <c r="D226" s="16"/>
      <c r="E226" s="17"/>
      <c r="F226" s="18">
        <f t="shared" si="3"/>
        <v>0.5</v>
      </c>
      <c r="G226" s="97"/>
      <c r="H226" s="358"/>
      <c r="I226" s="15"/>
      <c r="J226" s="358"/>
      <c r="K226" s="19"/>
    </row>
    <row r="227" spans="1:11" ht="15.75" x14ac:dyDescent="0.25">
      <c r="A227" s="14">
        <v>218</v>
      </c>
      <c r="B227" s="15" t="s">
        <v>771</v>
      </c>
      <c r="C227" s="358">
        <v>1</v>
      </c>
      <c r="D227" s="16"/>
      <c r="E227" s="17"/>
      <c r="F227" s="18">
        <f t="shared" si="3"/>
        <v>1</v>
      </c>
      <c r="G227" s="97"/>
      <c r="H227" s="358"/>
      <c r="I227" s="15"/>
      <c r="J227" s="358"/>
      <c r="K227" s="19"/>
    </row>
    <row r="228" spans="1:11" ht="15.75" x14ac:dyDescent="0.25">
      <c r="A228" s="21">
        <v>219</v>
      </c>
      <c r="B228" s="15" t="s">
        <v>670</v>
      </c>
      <c r="C228" s="358">
        <v>1</v>
      </c>
      <c r="D228" s="16"/>
      <c r="E228" s="17"/>
      <c r="F228" s="18">
        <f t="shared" si="3"/>
        <v>1</v>
      </c>
      <c r="G228" s="97"/>
      <c r="H228" s="358"/>
      <c r="I228" s="15"/>
      <c r="J228" s="358"/>
      <c r="K228" s="19"/>
    </row>
    <row r="229" spans="1:11" ht="15.75" x14ac:dyDescent="0.25">
      <c r="A229" s="21">
        <v>220</v>
      </c>
      <c r="B229" s="15" t="s">
        <v>772</v>
      </c>
      <c r="C229" s="358">
        <v>0.5</v>
      </c>
      <c r="D229" s="16"/>
      <c r="E229" s="17"/>
      <c r="F229" s="18">
        <f t="shared" si="3"/>
        <v>0.5</v>
      </c>
      <c r="G229" s="97"/>
      <c r="H229" s="358"/>
      <c r="I229" s="15"/>
      <c r="J229" s="358"/>
      <c r="K229" s="19"/>
    </row>
    <row r="230" spans="1:11" ht="15.75" x14ac:dyDescent="0.25">
      <c r="A230" s="14">
        <v>221</v>
      </c>
      <c r="B230" s="15" t="s">
        <v>617</v>
      </c>
      <c r="C230" s="358">
        <v>0.7</v>
      </c>
      <c r="D230" s="16"/>
      <c r="E230" s="17"/>
      <c r="F230" s="18">
        <f t="shared" si="3"/>
        <v>0.7</v>
      </c>
      <c r="G230" s="97"/>
      <c r="H230" s="358"/>
      <c r="I230" s="15"/>
      <c r="J230" s="358"/>
      <c r="K230" s="19"/>
    </row>
    <row r="231" spans="1:11" ht="15.75" x14ac:dyDescent="0.25">
      <c r="A231" s="14">
        <v>222</v>
      </c>
      <c r="B231" s="15" t="s">
        <v>773</v>
      </c>
      <c r="C231" s="358">
        <v>0.5</v>
      </c>
      <c r="D231" s="16"/>
      <c r="E231" s="17"/>
      <c r="F231" s="18">
        <f t="shared" si="3"/>
        <v>0.5</v>
      </c>
      <c r="G231" s="97"/>
      <c r="H231" s="358"/>
      <c r="I231" s="15"/>
      <c r="J231" s="358"/>
      <c r="K231" s="19"/>
    </row>
    <row r="232" spans="1:11" ht="15.75" x14ac:dyDescent="0.25">
      <c r="A232" s="14">
        <v>223</v>
      </c>
      <c r="B232" s="15" t="s">
        <v>774</v>
      </c>
      <c r="C232" s="358">
        <v>0.5</v>
      </c>
      <c r="D232" s="16"/>
      <c r="E232" s="17"/>
      <c r="F232" s="18">
        <f t="shared" si="3"/>
        <v>0.5</v>
      </c>
      <c r="G232" s="97"/>
      <c r="H232" s="358"/>
      <c r="I232" s="15"/>
      <c r="J232" s="358"/>
      <c r="K232" s="19"/>
    </row>
    <row r="233" spans="1:11" ht="15.75" x14ac:dyDescent="0.25">
      <c r="A233" s="14">
        <v>224</v>
      </c>
      <c r="B233" s="15" t="s">
        <v>775</v>
      </c>
      <c r="C233" s="358">
        <v>0.5</v>
      </c>
      <c r="D233" s="16"/>
      <c r="E233" s="17"/>
      <c r="F233" s="18">
        <f t="shared" si="3"/>
        <v>0.5</v>
      </c>
      <c r="G233" s="97"/>
      <c r="H233" s="358"/>
      <c r="I233" s="15"/>
      <c r="J233" s="358"/>
      <c r="K233" s="19"/>
    </row>
    <row r="234" spans="1:11" ht="15.75" x14ac:dyDescent="0.25">
      <c r="A234" s="14">
        <v>225</v>
      </c>
      <c r="B234" s="15" t="s">
        <v>776</v>
      </c>
      <c r="C234" s="358">
        <v>0.5</v>
      </c>
      <c r="D234" s="16"/>
      <c r="E234" s="17"/>
      <c r="F234" s="18">
        <f t="shared" si="3"/>
        <v>0.5</v>
      </c>
      <c r="G234" s="97"/>
      <c r="H234" s="358"/>
      <c r="I234" s="15"/>
      <c r="J234" s="358"/>
      <c r="K234" s="19"/>
    </row>
    <row r="235" spans="1:11" ht="15.75" x14ac:dyDescent="0.25">
      <c r="A235" s="14">
        <v>226</v>
      </c>
      <c r="B235" s="15" t="s">
        <v>586</v>
      </c>
      <c r="C235" s="358">
        <v>0.3</v>
      </c>
      <c r="D235" s="16"/>
      <c r="E235" s="17"/>
      <c r="F235" s="18">
        <f t="shared" si="3"/>
        <v>0.3</v>
      </c>
      <c r="G235" s="97"/>
      <c r="H235" s="358"/>
      <c r="I235" s="15"/>
      <c r="J235" s="358"/>
      <c r="K235" s="19"/>
    </row>
    <row r="236" spans="1:11" ht="15.75" x14ac:dyDescent="0.25">
      <c r="A236" s="14">
        <v>227</v>
      </c>
      <c r="B236" s="15" t="s">
        <v>777</v>
      </c>
      <c r="C236" s="358">
        <v>0.7</v>
      </c>
      <c r="D236" s="16"/>
      <c r="E236" s="17"/>
      <c r="F236" s="18">
        <f t="shared" si="3"/>
        <v>0.7</v>
      </c>
      <c r="G236" s="97"/>
      <c r="H236" s="360"/>
      <c r="I236" s="15"/>
      <c r="J236" s="358"/>
      <c r="K236" s="19"/>
    </row>
    <row r="237" spans="1:11" ht="15.75" x14ac:dyDescent="0.25">
      <c r="A237" s="14">
        <v>228</v>
      </c>
      <c r="B237" s="15" t="s">
        <v>778</v>
      </c>
      <c r="C237" s="358">
        <v>0.5</v>
      </c>
      <c r="D237" s="16"/>
      <c r="E237" s="17"/>
      <c r="F237" s="18">
        <f t="shared" si="3"/>
        <v>0.5</v>
      </c>
      <c r="G237" s="97"/>
      <c r="H237" s="360"/>
      <c r="I237" s="15"/>
      <c r="J237" s="358"/>
      <c r="K237" s="19"/>
    </row>
    <row r="238" spans="1:11" ht="15.75" x14ac:dyDescent="0.25">
      <c r="A238" s="21">
        <v>229</v>
      </c>
      <c r="B238" s="15" t="s">
        <v>779</v>
      </c>
      <c r="C238" s="358">
        <v>0.5</v>
      </c>
      <c r="D238" s="16"/>
      <c r="E238" s="17"/>
      <c r="F238" s="18">
        <f t="shared" si="3"/>
        <v>0.5</v>
      </c>
      <c r="G238" s="97"/>
      <c r="H238" s="360"/>
      <c r="I238" s="15"/>
      <c r="J238" s="358"/>
      <c r="K238" s="19"/>
    </row>
    <row r="239" spans="1:11" ht="15.75" x14ac:dyDescent="0.25">
      <c r="A239" s="21">
        <v>230</v>
      </c>
      <c r="B239" s="15" t="s">
        <v>780</v>
      </c>
      <c r="C239" s="358">
        <v>0.5</v>
      </c>
      <c r="D239" s="16"/>
      <c r="E239" s="17"/>
      <c r="F239" s="18">
        <f t="shared" si="3"/>
        <v>0.5</v>
      </c>
      <c r="G239" s="97"/>
      <c r="H239" s="360"/>
      <c r="I239" s="15"/>
      <c r="J239" s="358"/>
      <c r="K239" s="19"/>
    </row>
    <row r="240" spans="1:11" ht="15.75" x14ac:dyDescent="0.25">
      <c r="A240" s="14">
        <v>231</v>
      </c>
      <c r="B240" s="15" t="s">
        <v>781</v>
      </c>
      <c r="C240" s="358">
        <v>1</v>
      </c>
      <c r="D240" s="16"/>
      <c r="E240" s="17"/>
      <c r="F240" s="18">
        <f t="shared" si="3"/>
        <v>1</v>
      </c>
      <c r="G240" s="97"/>
      <c r="H240" s="360"/>
      <c r="I240" s="15"/>
      <c r="J240" s="358"/>
      <c r="K240" s="19"/>
    </row>
    <row r="241" spans="1:11" ht="15.75" x14ac:dyDescent="0.25">
      <c r="A241" s="14">
        <v>232</v>
      </c>
      <c r="B241" s="15" t="s">
        <v>782</v>
      </c>
      <c r="C241" s="358">
        <v>0.5</v>
      </c>
      <c r="D241" s="16"/>
      <c r="E241" s="17"/>
      <c r="F241" s="18">
        <f t="shared" si="3"/>
        <v>0.5</v>
      </c>
      <c r="G241" s="97"/>
      <c r="H241" s="360"/>
      <c r="I241" s="15"/>
      <c r="J241" s="358"/>
      <c r="K241" s="19"/>
    </row>
    <row r="242" spans="1:11" ht="15.75" x14ac:dyDescent="0.25">
      <c r="A242" s="14">
        <v>233</v>
      </c>
      <c r="B242" s="15" t="s">
        <v>783</v>
      </c>
      <c r="C242" s="358">
        <v>0.5</v>
      </c>
      <c r="D242" s="16"/>
      <c r="E242" s="17"/>
      <c r="F242" s="18">
        <f t="shared" si="3"/>
        <v>0.5</v>
      </c>
      <c r="G242" s="97"/>
      <c r="H242" s="360"/>
      <c r="I242" s="15"/>
      <c r="J242" s="358"/>
      <c r="K242" s="19"/>
    </row>
    <row r="243" spans="1:11" ht="15.75" x14ac:dyDescent="0.25">
      <c r="A243" s="14">
        <v>234</v>
      </c>
      <c r="B243" s="15" t="s">
        <v>724</v>
      </c>
      <c r="C243" s="358">
        <v>1</v>
      </c>
      <c r="D243" s="16"/>
      <c r="E243" s="17"/>
      <c r="F243" s="18">
        <f t="shared" si="3"/>
        <v>1</v>
      </c>
      <c r="G243" s="97"/>
      <c r="H243" s="360"/>
      <c r="I243" s="15"/>
      <c r="J243" s="358"/>
      <c r="K243" s="19"/>
    </row>
    <row r="244" spans="1:11" ht="15.75" x14ac:dyDescent="0.25">
      <c r="A244" s="14">
        <v>235</v>
      </c>
      <c r="B244" s="15" t="s">
        <v>777</v>
      </c>
      <c r="C244" s="358">
        <v>1.5</v>
      </c>
      <c r="D244" s="16"/>
      <c r="E244" s="17"/>
      <c r="F244" s="18">
        <f t="shared" si="3"/>
        <v>1.5</v>
      </c>
      <c r="G244" s="97"/>
      <c r="H244" s="360"/>
      <c r="I244" s="15"/>
      <c r="J244" s="358"/>
      <c r="K244" s="19"/>
    </row>
    <row r="245" spans="1:11" ht="15.75" x14ac:dyDescent="0.25">
      <c r="A245" s="14">
        <v>236</v>
      </c>
      <c r="B245" s="15" t="s">
        <v>784</v>
      </c>
      <c r="C245" s="358">
        <v>2</v>
      </c>
      <c r="D245" s="16"/>
      <c r="E245" s="17"/>
      <c r="F245" s="18">
        <f t="shared" si="3"/>
        <v>2</v>
      </c>
      <c r="G245" s="97"/>
      <c r="H245" s="360"/>
      <c r="I245" s="15"/>
      <c r="J245" s="358"/>
      <c r="K245" s="19"/>
    </row>
    <row r="246" spans="1:11" ht="15.75" x14ac:dyDescent="0.25">
      <c r="A246" s="14">
        <v>237</v>
      </c>
      <c r="B246" s="15" t="s">
        <v>785</v>
      </c>
      <c r="C246" s="358">
        <v>1</v>
      </c>
      <c r="D246" s="16"/>
      <c r="E246" s="17"/>
      <c r="F246" s="18">
        <f t="shared" si="3"/>
        <v>1</v>
      </c>
      <c r="G246" s="97"/>
      <c r="H246" s="360"/>
      <c r="I246" s="15"/>
      <c r="J246" s="358"/>
      <c r="K246" s="19"/>
    </row>
    <row r="247" spans="1:11" ht="15.75" x14ac:dyDescent="0.25">
      <c r="A247" s="14">
        <v>238</v>
      </c>
      <c r="B247" s="15" t="s">
        <v>786</v>
      </c>
      <c r="C247" s="358">
        <v>0.5</v>
      </c>
      <c r="D247" s="16"/>
      <c r="E247" s="17"/>
      <c r="F247" s="18">
        <f t="shared" si="3"/>
        <v>0.5</v>
      </c>
      <c r="G247" s="97"/>
      <c r="H247" s="360"/>
      <c r="I247" s="15"/>
      <c r="J247" s="358"/>
      <c r="K247" s="19"/>
    </row>
    <row r="248" spans="1:11" ht="15.75" x14ac:dyDescent="0.25">
      <c r="A248" s="21">
        <v>239</v>
      </c>
      <c r="B248" s="15" t="s">
        <v>787</v>
      </c>
      <c r="C248" s="358">
        <v>1</v>
      </c>
      <c r="D248" s="16"/>
      <c r="E248" s="17"/>
      <c r="F248" s="18">
        <f t="shared" si="3"/>
        <v>1</v>
      </c>
      <c r="G248" s="97"/>
      <c r="H248" s="360"/>
      <c r="I248" s="15"/>
      <c r="J248" s="358"/>
      <c r="K248" s="19"/>
    </row>
    <row r="249" spans="1:11" ht="15.75" x14ac:dyDescent="0.25">
      <c r="A249" s="21">
        <v>240</v>
      </c>
      <c r="B249" s="15" t="s">
        <v>788</v>
      </c>
      <c r="C249" s="358">
        <v>2</v>
      </c>
      <c r="D249" s="16"/>
      <c r="E249" s="17"/>
      <c r="F249" s="18">
        <f t="shared" si="3"/>
        <v>2</v>
      </c>
      <c r="G249" s="97"/>
      <c r="H249" s="360"/>
      <c r="I249" s="15"/>
      <c r="J249" s="358"/>
      <c r="K249" s="19"/>
    </row>
    <row r="250" spans="1:11" ht="15.75" x14ac:dyDescent="0.25">
      <c r="A250" s="14">
        <v>241</v>
      </c>
      <c r="B250" s="15" t="s">
        <v>789</v>
      </c>
      <c r="C250" s="358">
        <v>2</v>
      </c>
      <c r="D250" s="16"/>
      <c r="E250" s="17"/>
      <c r="F250" s="18">
        <f t="shared" si="3"/>
        <v>2</v>
      </c>
      <c r="G250" s="97"/>
      <c r="H250" s="360"/>
      <c r="I250" s="15"/>
      <c r="J250" s="358"/>
      <c r="K250" s="19"/>
    </row>
    <row r="251" spans="1:11" ht="15.75" x14ac:dyDescent="0.25">
      <c r="A251" s="14">
        <v>242</v>
      </c>
      <c r="B251" s="15" t="s">
        <v>790</v>
      </c>
      <c r="C251" s="358">
        <v>0.5</v>
      </c>
      <c r="D251" s="16"/>
      <c r="E251" s="17"/>
      <c r="F251" s="18">
        <f t="shared" si="3"/>
        <v>0.5</v>
      </c>
      <c r="G251" s="97"/>
      <c r="H251" s="360"/>
      <c r="I251" s="15"/>
      <c r="J251" s="358"/>
      <c r="K251" s="19"/>
    </row>
    <row r="252" spans="1:11" ht="15.75" x14ac:dyDescent="0.25">
      <c r="A252" s="14">
        <v>243</v>
      </c>
      <c r="B252" s="15" t="s">
        <v>791</v>
      </c>
      <c r="C252" s="358">
        <v>2</v>
      </c>
      <c r="D252" s="16"/>
      <c r="E252" s="17"/>
      <c r="F252" s="18">
        <f t="shared" si="3"/>
        <v>2</v>
      </c>
      <c r="G252" s="97"/>
      <c r="H252" s="360"/>
      <c r="I252" s="15"/>
      <c r="J252" s="358"/>
      <c r="K252" s="19"/>
    </row>
    <row r="253" spans="1:11" ht="15.75" x14ac:dyDescent="0.25">
      <c r="A253" s="14">
        <v>244</v>
      </c>
      <c r="B253" s="15" t="s">
        <v>759</v>
      </c>
      <c r="C253" s="358">
        <v>0.5</v>
      </c>
      <c r="D253" s="16"/>
      <c r="E253" s="17"/>
      <c r="F253" s="18">
        <f t="shared" si="3"/>
        <v>0.5</v>
      </c>
      <c r="G253" s="97"/>
      <c r="H253" s="360"/>
      <c r="I253" s="15"/>
      <c r="J253" s="358"/>
      <c r="K253" s="19"/>
    </row>
    <row r="254" spans="1:11" ht="15.75" x14ac:dyDescent="0.25">
      <c r="A254" s="14">
        <v>245</v>
      </c>
      <c r="B254" s="15" t="s">
        <v>792</v>
      </c>
      <c r="C254" s="358">
        <v>3</v>
      </c>
      <c r="D254" s="16"/>
      <c r="E254" s="17"/>
      <c r="F254" s="18">
        <f t="shared" si="3"/>
        <v>3</v>
      </c>
      <c r="G254" s="97"/>
      <c r="H254" s="360"/>
      <c r="I254" s="15"/>
      <c r="J254" s="358"/>
      <c r="K254" s="19"/>
    </row>
    <row r="255" spans="1:11" ht="15.75" x14ac:dyDescent="0.25">
      <c r="A255" s="14">
        <v>246</v>
      </c>
      <c r="B255" s="15" t="s">
        <v>550</v>
      </c>
      <c r="C255" s="358">
        <v>1</v>
      </c>
      <c r="D255" s="16"/>
      <c r="E255" s="17"/>
      <c r="F255" s="18">
        <f t="shared" si="3"/>
        <v>1</v>
      </c>
      <c r="G255" s="97"/>
      <c r="H255" s="360"/>
      <c r="I255" s="15"/>
      <c r="J255" s="358"/>
      <c r="K255" s="19"/>
    </row>
    <row r="256" spans="1:11" ht="15.75" x14ac:dyDescent="0.25">
      <c r="A256" s="14">
        <v>247</v>
      </c>
      <c r="B256" s="15" t="s">
        <v>793</v>
      </c>
      <c r="C256" s="358">
        <v>2</v>
      </c>
      <c r="D256" s="16"/>
      <c r="E256" s="17"/>
      <c r="F256" s="18">
        <f t="shared" si="3"/>
        <v>2</v>
      </c>
      <c r="G256" s="97"/>
      <c r="H256" s="360"/>
      <c r="I256" s="15"/>
      <c r="J256" s="358"/>
      <c r="K256" s="19"/>
    </row>
    <row r="257" spans="1:11" ht="15.75" x14ac:dyDescent="0.25">
      <c r="A257" s="14">
        <v>248</v>
      </c>
      <c r="B257" s="15" t="s">
        <v>615</v>
      </c>
      <c r="C257" s="358">
        <v>1</v>
      </c>
      <c r="D257" s="16"/>
      <c r="E257" s="17"/>
      <c r="F257" s="18">
        <f t="shared" si="3"/>
        <v>1</v>
      </c>
      <c r="G257" s="97"/>
      <c r="H257" s="360"/>
      <c r="I257" s="15"/>
      <c r="J257" s="358"/>
      <c r="K257" s="19"/>
    </row>
    <row r="258" spans="1:11" ht="15.75" x14ac:dyDescent="0.25">
      <c r="A258" s="21">
        <v>249</v>
      </c>
      <c r="B258" s="15" t="s">
        <v>794</v>
      </c>
      <c r="C258" s="358">
        <v>1</v>
      </c>
      <c r="D258" s="16"/>
      <c r="E258" s="17"/>
      <c r="F258" s="18">
        <f t="shared" si="3"/>
        <v>1</v>
      </c>
      <c r="G258" s="97"/>
      <c r="H258" s="360"/>
      <c r="I258" s="15"/>
      <c r="J258" s="358"/>
      <c r="K258" s="19"/>
    </row>
    <row r="259" spans="1:11" ht="15.75" x14ac:dyDescent="0.25">
      <c r="A259" s="21">
        <v>250</v>
      </c>
      <c r="B259" s="15" t="s">
        <v>795</v>
      </c>
      <c r="C259" s="358">
        <v>1.5</v>
      </c>
      <c r="D259" s="16"/>
      <c r="E259" s="17"/>
      <c r="F259" s="18">
        <f t="shared" si="3"/>
        <v>1.5</v>
      </c>
      <c r="G259" s="97"/>
      <c r="H259" s="360"/>
      <c r="I259" s="15"/>
      <c r="J259" s="358"/>
      <c r="K259" s="19"/>
    </row>
    <row r="260" spans="1:11" ht="15.75" x14ac:dyDescent="0.25">
      <c r="A260" s="14">
        <v>251</v>
      </c>
      <c r="B260" s="15" t="s">
        <v>796</v>
      </c>
      <c r="C260" s="358">
        <v>6</v>
      </c>
      <c r="D260" s="16"/>
      <c r="E260" s="17"/>
      <c r="F260" s="18">
        <f t="shared" si="3"/>
        <v>6</v>
      </c>
      <c r="G260" s="97"/>
      <c r="H260" s="360"/>
      <c r="I260" s="15"/>
      <c r="J260" s="358"/>
      <c r="K260" s="19"/>
    </row>
    <row r="261" spans="1:11" ht="15.75" x14ac:dyDescent="0.25">
      <c r="A261" s="14">
        <v>252</v>
      </c>
      <c r="B261" s="15" t="s">
        <v>797</v>
      </c>
      <c r="C261" s="358">
        <v>3</v>
      </c>
      <c r="D261" s="16"/>
      <c r="E261" s="17"/>
      <c r="F261" s="18">
        <f t="shared" si="3"/>
        <v>3</v>
      </c>
      <c r="G261" s="97"/>
      <c r="H261" s="360"/>
      <c r="I261" s="15"/>
      <c r="J261" s="358"/>
      <c r="K261" s="19"/>
    </row>
    <row r="262" spans="1:11" ht="15.75" x14ac:dyDescent="0.25">
      <c r="A262" s="14">
        <v>253</v>
      </c>
      <c r="B262" s="15" t="s">
        <v>798</v>
      </c>
      <c r="C262" s="358">
        <v>1</v>
      </c>
      <c r="D262" s="16"/>
      <c r="E262" s="17"/>
      <c r="F262" s="18">
        <f t="shared" si="3"/>
        <v>1</v>
      </c>
      <c r="G262" s="97"/>
      <c r="H262" s="360"/>
      <c r="I262" s="15"/>
      <c r="J262" s="358"/>
      <c r="K262" s="19"/>
    </row>
    <row r="263" spans="1:11" ht="15.75" x14ac:dyDescent="0.25">
      <c r="A263" s="14">
        <v>254</v>
      </c>
      <c r="B263" s="15" t="s">
        <v>799</v>
      </c>
      <c r="C263" s="358">
        <v>1</v>
      </c>
      <c r="D263" s="16"/>
      <c r="E263" s="17"/>
      <c r="F263" s="18">
        <f t="shared" si="3"/>
        <v>1</v>
      </c>
      <c r="G263" s="97"/>
      <c r="H263" s="360"/>
      <c r="I263" s="15"/>
      <c r="J263" s="358"/>
      <c r="K263" s="19"/>
    </row>
    <row r="264" spans="1:11" ht="15.75" x14ac:dyDescent="0.25">
      <c r="A264" s="14">
        <v>255</v>
      </c>
      <c r="B264" s="15" t="s">
        <v>800</v>
      </c>
      <c r="C264" s="358">
        <v>2</v>
      </c>
      <c r="D264" s="16"/>
      <c r="E264" s="17"/>
      <c r="F264" s="18">
        <f t="shared" si="3"/>
        <v>2</v>
      </c>
      <c r="G264" s="97"/>
      <c r="H264" s="360"/>
      <c r="I264" s="15"/>
      <c r="J264" s="358"/>
      <c r="K264" s="19"/>
    </row>
    <row r="265" spans="1:11" ht="15.75" x14ac:dyDescent="0.25">
      <c r="A265" s="14">
        <v>256</v>
      </c>
      <c r="B265" s="15" t="s">
        <v>801</v>
      </c>
      <c r="C265" s="358">
        <v>0.5</v>
      </c>
      <c r="D265" s="16"/>
      <c r="E265" s="17"/>
      <c r="F265" s="18">
        <f t="shared" si="3"/>
        <v>0.5</v>
      </c>
      <c r="G265" s="97"/>
      <c r="H265" s="360"/>
      <c r="I265" s="15"/>
      <c r="J265" s="358"/>
      <c r="K265" s="19"/>
    </row>
    <row r="266" spans="1:11" ht="15.75" x14ac:dyDescent="0.25">
      <c r="A266" s="14">
        <v>257</v>
      </c>
      <c r="B266" s="15" t="s">
        <v>762</v>
      </c>
      <c r="C266" s="358">
        <v>0.5</v>
      </c>
      <c r="D266" s="16"/>
      <c r="E266" s="17"/>
      <c r="F266" s="18">
        <f t="shared" ref="F266:F308" si="4">SUM(C266,D266)</f>
        <v>0.5</v>
      </c>
      <c r="G266" s="97"/>
      <c r="H266" s="360"/>
      <c r="I266" s="15"/>
      <c r="J266" s="358"/>
      <c r="K266" s="19"/>
    </row>
    <row r="267" spans="1:11" ht="15.75" x14ac:dyDescent="0.25">
      <c r="A267" s="14">
        <v>258</v>
      </c>
      <c r="B267" s="15" t="s">
        <v>774</v>
      </c>
      <c r="C267" s="358">
        <v>0.5</v>
      </c>
      <c r="D267" s="16"/>
      <c r="E267" s="17"/>
      <c r="F267" s="18">
        <f t="shared" si="4"/>
        <v>0.5</v>
      </c>
      <c r="G267" s="97"/>
      <c r="H267" s="360"/>
      <c r="I267" s="15"/>
      <c r="J267" s="358"/>
      <c r="K267" s="19"/>
    </row>
    <row r="268" spans="1:11" ht="15.75" x14ac:dyDescent="0.25">
      <c r="A268" s="21">
        <v>259</v>
      </c>
      <c r="B268" s="15" t="s">
        <v>802</v>
      </c>
      <c r="C268" s="358">
        <v>0.5</v>
      </c>
      <c r="D268" s="16"/>
      <c r="E268" s="17"/>
      <c r="F268" s="18">
        <f t="shared" si="4"/>
        <v>0.5</v>
      </c>
      <c r="G268" s="97"/>
      <c r="H268" s="360"/>
      <c r="I268" s="15"/>
      <c r="J268" s="358"/>
      <c r="K268" s="19"/>
    </row>
    <row r="269" spans="1:11" ht="15.75" x14ac:dyDescent="0.25">
      <c r="A269" s="21">
        <v>260</v>
      </c>
      <c r="B269" s="15" t="s">
        <v>763</v>
      </c>
      <c r="C269" s="358">
        <v>0.5</v>
      </c>
      <c r="D269" s="16"/>
      <c r="E269" s="17"/>
      <c r="F269" s="18">
        <f t="shared" si="4"/>
        <v>0.5</v>
      </c>
      <c r="G269" s="97"/>
      <c r="H269" s="360"/>
      <c r="I269" s="15"/>
      <c r="J269" s="358"/>
      <c r="K269" s="19"/>
    </row>
    <row r="270" spans="1:11" ht="15.75" x14ac:dyDescent="0.25">
      <c r="A270" s="14">
        <v>261</v>
      </c>
      <c r="B270" s="15" t="s">
        <v>803</v>
      </c>
      <c r="C270" s="358">
        <v>1</v>
      </c>
      <c r="D270" s="16"/>
      <c r="E270" s="17"/>
      <c r="F270" s="18">
        <f t="shared" si="4"/>
        <v>1</v>
      </c>
      <c r="G270" s="97"/>
      <c r="H270" s="360"/>
      <c r="I270" s="15"/>
      <c r="J270" s="358"/>
      <c r="K270" s="19"/>
    </row>
    <row r="271" spans="1:11" ht="15.75" x14ac:dyDescent="0.25">
      <c r="A271" s="14">
        <v>262</v>
      </c>
      <c r="B271" s="15" t="s">
        <v>804</v>
      </c>
      <c r="C271" s="358">
        <v>1.5</v>
      </c>
      <c r="D271" s="16"/>
      <c r="E271" s="17"/>
      <c r="F271" s="18">
        <f t="shared" si="4"/>
        <v>1.5</v>
      </c>
      <c r="G271" s="97"/>
      <c r="H271" s="360"/>
      <c r="I271" s="15"/>
      <c r="J271" s="358"/>
      <c r="K271" s="19"/>
    </row>
    <row r="272" spans="1:11" ht="15.75" x14ac:dyDescent="0.25">
      <c r="A272" s="14">
        <v>263</v>
      </c>
      <c r="B272" s="15" t="s">
        <v>805</v>
      </c>
      <c r="C272" s="358">
        <v>0.5</v>
      </c>
      <c r="D272" s="16"/>
      <c r="E272" s="17"/>
      <c r="F272" s="18">
        <f t="shared" si="4"/>
        <v>0.5</v>
      </c>
      <c r="G272" s="97"/>
      <c r="H272" s="360"/>
      <c r="I272" s="15"/>
      <c r="J272" s="358"/>
      <c r="K272" s="19"/>
    </row>
    <row r="273" spans="1:11" ht="15.75" x14ac:dyDescent="0.25">
      <c r="A273" s="14">
        <v>264</v>
      </c>
      <c r="B273" s="15" t="s">
        <v>806</v>
      </c>
      <c r="C273" s="358">
        <v>1</v>
      </c>
      <c r="D273" s="16"/>
      <c r="E273" s="17"/>
      <c r="F273" s="18">
        <f t="shared" si="4"/>
        <v>1</v>
      </c>
      <c r="G273" s="97"/>
      <c r="H273" s="360"/>
      <c r="I273" s="15"/>
      <c r="J273" s="358"/>
      <c r="K273" s="19"/>
    </row>
    <row r="274" spans="1:11" ht="15.75" x14ac:dyDescent="0.25">
      <c r="A274" s="14">
        <v>265</v>
      </c>
      <c r="B274" s="15" t="s">
        <v>807</v>
      </c>
      <c r="C274" s="358">
        <v>0.4</v>
      </c>
      <c r="D274" s="16"/>
      <c r="E274" s="17"/>
      <c r="F274" s="18">
        <f t="shared" si="4"/>
        <v>0.4</v>
      </c>
      <c r="G274" s="365"/>
      <c r="H274" s="360"/>
      <c r="I274" s="15"/>
      <c r="J274" s="358"/>
      <c r="K274" s="19"/>
    </row>
    <row r="275" spans="1:11" ht="15.75" x14ac:dyDescent="0.25">
      <c r="A275" s="14">
        <v>266</v>
      </c>
      <c r="B275" s="15" t="s">
        <v>808</v>
      </c>
      <c r="C275" s="358">
        <v>2</v>
      </c>
      <c r="D275" s="16"/>
      <c r="E275" s="17"/>
      <c r="F275" s="18">
        <f t="shared" si="4"/>
        <v>2</v>
      </c>
      <c r="G275" s="97"/>
      <c r="H275" s="360"/>
      <c r="I275" s="15"/>
      <c r="J275" s="358"/>
      <c r="K275" s="19"/>
    </row>
    <row r="276" spans="1:11" ht="15.75" x14ac:dyDescent="0.25">
      <c r="A276" s="14">
        <v>267</v>
      </c>
      <c r="B276" s="15" t="s">
        <v>809</v>
      </c>
      <c r="C276" s="358">
        <v>0.5</v>
      </c>
      <c r="D276" s="16"/>
      <c r="E276" s="17"/>
      <c r="F276" s="18">
        <f t="shared" si="4"/>
        <v>0.5</v>
      </c>
      <c r="G276" s="97"/>
      <c r="H276" s="360"/>
      <c r="I276" s="15"/>
      <c r="J276" s="358"/>
      <c r="K276" s="19"/>
    </row>
    <row r="277" spans="1:11" ht="15.75" x14ac:dyDescent="0.25">
      <c r="A277" s="14">
        <v>268</v>
      </c>
      <c r="B277" s="15" t="s">
        <v>810</v>
      </c>
      <c r="C277" s="358">
        <v>0.5</v>
      </c>
      <c r="D277" s="16"/>
      <c r="E277" s="17"/>
      <c r="F277" s="18">
        <f t="shared" si="4"/>
        <v>0.5</v>
      </c>
      <c r="G277" s="97"/>
      <c r="H277" s="360"/>
      <c r="I277" s="15"/>
      <c r="J277" s="358"/>
      <c r="K277" s="19"/>
    </row>
    <row r="278" spans="1:11" ht="15.75" x14ac:dyDescent="0.25">
      <c r="A278" s="21">
        <v>269</v>
      </c>
      <c r="B278" s="15" t="s">
        <v>811</v>
      </c>
      <c r="C278" s="360">
        <v>0.5</v>
      </c>
      <c r="D278" s="16"/>
      <c r="E278" s="17"/>
      <c r="F278" s="18">
        <f t="shared" si="4"/>
        <v>0.5</v>
      </c>
      <c r="G278" s="97"/>
      <c r="H278" s="360"/>
      <c r="I278" s="15"/>
      <c r="J278" s="360"/>
      <c r="K278" s="19"/>
    </row>
    <row r="279" spans="1:11" ht="15.75" x14ac:dyDescent="0.25">
      <c r="A279" s="21">
        <v>270</v>
      </c>
      <c r="B279" s="15" t="s">
        <v>812</v>
      </c>
      <c r="C279" s="360">
        <v>0.5</v>
      </c>
      <c r="D279" s="16"/>
      <c r="E279" s="17"/>
      <c r="F279" s="18">
        <f t="shared" si="4"/>
        <v>0.5</v>
      </c>
      <c r="G279" s="97"/>
      <c r="H279" s="360"/>
      <c r="I279" s="15"/>
      <c r="J279" s="360"/>
      <c r="K279" s="19"/>
    </row>
    <row r="280" spans="1:11" ht="15.75" x14ac:dyDescent="0.25">
      <c r="A280" s="14">
        <v>271</v>
      </c>
      <c r="B280" s="15" t="s">
        <v>813</v>
      </c>
      <c r="C280" s="360">
        <v>0.5</v>
      </c>
      <c r="D280" s="16"/>
      <c r="E280" s="17"/>
      <c r="F280" s="18">
        <f t="shared" si="4"/>
        <v>0.5</v>
      </c>
      <c r="G280" s="97"/>
      <c r="H280" s="360"/>
      <c r="I280" s="15"/>
      <c r="J280" s="360"/>
      <c r="K280" s="19"/>
    </row>
    <row r="281" spans="1:11" ht="15.75" x14ac:dyDescent="0.25">
      <c r="A281" s="14">
        <v>272</v>
      </c>
      <c r="B281" s="15" t="s">
        <v>814</v>
      </c>
      <c r="C281" s="360">
        <v>0.5</v>
      </c>
      <c r="D281" s="16"/>
      <c r="E281" s="17"/>
      <c r="F281" s="18">
        <f t="shared" si="4"/>
        <v>0.5</v>
      </c>
      <c r="G281" s="97"/>
      <c r="H281" s="360"/>
      <c r="I281" s="15"/>
      <c r="J281" s="360"/>
      <c r="K281" s="19"/>
    </row>
    <row r="282" spans="1:11" ht="15.75" x14ac:dyDescent="0.25">
      <c r="A282" s="14">
        <v>273</v>
      </c>
      <c r="B282" s="15" t="s">
        <v>815</v>
      </c>
      <c r="C282" s="360">
        <v>1</v>
      </c>
      <c r="D282" s="16"/>
      <c r="E282" s="17"/>
      <c r="F282" s="18">
        <f t="shared" si="4"/>
        <v>1</v>
      </c>
      <c r="G282" s="97"/>
      <c r="H282" s="360"/>
      <c r="I282" s="15"/>
      <c r="J282" s="360"/>
      <c r="K282" s="19"/>
    </row>
    <row r="283" spans="1:11" ht="15.75" x14ac:dyDescent="0.25">
      <c r="A283" s="14">
        <v>274</v>
      </c>
      <c r="B283" s="15" t="s">
        <v>816</v>
      </c>
      <c r="C283" s="360">
        <v>0.5</v>
      </c>
      <c r="D283" s="16"/>
      <c r="E283" s="17"/>
      <c r="F283" s="18">
        <f t="shared" si="4"/>
        <v>0.5</v>
      </c>
      <c r="G283" s="97"/>
      <c r="H283" s="360"/>
      <c r="I283" s="15"/>
      <c r="J283" s="360"/>
      <c r="K283" s="19"/>
    </row>
    <row r="284" spans="1:11" ht="31.5" x14ac:dyDescent="0.25">
      <c r="A284" s="14">
        <v>275</v>
      </c>
      <c r="B284" s="366" t="s">
        <v>817</v>
      </c>
      <c r="C284" s="367"/>
      <c r="D284" s="100">
        <v>0.3</v>
      </c>
      <c r="E284" s="14" t="s">
        <v>818</v>
      </c>
      <c r="F284" s="102">
        <f t="shared" si="4"/>
        <v>0.3</v>
      </c>
      <c r="G284" s="21"/>
      <c r="H284" s="367"/>
      <c r="I284" s="14" t="s">
        <v>818</v>
      </c>
      <c r="J284" s="100">
        <v>0.3</v>
      </c>
      <c r="K284" s="19"/>
    </row>
    <row r="285" spans="1:11" ht="94.5" x14ac:dyDescent="0.25">
      <c r="A285" s="14">
        <v>276</v>
      </c>
      <c r="B285" s="366" t="s">
        <v>819</v>
      </c>
      <c r="C285" s="367"/>
      <c r="D285" s="100">
        <v>5.45</v>
      </c>
      <c r="E285" s="14" t="s">
        <v>820</v>
      </c>
      <c r="F285" s="102">
        <f t="shared" si="4"/>
        <v>5.45</v>
      </c>
      <c r="G285" s="21"/>
      <c r="H285" s="367"/>
      <c r="I285" s="14" t="s">
        <v>820</v>
      </c>
      <c r="J285" s="100">
        <v>5.45</v>
      </c>
      <c r="K285" s="19"/>
    </row>
    <row r="286" spans="1:11" ht="63" x14ac:dyDescent="0.25">
      <c r="A286" s="14">
        <v>277</v>
      </c>
      <c r="B286" s="366" t="s">
        <v>821</v>
      </c>
      <c r="C286" s="367"/>
      <c r="D286" s="100">
        <v>9.75</v>
      </c>
      <c r="E286" s="14" t="s">
        <v>822</v>
      </c>
      <c r="F286" s="102">
        <f t="shared" si="4"/>
        <v>9.75</v>
      </c>
      <c r="G286" s="21"/>
      <c r="H286" s="367"/>
      <c r="I286" s="14" t="s">
        <v>822</v>
      </c>
      <c r="J286" s="100">
        <v>9.75</v>
      </c>
      <c r="K286" s="19"/>
    </row>
    <row r="287" spans="1:11" ht="31.5" x14ac:dyDescent="0.25">
      <c r="A287" s="14">
        <v>278</v>
      </c>
      <c r="B287" s="366" t="s">
        <v>823</v>
      </c>
      <c r="C287" s="367"/>
      <c r="D287" s="100">
        <v>0.6</v>
      </c>
      <c r="E287" s="14" t="s">
        <v>824</v>
      </c>
      <c r="F287" s="102">
        <f t="shared" si="4"/>
        <v>0.6</v>
      </c>
      <c r="G287" s="21"/>
      <c r="H287" s="367"/>
      <c r="I287" s="14" t="s">
        <v>824</v>
      </c>
      <c r="J287" s="100">
        <v>0.6</v>
      </c>
      <c r="K287" s="19"/>
    </row>
    <row r="288" spans="1:11" ht="15.75" x14ac:dyDescent="0.25">
      <c r="A288" s="21">
        <v>279</v>
      </c>
      <c r="B288" s="366" t="s">
        <v>825</v>
      </c>
      <c r="C288" s="367"/>
      <c r="D288" s="100">
        <v>0.55000000000000004</v>
      </c>
      <c r="E288" s="14" t="s">
        <v>826</v>
      </c>
      <c r="F288" s="102">
        <f t="shared" si="4"/>
        <v>0.55000000000000004</v>
      </c>
      <c r="G288" s="21"/>
      <c r="H288" s="367"/>
      <c r="I288" s="14" t="s">
        <v>826</v>
      </c>
      <c r="J288" s="100">
        <v>0.55000000000000004</v>
      </c>
      <c r="K288" s="19"/>
    </row>
    <row r="289" spans="1:11" ht="15.75" x14ac:dyDescent="0.25">
      <c r="A289" s="21">
        <v>280</v>
      </c>
      <c r="B289" s="366" t="s">
        <v>827</v>
      </c>
      <c r="C289" s="367"/>
      <c r="D289" s="100">
        <v>0.55000000000000004</v>
      </c>
      <c r="E289" s="14" t="s">
        <v>826</v>
      </c>
      <c r="F289" s="102">
        <f t="shared" si="4"/>
        <v>0.55000000000000004</v>
      </c>
      <c r="G289" s="21"/>
      <c r="H289" s="367"/>
      <c r="I289" s="14" t="s">
        <v>826</v>
      </c>
      <c r="J289" s="100">
        <v>0.55000000000000004</v>
      </c>
      <c r="K289" s="19"/>
    </row>
    <row r="290" spans="1:11" ht="94.5" x14ac:dyDescent="0.25">
      <c r="A290" s="14">
        <v>281</v>
      </c>
      <c r="B290" s="366" t="s">
        <v>828</v>
      </c>
      <c r="C290" s="367"/>
      <c r="D290" s="100">
        <v>0.83</v>
      </c>
      <c r="E290" s="14" t="s">
        <v>829</v>
      </c>
      <c r="F290" s="102">
        <f t="shared" si="4"/>
        <v>0.83</v>
      </c>
      <c r="G290" s="21"/>
      <c r="H290" s="367"/>
      <c r="I290" s="14" t="s">
        <v>829</v>
      </c>
      <c r="J290" s="100">
        <v>0.83</v>
      </c>
      <c r="K290" s="19"/>
    </row>
    <row r="291" spans="1:11" ht="31.5" x14ac:dyDescent="0.25">
      <c r="A291" s="14">
        <v>282</v>
      </c>
      <c r="B291" s="366" t="s">
        <v>830</v>
      </c>
      <c r="C291" s="367"/>
      <c r="D291" s="100">
        <v>2</v>
      </c>
      <c r="E291" s="14" t="s">
        <v>831</v>
      </c>
      <c r="F291" s="102">
        <f t="shared" si="4"/>
        <v>2</v>
      </c>
      <c r="G291" s="21"/>
      <c r="H291" s="367"/>
      <c r="I291" s="14" t="s">
        <v>831</v>
      </c>
      <c r="J291" s="100">
        <v>2</v>
      </c>
      <c r="K291" s="19"/>
    </row>
    <row r="292" spans="1:11" ht="94.5" x14ac:dyDescent="0.25">
      <c r="A292" s="14">
        <v>283</v>
      </c>
      <c r="B292" s="187" t="s">
        <v>832</v>
      </c>
      <c r="C292" s="367"/>
      <c r="D292" s="100">
        <v>5.08</v>
      </c>
      <c r="E292" s="14" t="s">
        <v>833</v>
      </c>
      <c r="F292" s="102">
        <f t="shared" si="4"/>
        <v>5.08</v>
      </c>
      <c r="G292" s="21"/>
      <c r="H292" s="367"/>
      <c r="I292" s="14" t="s">
        <v>833</v>
      </c>
      <c r="J292" s="100">
        <v>5.08</v>
      </c>
      <c r="K292" s="19"/>
    </row>
    <row r="293" spans="1:11" ht="31.5" x14ac:dyDescent="0.25">
      <c r="A293" s="14">
        <v>284</v>
      </c>
      <c r="B293" s="366" t="s">
        <v>834</v>
      </c>
      <c r="C293" s="367"/>
      <c r="D293" s="100">
        <v>0.35</v>
      </c>
      <c r="E293" s="14" t="s">
        <v>818</v>
      </c>
      <c r="F293" s="102">
        <f t="shared" si="4"/>
        <v>0.35</v>
      </c>
      <c r="G293" s="21"/>
      <c r="H293" s="367"/>
      <c r="I293" s="14" t="s">
        <v>818</v>
      </c>
      <c r="J293" s="100">
        <v>0.35</v>
      </c>
      <c r="K293" s="19"/>
    </row>
    <row r="294" spans="1:11" ht="63" x14ac:dyDescent="0.25">
      <c r="A294" s="14">
        <v>285</v>
      </c>
      <c r="B294" s="366" t="s">
        <v>835</v>
      </c>
      <c r="C294" s="367"/>
      <c r="D294" s="100">
        <v>2.98</v>
      </c>
      <c r="E294" s="14" t="s">
        <v>836</v>
      </c>
      <c r="F294" s="102">
        <f t="shared" si="4"/>
        <v>2.98</v>
      </c>
      <c r="G294" s="21"/>
      <c r="H294" s="367"/>
      <c r="I294" s="14" t="s">
        <v>836</v>
      </c>
      <c r="J294" s="100">
        <v>2.98</v>
      </c>
      <c r="K294" s="19"/>
    </row>
    <row r="295" spans="1:11" ht="47.25" x14ac:dyDescent="0.25">
      <c r="A295" s="14">
        <v>286</v>
      </c>
      <c r="B295" s="366" t="s">
        <v>837</v>
      </c>
      <c r="C295" s="367"/>
      <c r="D295" s="100">
        <v>0.08</v>
      </c>
      <c r="E295" s="14" t="s">
        <v>838</v>
      </c>
      <c r="F295" s="102">
        <f t="shared" si="4"/>
        <v>0.08</v>
      </c>
      <c r="G295" s="21"/>
      <c r="H295" s="367"/>
      <c r="I295" s="14" t="s">
        <v>838</v>
      </c>
      <c r="J295" s="100">
        <v>0.08</v>
      </c>
      <c r="K295" s="19"/>
    </row>
    <row r="296" spans="1:11" ht="47.25" x14ac:dyDescent="0.25">
      <c r="A296" s="14">
        <v>287</v>
      </c>
      <c r="B296" s="366" t="s">
        <v>839</v>
      </c>
      <c r="C296" s="367"/>
      <c r="D296" s="100">
        <v>0.08</v>
      </c>
      <c r="E296" s="14" t="s">
        <v>838</v>
      </c>
      <c r="F296" s="102">
        <f t="shared" si="4"/>
        <v>0.08</v>
      </c>
      <c r="G296" s="21"/>
      <c r="H296" s="367"/>
      <c r="I296" s="14" t="s">
        <v>838</v>
      </c>
      <c r="J296" s="100">
        <v>0.08</v>
      </c>
      <c r="K296" s="19"/>
    </row>
    <row r="297" spans="1:11" ht="15.75" x14ac:dyDescent="0.25">
      <c r="A297" s="14">
        <v>288</v>
      </c>
      <c r="B297" s="366" t="s">
        <v>840</v>
      </c>
      <c r="C297" s="367"/>
      <c r="D297" s="100">
        <v>0.28000000000000003</v>
      </c>
      <c r="E297" s="14" t="s">
        <v>841</v>
      </c>
      <c r="F297" s="102">
        <f t="shared" si="4"/>
        <v>0.28000000000000003</v>
      </c>
      <c r="G297" s="21"/>
      <c r="H297" s="367"/>
      <c r="I297" s="14" t="s">
        <v>841</v>
      </c>
      <c r="J297" s="100">
        <v>0.28000000000000003</v>
      </c>
      <c r="K297" s="19"/>
    </row>
    <row r="298" spans="1:11" ht="31.5" x14ac:dyDescent="0.25">
      <c r="A298" s="21">
        <v>289</v>
      </c>
      <c r="B298" s="366" t="s">
        <v>842</v>
      </c>
      <c r="C298" s="367"/>
      <c r="D298" s="100">
        <v>4.5</v>
      </c>
      <c r="E298" s="14" t="s">
        <v>843</v>
      </c>
      <c r="F298" s="102">
        <f t="shared" si="4"/>
        <v>4.5</v>
      </c>
      <c r="G298" s="21"/>
      <c r="H298" s="367"/>
      <c r="I298" s="14" t="s">
        <v>843</v>
      </c>
      <c r="J298" s="100">
        <v>4.5</v>
      </c>
      <c r="K298" s="19"/>
    </row>
    <row r="299" spans="1:11" ht="31.5" x14ac:dyDescent="0.25">
      <c r="A299" s="21">
        <v>290</v>
      </c>
      <c r="B299" s="366" t="s">
        <v>844</v>
      </c>
      <c r="C299" s="367"/>
      <c r="D299" s="100">
        <v>0.41</v>
      </c>
      <c r="E299" s="14" t="s">
        <v>818</v>
      </c>
      <c r="F299" s="102">
        <f t="shared" si="4"/>
        <v>0.41</v>
      </c>
      <c r="G299" s="21"/>
      <c r="H299" s="367"/>
      <c r="I299" s="14" t="s">
        <v>818</v>
      </c>
      <c r="J299" s="100">
        <v>0.41</v>
      </c>
      <c r="K299" s="19"/>
    </row>
    <row r="300" spans="1:11" ht="31.5" x14ac:dyDescent="0.25">
      <c r="A300" s="14">
        <v>291</v>
      </c>
      <c r="B300" s="366" t="s">
        <v>845</v>
      </c>
      <c r="C300" s="367"/>
      <c r="D300" s="100">
        <v>0.41</v>
      </c>
      <c r="E300" s="14" t="s">
        <v>818</v>
      </c>
      <c r="F300" s="102">
        <f t="shared" si="4"/>
        <v>0.41</v>
      </c>
      <c r="G300" s="21"/>
      <c r="H300" s="367"/>
      <c r="I300" s="14" t="s">
        <v>818</v>
      </c>
      <c r="J300" s="100">
        <v>0.41</v>
      </c>
      <c r="K300" s="19"/>
    </row>
    <row r="301" spans="1:11" ht="47.25" x14ac:dyDescent="0.25">
      <c r="A301" s="14">
        <v>292</v>
      </c>
      <c r="B301" s="366" t="s">
        <v>846</v>
      </c>
      <c r="C301" s="367"/>
      <c r="D301" s="100">
        <v>0.08</v>
      </c>
      <c r="E301" s="14" t="s">
        <v>847</v>
      </c>
      <c r="F301" s="102">
        <f t="shared" si="4"/>
        <v>0.08</v>
      </c>
      <c r="G301" s="21"/>
      <c r="H301" s="367"/>
      <c r="I301" s="14" t="s">
        <v>847</v>
      </c>
      <c r="J301" s="100">
        <v>0.08</v>
      </c>
      <c r="K301" s="19"/>
    </row>
    <row r="302" spans="1:11" ht="31.5" x14ac:dyDescent="0.25">
      <c r="A302" s="14">
        <v>293</v>
      </c>
      <c r="B302" s="366" t="s">
        <v>848</v>
      </c>
      <c r="C302" s="367"/>
      <c r="D302" s="100">
        <v>0.8</v>
      </c>
      <c r="E302" s="14" t="s">
        <v>849</v>
      </c>
      <c r="F302" s="102">
        <f t="shared" si="4"/>
        <v>0.8</v>
      </c>
      <c r="G302" s="21"/>
      <c r="H302" s="367"/>
      <c r="I302" s="14" t="s">
        <v>849</v>
      </c>
      <c r="J302" s="100">
        <v>0.8</v>
      </c>
      <c r="K302" s="19"/>
    </row>
    <row r="303" spans="1:11" ht="47.25" x14ac:dyDescent="0.25">
      <c r="A303" s="14">
        <v>294</v>
      </c>
      <c r="B303" s="366" t="s">
        <v>850</v>
      </c>
      <c r="C303" s="367"/>
      <c r="D303" s="100">
        <v>0.25</v>
      </c>
      <c r="E303" s="14" t="s">
        <v>838</v>
      </c>
      <c r="F303" s="102">
        <f t="shared" si="4"/>
        <v>0.25</v>
      </c>
      <c r="G303" s="21"/>
      <c r="H303" s="367"/>
      <c r="I303" s="14" t="s">
        <v>838</v>
      </c>
      <c r="J303" s="100">
        <v>0.25</v>
      </c>
      <c r="K303" s="19"/>
    </row>
    <row r="304" spans="1:11" ht="47.25" x14ac:dyDescent="0.25">
      <c r="A304" s="14">
        <v>295</v>
      </c>
      <c r="B304" s="366" t="s">
        <v>851</v>
      </c>
      <c r="C304" s="367"/>
      <c r="D304" s="100">
        <v>0.09</v>
      </c>
      <c r="E304" s="14" t="s">
        <v>847</v>
      </c>
      <c r="F304" s="102">
        <f t="shared" si="4"/>
        <v>0.09</v>
      </c>
      <c r="G304" s="21"/>
      <c r="H304" s="367"/>
      <c r="I304" s="14" t="s">
        <v>847</v>
      </c>
      <c r="J304" s="100">
        <v>0.09</v>
      </c>
      <c r="K304" s="19"/>
    </row>
    <row r="305" spans="1:11" ht="15.75" x14ac:dyDescent="0.25">
      <c r="A305" s="14">
        <v>296</v>
      </c>
      <c r="B305" s="366" t="s">
        <v>852</v>
      </c>
      <c r="C305" s="367"/>
      <c r="D305" s="100">
        <v>0.35</v>
      </c>
      <c r="E305" s="14" t="s">
        <v>853</v>
      </c>
      <c r="F305" s="102">
        <f t="shared" si="4"/>
        <v>0.35</v>
      </c>
      <c r="G305" s="21"/>
      <c r="H305" s="367"/>
      <c r="I305" s="14" t="s">
        <v>853</v>
      </c>
      <c r="J305" s="100">
        <v>0.35</v>
      </c>
      <c r="K305" s="19"/>
    </row>
    <row r="306" spans="1:11" ht="47.25" x14ac:dyDescent="0.25">
      <c r="A306" s="14">
        <v>297</v>
      </c>
      <c r="B306" s="366" t="s">
        <v>854</v>
      </c>
      <c r="C306" s="367"/>
      <c r="D306" s="100">
        <v>0.41</v>
      </c>
      <c r="E306" s="14" t="s">
        <v>855</v>
      </c>
      <c r="F306" s="102">
        <f t="shared" si="4"/>
        <v>0.41</v>
      </c>
      <c r="G306" s="21"/>
      <c r="H306" s="367"/>
      <c r="I306" s="14" t="s">
        <v>855</v>
      </c>
      <c r="J306" s="100">
        <v>0.41</v>
      </c>
      <c r="K306" s="19"/>
    </row>
    <row r="307" spans="1:11" ht="258.75" customHeight="1" x14ac:dyDescent="0.25">
      <c r="A307" s="14">
        <v>298</v>
      </c>
      <c r="B307" s="187" t="s">
        <v>832</v>
      </c>
      <c r="C307" s="367"/>
      <c r="D307" s="100">
        <v>9.6199999999999992</v>
      </c>
      <c r="E307" s="14" t="s">
        <v>856</v>
      </c>
      <c r="F307" s="102">
        <f t="shared" si="4"/>
        <v>9.6199999999999992</v>
      </c>
      <c r="G307" s="21"/>
      <c r="H307" s="367"/>
      <c r="I307" s="14" t="s">
        <v>856</v>
      </c>
      <c r="J307" s="100">
        <v>9.6199999999999992</v>
      </c>
      <c r="K307" s="19"/>
    </row>
    <row r="308" spans="1:11" ht="15.75" x14ac:dyDescent="0.25">
      <c r="A308" s="21">
        <v>299</v>
      </c>
      <c r="B308" s="15"/>
      <c r="C308" s="360"/>
      <c r="D308" s="16"/>
      <c r="E308" s="17"/>
      <c r="F308" s="18">
        <f t="shared" si="4"/>
        <v>0</v>
      </c>
      <c r="G308" s="97"/>
      <c r="H308" s="360"/>
      <c r="I308" s="17"/>
      <c r="J308" s="16"/>
      <c r="K308" s="19"/>
    </row>
    <row r="309" spans="1:11" ht="15.75" x14ac:dyDescent="0.25">
      <c r="A309" s="14"/>
      <c r="B309" s="23"/>
      <c r="C309" s="24"/>
      <c r="D309" s="24"/>
      <c r="E309" s="25"/>
      <c r="F309" s="18">
        <f>SUM(C309,D309)</f>
        <v>0</v>
      </c>
      <c r="G309" s="368"/>
      <c r="H309" s="369"/>
      <c r="I309" s="25"/>
      <c r="J309" s="24"/>
      <c r="K309" s="19"/>
    </row>
    <row r="310" spans="1:11" ht="15.75" x14ac:dyDescent="0.25">
      <c r="A310" s="23"/>
      <c r="B310" s="26" t="s">
        <v>37</v>
      </c>
      <c r="C310" s="27">
        <f>SUM(C10:C309)</f>
        <v>281.0499999999999</v>
      </c>
      <c r="D310" s="27">
        <f>SUM(D10:D309)</f>
        <v>45.799999999999983</v>
      </c>
      <c r="E310" s="28"/>
      <c r="F310" s="29">
        <f>SUM(C310,D310)</f>
        <v>326.84999999999991</v>
      </c>
      <c r="G310" s="370"/>
      <c r="H310" s="27">
        <f>SUM(H10:H309)</f>
        <v>434.24000000000007</v>
      </c>
      <c r="I310" s="28"/>
      <c r="J310" s="27">
        <f>SUM(J10:J309)</f>
        <v>45.799999999999983</v>
      </c>
      <c r="K310" s="31">
        <f>C310-H310</f>
        <v>-153.19000000000017</v>
      </c>
    </row>
    <row r="313" spans="1:11" ht="15.75" x14ac:dyDescent="0.25">
      <c r="B313" s="32" t="s">
        <v>857</v>
      </c>
      <c r="F313" s="371" t="s">
        <v>858</v>
      </c>
      <c r="G313" s="34"/>
      <c r="H313" s="34"/>
    </row>
    <row r="314" spans="1:11" x14ac:dyDescent="0.25">
      <c r="B314" s="32"/>
      <c r="D314" s="372" t="s">
        <v>859</v>
      </c>
      <c r="F314" s="36" t="s">
        <v>860</v>
      </c>
      <c r="G314" s="373"/>
      <c r="H314" s="37"/>
    </row>
    <row r="315" spans="1:11" ht="15.75" x14ac:dyDescent="0.25">
      <c r="B315" s="32" t="s">
        <v>41</v>
      </c>
      <c r="F315" s="371" t="s">
        <v>861</v>
      </c>
      <c r="G315" s="34"/>
      <c r="H315" s="35"/>
    </row>
    <row r="316" spans="1:11" x14ac:dyDescent="0.25">
      <c r="D316" s="374" t="s">
        <v>862</v>
      </c>
      <c r="F316" s="36" t="s">
        <v>863</v>
      </c>
      <c r="G316" s="373"/>
      <c r="H316" s="37"/>
    </row>
  </sheetData>
  <mergeCells count="11">
    <mergeCell ref="G313:H313"/>
    <mergeCell ref="G315:H315"/>
    <mergeCell ref="B4:K4"/>
    <mergeCell ref="B6:J6"/>
    <mergeCell ref="A7:K7"/>
    <mergeCell ref="A8:A9"/>
    <mergeCell ref="B8:B9"/>
    <mergeCell ref="C8:E8"/>
    <mergeCell ref="F8:F9"/>
    <mergeCell ref="G8:J8"/>
    <mergeCell ref="K8:K9"/>
  </mergeCells>
  <printOptions horizontalCentered="1" verticalCentered="1"/>
  <pageMargins left="0" right="0" top="0" bottom="0" header="0" footer="0"/>
  <pageSetup paperSize="9" scale="80" fitToHeight="0" orientation="landscape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B28" sqref="B28"/>
    </sheetView>
  </sheetViews>
  <sheetFormatPr defaultRowHeight="12.75" x14ac:dyDescent="0.2"/>
  <cols>
    <col min="1" max="1" width="12" style="282" customWidth="1"/>
    <col min="2" max="2" width="18.140625" style="282" customWidth="1"/>
    <col min="3" max="3" width="13.28515625" style="282" customWidth="1"/>
    <col min="4" max="4" width="15" style="282" customWidth="1"/>
    <col min="5" max="5" width="24.140625" style="282" customWidth="1"/>
    <col min="6" max="6" width="13" style="282" customWidth="1"/>
    <col min="7" max="7" width="16" style="282" customWidth="1"/>
    <col min="8" max="8" width="15" style="282" customWidth="1"/>
    <col min="9" max="9" width="17" style="282" customWidth="1"/>
    <col min="10" max="10" width="14" style="282" customWidth="1"/>
    <col min="11" max="11" width="19.28515625" style="282" customWidth="1"/>
    <col min="12" max="256" width="9.140625" style="282"/>
    <col min="257" max="257" width="12" style="282" customWidth="1"/>
    <col min="258" max="258" width="18.140625" style="282" customWidth="1"/>
    <col min="259" max="259" width="13.28515625" style="282" customWidth="1"/>
    <col min="260" max="260" width="15" style="282" customWidth="1"/>
    <col min="261" max="261" width="24.140625" style="282" customWidth="1"/>
    <col min="262" max="262" width="13" style="282" customWidth="1"/>
    <col min="263" max="263" width="16" style="282" customWidth="1"/>
    <col min="264" max="264" width="15" style="282" customWidth="1"/>
    <col min="265" max="265" width="17" style="282" customWidth="1"/>
    <col min="266" max="266" width="14" style="282" customWidth="1"/>
    <col min="267" max="267" width="19.28515625" style="282" customWidth="1"/>
    <col min="268" max="512" width="9.140625" style="282"/>
    <col min="513" max="513" width="12" style="282" customWidth="1"/>
    <col min="514" max="514" width="18.140625" style="282" customWidth="1"/>
    <col min="515" max="515" width="13.28515625" style="282" customWidth="1"/>
    <col min="516" max="516" width="15" style="282" customWidth="1"/>
    <col min="517" max="517" width="24.140625" style="282" customWidth="1"/>
    <col min="518" max="518" width="13" style="282" customWidth="1"/>
    <col min="519" max="519" width="16" style="282" customWidth="1"/>
    <col min="520" max="520" width="15" style="282" customWidth="1"/>
    <col min="521" max="521" width="17" style="282" customWidth="1"/>
    <col min="522" max="522" width="14" style="282" customWidth="1"/>
    <col min="523" max="523" width="19.28515625" style="282" customWidth="1"/>
    <col min="524" max="768" width="9.140625" style="282"/>
    <col min="769" max="769" width="12" style="282" customWidth="1"/>
    <col min="770" max="770" width="18.140625" style="282" customWidth="1"/>
    <col min="771" max="771" width="13.28515625" style="282" customWidth="1"/>
    <col min="772" max="772" width="15" style="282" customWidth="1"/>
    <col min="773" max="773" width="24.140625" style="282" customWidth="1"/>
    <col min="774" max="774" width="13" style="282" customWidth="1"/>
    <col min="775" max="775" width="16" style="282" customWidth="1"/>
    <col min="776" max="776" width="15" style="282" customWidth="1"/>
    <col min="777" max="777" width="17" style="282" customWidth="1"/>
    <col min="778" max="778" width="14" style="282" customWidth="1"/>
    <col min="779" max="779" width="19.28515625" style="282" customWidth="1"/>
    <col min="780" max="1024" width="9.140625" style="282"/>
    <col min="1025" max="1025" width="12" style="282" customWidth="1"/>
    <col min="1026" max="1026" width="18.140625" style="282" customWidth="1"/>
    <col min="1027" max="1027" width="13.28515625" style="282" customWidth="1"/>
    <col min="1028" max="1028" width="15" style="282" customWidth="1"/>
    <col min="1029" max="1029" width="24.140625" style="282" customWidth="1"/>
    <col min="1030" max="1030" width="13" style="282" customWidth="1"/>
    <col min="1031" max="1031" width="16" style="282" customWidth="1"/>
    <col min="1032" max="1032" width="15" style="282" customWidth="1"/>
    <col min="1033" max="1033" width="17" style="282" customWidth="1"/>
    <col min="1034" max="1034" width="14" style="282" customWidth="1"/>
    <col min="1035" max="1035" width="19.28515625" style="282" customWidth="1"/>
    <col min="1036" max="1280" width="9.140625" style="282"/>
    <col min="1281" max="1281" width="12" style="282" customWidth="1"/>
    <col min="1282" max="1282" width="18.140625" style="282" customWidth="1"/>
    <col min="1283" max="1283" width="13.28515625" style="282" customWidth="1"/>
    <col min="1284" max="1284" width="15" style="282" customWidth="1"/>
    <col min="1285" max="1285" width="24.140625" style="282" customWidth="1"/>
    <col min="1286" max="1286" width="13" style="282" customWidth="1"/>
    <col min="1287" max="1287" width="16" style="282" customWidth="1"/>
    <col min="1288" max="1288" width="15" style="282" customWidth="1"/>
    <col min="1289" max="1289" width="17" style="282" customWidth="1"/>
    <col min="1290" max="1290" width="14" style="282" customWidth="1"/>
    <col min="1291" max="1291" width="19.28515625" style="282" customWidth="1"/>
    <col min="1292" max="1536" width="9.140625" style="282"/>
    <col min="1537" max="1537" width="12" style="282" customWidth="1"/>
    <col min="1538" max="1538" width="18.140625" style="282" customWidth="1"/>
    <col min="1539" max="1539" width="13.28515625" style="282" customWidth="1"/>
    <col min="1540" max="1540" width="15" style="282" customWidth="1"/>
    <col min="1541" max="1541" width="24.140625" style="282" customWidth="1"/>
    <col min="1542" max="1542" width="13" style="282" customWidth="1"/>
    <col min="1543" max="1543" width="16" style="282" customWidth="1"/>
    <col min="1544" max="1544" width="15" style="282" customWidth="1"/>
    <col min="1545" max="1545" width="17" style="282" customWidth="1"/>
    <col min="1546" max="1546" width="14" style="282" customWidth="1"/>
    <col min="1547" max="1547" width="19.28515625" style="282" customWidth="1"/>
    <col min="1548" max="1792" width="9.140625" style="282"/>
    <col min="1793" max="1793" width="12" style="282" customWidth="1"/>
    <col min="1794" max="1794" width="18.140625" style="282" customWidth="1"/>
    <col min="1795" max="1795" width="13.28515625" style="282" customWidth="1"/>
    <col min="1796" max="1796" width="15" style="282" customWidth="1"/>
    <col min="1797" max="1797" width="24.140625" style="282" customWidth="1"/>
    <col min="1798" max="1798" width="13" style="282" customWidth="1"/>
    <col min="1799" max="1799" width="16" style="282" customWidth="1"/>
    <col min="1800" max="1800" width="15" style="282" customWidth="1"/>
    <col min="1801" max="1801" width="17" style="282" customWidth="1"/>
    <col min="1802" max="1802" width="14" style="282" customWidth="1"/>
    <col min="1803" max="1803" width="19.28515625" style="282" customWidth="1"/>
    <col min="1804" max="2048" width="9.140625" style="282"/>
    <col min="2049" max="2049" width="12" style="282" customWidth="1"/>
    <col min="2050" max="2050" width="18.140625" style="282" customWidth="1"/>
    <col min="2051" max="2051" width="13.28515625" style="282" customWidth="1"/>
    <col min="2052" max="2052" width="15" style="282" customWidth="1"/>
    <col min="2053" max="2053" width="24.140625" style="282" customWidth="1"/>
    <col min="2054" max="2054" width="13" style="282" customWidth="1"/>
    <col min="2055" max="2055" width="16" style="282" customWidth="1"/>
    <col min="2056" max="2056" width="15" style="282" customWidth="1"/>
    <col min="2057" max="2057" width="17" style="282" customWidth="1"/>
    <col min="2058" max="2058" width="14" style="282" customWidth="1"/>
    <col min="2059" max="2059" width="19.28515625" style="282" customWidth="1"/>
    <col min="2060" max="2304" width="9.140625" style="282"/>
    <col min="2305" max="2305" width="12" style="282" customWidth="1"/>
    <col min="2306" max="2306" width="18.140625" style="282" customWidth="1"/>
    <col min="2307" max="2307" width="13.28515625" style="282" customWidth="1"/>
    <col min="2308" max="2308" width="15" style="282" customWidth="1"/>
    <col min="2309" max="2309" width="24.140625" style="282" customWidth="1"/>
    <col min="2310" max="2310" width="13" style="282" customWidth="1"/>
    <col min="2311" max="2311" width="16" style="282" customWidth="1"/>
    <col min="2312" max="2312" width="15" style="282" customWidth="1"/>
    <col min="2313" max="2313" width="17" style="282" customWidth="1"/>
    <col min="2314" max="2314" width="14" style="282" customWidth="1"/>
    <col min="2315" max="2315" width="19.28515625" style="282" customWidth="1"/>
    <col min="2316" max="2560" width="9.140625" style="282"/>
    <col min="2561" max="2561" width="12" style="282" customWidth="1"/>
    <col min="2562" max="2562" width="18.140625" style="282" customWidth="1"/>
    <col min="2563" max="2563" width="13.28515625" style="282" customWidth="1"/>
    <col min="2564" max="2564" width="15" style="282" customWidth="1"/>
    <col min="2565" max="2565" width="24.140625" style="282" customWidth="1"/>
    <col min="2566" max="2566" width="13" style="282" customWidth="1"/>
    <col min="2567" max="2567" width="16" style="282" customWidth="1"/>
    <col min="2568" max="2568" width="15" style="282" customWidth="1"/>
    <col min="2569" max="2569" width="17" style="282" customWidth="1"/>
    <col min="2570" max="2570" width="14" style="282" customWidth="1"/>
    <col min="2571" max="2571" width="19.28515625" style="282" customWidth="1"/>
    <col min="2572" max="2816" width="9.140625" style="282"/>
    <col min="2817" max="2817" width="12" style="282" customWidth="1"/>
    <col min="2818" max="2818" width="18.140625" style="282" customWidth="1"/>
    <col min="2819" max="2819" width="13.28515625" style="282" customWidth="1"/>
    <col min="2820" max="2820" width="15" style="282" customWidth="1"/>
    <col min="2821" max="2821" width="24.140625" style="282" customWidth="1"/>
    <col min="2822" max="2822" width="13" style="282" customWidth="1"/>
    <col min="2823" max="2823" width="16" style="282" customWidth="1"/>
    <col min="2824" max="2824" width="15" style="282" customWidth="1"/>
    <col min="2825" max="2825" width="17" style="282" customWidth="1"/>
    <col min="2826" max="2826" width="14" style="282" customWidth="1"/>
    <col min="2827" max="2827" width="19.28515625" style="282" customWidth="1"/>
    <col min="2828" max="3072" width="9.140625" style="282"/>
    <col min="3073" max="3073" width="12" style="282" customWidth="1"/>
    <col min="3074" max="3074" width="18.140625" style="282" customWidth="1"/>
    <col min="3075" max="3075" width="13.28515625" style="282" customWidth="1"/>
    <col min="3076" max="3076" width="15" style="282" customWidth="1"/>
    <col min="3077" max="3077" width="24.140625" style="282" customWidth="1"/>
    <col min="3078" max="3078" width="13" style="282" customWidth="1"/>
    <col min="3079" max="3079" width="16" style="282" customWidth="1"/>
    <col min="3080" max="3080" width="15" style="282" customWidth="1"/>
    <col min="3081" max="3081" width="17" style="282" customWidth="1"/>
    <col min="3082" max="3082" width="14" style="282" customWidth="1"/>
    <col min="3083" max="3083" width="19.28515625" style="282" customWidth="1"/>
    <col min="3084" max="3328" width="9.140625" style="282"/>
    <col min="3329" max="3329" width="12" style="282" customWidth="1"/>
    <col min="3330" max="3330" width="18.140625" style="282" customWidth="1"/>
    <col min="3331" max="3331" width="13.28515625" style="282" customWidth="1"/>
    <col min="3332" max="3332" width="15" style="282" customWidth="1"/>
    <col min="3333" max="3333" width="24.140625" style="282" customWidth="1"/>
    <col min="3334" max="3334" width="13" style="282" customWidth="1"/>
    <col min="3335" max="3335" width="16" style="282" customWidth="1"/>
    <col min="3336" max="3336" width="15" style="282" customWidth="1"/>
    <col min="3337" max="3337" width="17" style="282" customWidth="1"/>
    <col min="3338" max="3338" width="14" style="282" customWidth="1"/>
    <col min="3339" max="3339" width="19.28515625" style="282" customWidth="1"/>
    <col min="3340" max="3584" width="9.140625" style="282"/>
    <col min="3585" max="3585" width="12" style="282" customWidth="1"/>
    <col min="3586" max="3586" width="18.140625" style="282" customWidth="1"/>
    <col min="3587" max="3587" width="13.28515625" style="282" customWidth="1"/>
    <col min="3588" max="3588" width="15" style="282" customWidth="1"/>
    <col min="3589" max="3589" width="24.140625" style="282" customWidth="1"/>
    <col min="3590" max="3590" width="13" style="282" customWidth="1"/>
    <col min="3591" max="3591" width="16" style="282" customWidth="1"/>
    <col min="3592" max="3592" width="15" style="282" customWidth="1"/>
    <col min="3593" max="3593" width="17" style="282" customWidth="1"/>
    <col min="3594" max="3594" width="14" style="282" customWidth="1"/>
    <col min="3595" max="3595" width="19.28515625" style="282" customWidth="1"/>
    <col min="3596" max="3840" width="9.140625" style="282"/>
    <col min="3841" max="3841" width="12" style="282" customWidth="1"/>
    <col min="3842" max="3842" width="18.140625" style="282" customWidth="1"/>
    <col min="3843" max="3843" width="13.28515625" style="282" customWidth="1"/>
    <col min="3844" max="3844" width="15" style="282" customWidth="1"/>
    <col min="3845" max="3845" width="24.140625" style="282" customWidth="1"/>
    <col min="3846" max="3846" width="13" style="282" customWidth="1"/>
    <col min="3847" max="3847" width="16" style="282" customWidth="1"/>
    <col min="3848" max="3848" width="15" style="282" customWidth="1"/>
    <col min="3849" max="3849" width="17" style="282" customWidth="1"/>
    <col min="3850" max="3850" width="14" style="282" customWidth="1"/>
    <col min="3851" max="3851" width="19.28515625" style="282" customWidth="1"/>
    <col min="3852" max="4096" width="9.140625" style="282"/>
    <col min="4097" max="4097" width="12" style="282" customWidth="1"/>
    <col min="4098" max="4098" width="18.140625" style="282" customWidth="1"/>
    <col min="4099" max="4099" width="13.28515625" style="282" customWidth="1"/>
    <col min="4100" max="4100" width="15" style="282" customWidth="1"/>
    <col min="4101" max="4101" width="24.140625" style="282" customWidth="1"/>
    <col min="4102" max="4102" width="13" style="282" customWidth="1"/>
    <col min="4103" max="4103" width="16" style="282" customWidth="1"/>
    <col min="4104" max="4104" width="15" style="282" customWidth="1"/>
    <col min="4105" max="4105" width="17" style="282" customWidth="1"/>
    <col min="4106" max="4106" width="14" style="282" customWidth="1"/>
    <col min="4107" max="4107" width="19.28515625" style="282" customWidth="1"/>
    <col min="4108" max="4352" width="9.140625" style="282"/>
    <col min="4353" max="4353" width="12" style="282" customWidth="1"/>
    <col min="4354" max="4354" width="18.140625" style="282" customWidth="1"/>
    <col min="4355" max="4355" width="13.28515625" style="282" customWidth="1"/>
    <col min="4356" max="4356" width="15" style="282" customWidth="1"/>
    <col min="4357" max="4357" width="24.140625" style="282" customWidth="1"/>
    <col min="4358" max="4358" width="13" style="282" customWidth="1"/>
    <col min="4359" max="4359" width="16" style="282" customWidth="1"/>
    <col min="4360" max="4360" width="15" style="282" customWidth="1"/>
    <col min="4361" max="4361" width="17" style="282" customWidth="1"/>
    <col min="4362" max="4362" width="14" style="282" customWidth="1"/>
    <col min="4363" max="4363" width="19.28515625" style="282" customWidth="1"/>
    <col min="4364" max="4608" width="9.140625" style="282"/>
    <col min="4609" max="4609" width="12" style="282" customWidth="1"/>
    <col min="4610" max="4610" width="18.140625" style="282" customWidth="1"/>
    <col min="4611" max="4611" width="13.28515625" style="282" customWidth="1"/>
    <col min="4612" max="4612" width="15" style="282" customWidth="1"/>
    <col min="4613" max="4613" width="24.140625" style="282" customWidth="1"/>
    <col min="4614" max="4614" width="13" style="282" customWidth="1"/>
    <col min="4615" max="4615" width="16" style="282" customWidth="1"/>
    <col min="4616" max="4616" width="15" style="282" customWidth="1"/>
    <col min="4617" max="4617" width="17" style="282" customWidth="1"/>
    <col min="4618" max="4618" width="14" style="282" customWidth="1"/>
    <col min="4619" max="4619" width="19.28515625" style="282" customWidth="1"/>
    <col min="4620" max="4864" width="9.140625" style="282"/>
    <col min="4865" max="4865" width="12" style="282" customWidth="1"/>
    <col min="4866" max="4866" width="18.140625" style="282" customWidth="1"/>
    <col min="4867" max="4867" width="13.28515625" style="282" customWidth="1"/>
    <col min="4868" max="4868" width="15" style="282" customWidth="1"/>
    <col min="4869" max="4869" width="24.140625" style="282" customWidth="1"/>
    <col min="4870" max="4870" width="13" style="282" customWidth="1"/>
    <col min="4871" max="4871" width="16" style="282" customWidth="1"/>
    <col min="4872" max="4872" width="15" style="282" customWidth="1"/>
    <col min="4873" max="4873" width="17" style="282" customWidth="1"/>
    <col min="4874" max="4874" width="14" style="282" customWidth="1"/>
    <col min="4875" max="4875" width="19.28515625" style="282" customWidth="1"/>
    <col min="4876" max="5120" width="9.140625" style="282"/>
    <col min="5121" max="5121" width="12" style="282" customWidth="1"/>
    <col min="5122" max="5122" width="18.140625" style="282" customWidth="1"/>
    <col min="5123" max="5123" width="13.28515625" style="282" customWidth="1"/>
    <col min="5124" max="5124" width="15" style="282" customWidth="1"/>
    <col min="5125" max="5125" width="24.140625" style="282" customWidth="1"/>
    <col min="5126" max="5126" width="13" style="282" customWidth="1"/>
    <col min="5127" max="5127" width="16" style="282" customWidth="1"/>
    <col min="5128" max="5128" width="15" style="282" customWidth="1"/>
    <col min="5129" max="5129" width="17" style="282" customWidth="1"/>
    <col min="5130" max="5130" width="14" style="282" customWidth="1"/>
    <col min="5131" max="5131" width="19.28515625" style="282" customWidth="1"/>
    <col min="5132" max="5376" width="9.140625" style="282"/>
    <col min="5377" max="5377" width="12" style="282" customWidth="1"/>
    <col min="5378" max="5378" width="18.140625" style="282" customWidth="1"/>
    <col min="5379" max="5379" width="13.28515625" style="282" customWidth="1"/>
    <col min="5380" max="5380" width="15" style="282" customWidth="1"/>
    <col min="5381" max="5381" width="24.140625" style="282" customWidth="1"/>
    <col min="5382" max="5382" width="13" style="282" customWidth="1"/>
    <col min="5383" max="5383" width="16" style="282" customWidth="1"/>
    <col min="5384" max="5384" width="15" style="282" customWidth="1"/>
    <col min="5385" max="5385" width="17" style="282" customWidth="1"/>
    <col min="5386" max="5386" width="14" style="282" customWidth="1"/>
    <col min="5387" max="5387" width="19.28515625" style="282" customWidth="1"/>
    <col min="5388" max="5632" width="9.140625" style="282"/>
    <col min="5633" max="5633" width="12" style="282" customWidth="1"/>
    <col min="5634" max="5634" width="18.140625" style="282" customWidth="1"/>
    <col min="5635" max="5635" width="13.28515625" style="282" customWidth="1"/>
    <col min="5636" max="5636" width="15" style="282" customWidth="1"/>
    <col min="5637" max="5637" width="24.140625" style="282" customWidth="1"/>
    <col min="5638" max="5638" width="13" style="282" customWidth="1"/>
    <col min="5639" max="5639" width="16" style="282" customWidth="1"/>
    <col min="5640" max="5640" width="15" style="282" customWidth="1"/>
    <col min="5641" max="5641" width="17" style="282" customWidth="1"/>
    <col min="5642" max="5642" width="14" style="282" customWidth="1"/>
    <col min="5643" max="5643" width="19.28515625" style="282" customWidth="1"/>
    <col min="5644" max="5888" width="9.140625" style="282"/>
    <col min="5889" max="5889" width="12" style="282" customWidth="1"/>
    <col min="5890" max="5890" width="18.140625" style="282" customWidth="1"/>
    <col min="5891" max="5891" width="13.28515625" style="282" customWidth="1"/>
    <col min="5892" max="5892" width="15" style="282" customWidth="1"/>
    <col min="5893" max="5893" width="24.140625" style="282" customWidth="1"/>
    <col min="5894" max="5894" width="13" style="282" customWidth="1"/>
    <col min="5895" max="5895" width="16" style="282" customWidth="1"/>
    <col min="5896" max="5896" width="15" style="282" customWidth="1"/>
    <col min="5897" max="5897" width="17" style="282" customWidth="1"/>
    <col min="5898" max="5898" width="14" style="282" customWidth="1"/>
    <col min="5899" max="5899" width="19.28515625" style="282" customWidth="1"/>
    <col min="5900" max="6144" width="9.140625" style="282"/>
    <col min="6145" max="6145" width="12" style="282" customWidth="1"/>
    <col min="6146" max="6146" width="18.140625" style="282" customWidth="1"/>
    <col min="6147" max="6147" width="13.28515625" style="282" customWidth="1"/>
    <col min="6148" max="6148" width="15" style="282" customWidth="1"/>
    <col min="6149" max="6149" width="24.140625" style="282" customWidth="1"/>
    <col min="6150" max="6150" width="13" style="282" customWidth="1"/>
    <col min="6151" max="6151" width="16" style="282" customWidth="1"/>
    <col min="6152" max="6152" width="15" style="282" customWidth="1"/>
    <col min="6153" max="6153" width="17" style="282" customWidth="1"/>
    <col min="6154" max="6154" width="14" style="282" customWidth="1"/>
    <col min="6155" max="6155" width="19.28515625" style="282" customWidth="1"/>
    <col min="6156" max="6400" width="9.140625" style="282"/>
    <col min="6401" max="6401" width="12" style="282" customWidth="1"/>
    <col min="6402" max="6402" width="18.140625" style="282" customWidth="1"/>
    <col min="6403" max="6403" width="13.28515625" style="282" customWidth="1"/>
    <col min="6404" max="6404" width="15" style="282" customWidth="1"/>
    <col min="6405" max="6405" width="24.140625" style="282" customWidth="1"/>
    <col min="6406" max="6406" width="13" style="282" customWidth="1"/>
    <col min="6407" max="6407" width="16" style="282" customWidth="1"/>
    <col min="6408" max="6408" width="15" style="282" customWidth="1"/>
    <col min="6409" max="6409" width="17" style="282" customWidth="1"/>
    <col min="6410" max="6410" width="14" style="282" customWidth="1"/>
    <col min="6411" max="6411" width="19.28515625" style="282" customWidth="1"/>
    <col min="6412" max="6656" width="9.140625" style="282"/>
    <col min="6657" max="6657" width="12" style="282" customWidth="1"/>
    <col min="6658" max="6658" width="18.140625" style="282" customWidth="1"/>
    <col min="6659" max="6659" width="13.28515625" style="282" customWidth="1"/>
    <col min="6660" max="6660" width="15" style="282" customWidth="1"/>
    <col min="6661" max="6661" width="24.140625" style="282" customWidth="1"/>
    <col min="6662" max="6662" width="13" style="282" customWidth="1"/>
    <col min="6663" max="6663" width="16" style="282" customWidth="1"/>
    <col min="6664" max="6664" width="15" style="282" customWidth="1"/>
    <col min="6665" max="6665" width="17" style="282" customWidth="1"/>
    <col min="6666" max="6666" width="14" style="282" customWidth="1"/>
    <col min="6667" max="6667" width="19.28515625" style="282" customWidth="1"/>
    <col min="6668" max="6912" width="9.140625" style="282"/>
    <col min="6913" max="6913" width="12" style="282" customWidth="1"/>
    <col min="6914" max="6914" width="18.140625" style="282" customWidth="1"/>
    <col min="6915" max="6915" width="13.28515625" style="282" customWidth="1"/>
    <col min="6916" max="6916" width="15" style="282" customWidth="1"/>
    <col min="6917" max="6917" width="24.140625" style="282" customWidth="1"/>
    <col min="6918" max="6918" width="13" style="282" customWidth="1"/>
    <col min="6919" max="6919" width="16" style="282" customWidth="1"/>
    <col min="6920" max="6920" width="15" style="282" customWidth="1"/>
    <col min="6921" max="6921" width="17" style="282" customWidth="1"/>
    <col min="6922" max="6922" width="14" style="282" customWidth="1"/>
    <col min="6923" max="6923" width="19.28515625" style="282" customWidth="1"/>
    <col min="6924" max="7168" width="9.140625" style="282"/>
    <col min="7169" max="7169" width="12" style="282" customWidth="1"/>
    <col min="7170" max="7170" width="18.140625" style="282" customWidth="1"/>
    <col min="7171" max="7171" width="13.28515625" style="282" customWidth="1"/>
    <col min="7172" max="7172" width="15" style="282" customWidth="1"/>
    <col min="7173" max="7173" width="24.140625" style="282" customWidth="1"/>
    <col min="7174" max="7174" width="13" style="282" customWidth="1"/>
    <col min="7175" max="7175" width="16" style="282" customWidth="1"/>
    <col min="7176" max="7176" width="15" style="282" customWidth="1"/>
    <col min="7177" max="7177" width="17" style="282" customWidth="1"/>
    <col min="7178" max="7178" width="14" style="282" customWidth="1"/>
    <col min="7179" max="7179" width="19.28515625" style="282" customWidth="1"/>
    <col min="7180" max="7424" width="9.140625" style="282"/>
    <col min="7425" max="7425" width="12" style="282" customWidth="1"/>
    <col min="7426" max="7426" width="18.140625" style="282" customWidth="1"/>
    <col min="7427" max="7427" width="13.28515625" style="282" customWidth="1"/>
    <col min="7428" max="7428" width="15" style="282" customWidth="1"/>
    <col min="7429" max="7429" width="24.140625" style="282" customWidth="1"/>
    <col min="7430" max="7430" width="13" style="282" customWidth="1"/>
    <col min="7431" max="7431" width="16" style="282" customWidth="1"/>
    <col min="7432" max="7432" width="15" style="282" customWidth="1"/>
    <col min="7433" max="7433" width="17" style="282" customWidth="1"/>
    <col min="7434" max="7434" width="14" style="282" customWidth="1"/>
    <col min="7435" max="7435" width="19.28515625" style="282" customWidth="1"/>
    <col min="7436" max="7680" width="9.140625" style="282"/>
    <col min="7681" max="7681" width="12" style="282" customWidth="1"/>
    <col min="7682" max="7682" width="18.140625" style="282" customWidth="1"/>
    <col min="7683" max="7683" width="13.28515625" style="282" customWidth="1"/>
    <col min="7684" max="7684" width="15" style="282" customWidth="1"/>
    <col min="7685" max="7685" width="24.140625" style="282" customWidth="1"/>
    <col min="7686" max="7686" width="13" style="282" customWidth="1"/>
    <col min="7687" max="7687" width="16" style="282" customWidth="1"/>
    <col min="7688" max="7688" width="15" style="282" customWidth="1"/>
    <col min="7689" max="7689" width="17" style="282" customWidth="1"/>
    <col min="7690" max="7690" width="14" style="282" customWidth="1"/>
    <col min="7691" max="7691" width="19.28515625" style="282" customWidth="1"/>
    <col min="7692" max="7936" width="9.140625" style="282"/>
    <col min="7937" max="7937" width="12" style="282" customWidth="1"/>
    <col min="7938" max="7938" width="18.140625" style="282" customWidth="1"/>
    <col min="7939" max="7939" width="13.28515625" style="282" customWidth="1"/>
    <col min="7940" max="7940" width="15" style="282" customWidth="1"/>
    <col min="7941" max="7941" width="24.140625" style="282" customWidth="1"/>
    <col min="7942" max="7942" width="13" style="282" customWidth="1"/>
    <col min="7943" max="7943" width="16" style="282" customWidth="1"/>
    <col min="7944" max="7944" width="15" style="282" customWidth="1"/>
    <col min="7945" max="7945" width="17" style="282" customWidth="1"/>
    <col min="7946" max="7946" width="14" style="282" customWidth="1"/>
    <col min="7947" max="7947" width="19.28515625" style="282" customWidth="1"/>
    <col min="7948" max="8192" width="9.140625" style="282"/>
    <col min="8193" max="8193" width="12" style="282" customWidth="1"/>
    <col min="8194" max="8194" width="18.140625" style="282" customWidth="1"/>
    <col min="8195" max="8195" width="13.28515625" style="282" customWidth="1"/>
    <col min="8196" max="8196" width="15" style="282" customWidth="1"/>
    <col min="8197" max="8197" width="24.140625" style="282" customWidth="1"/>
    <col min="8198" max="8198" width="13" style="282" customWidth="1"/>
    <col min="8199" max="8199" width="16" style="282" customWidth="1"/>
    <col min="8200" max="8200" width="15" style="282" customWidth="1"/>
    <col min="8201" max="8201" width="17" style="282" customWidth="1"/>
    <col min="8202" max="8202" width="14" style="282" customWidth="1"/>
    <col min="8203" max="8203" width="19.28515625" style="282" customWidth="1"/>
    <col min="8204" max="8448" width="9.140625" style="282"/>
    <col min="8449" max="8449" width="12" style="282" customWidth="1"/>
    <col min="8450" max="8450" width="18.140625" style="282" customWidth="1"/>
    <col min="8451" max="8451" width="13.28515625" style="282" customWidth="1"/>
    <col min="8452" max="8452" width="15" style="282" customWidth="1"/>
    <col min="8453" max="8453" width="24.140625" style="282" customWidth="1"/>
    <col min="8454" max="8454" width="13" style="282" customWidth="1"/>
    <col min="8455" max="8455" width="16" style="282" customWidth="1"/>
    <col min="8456" max="8456" width="15" style="282" customWidth="1"/>
    <col min="8457" max="8457" width="17" style="282" customWidth="1"/>
    <col min="8458" max="8458" width="14" style="282" customWidth="1"/>
    <col min="8459" max="8459" width="19.28515625" style="282" customWidth="1"/>
    <col min="8460" max="8704" width="9.140625" style="282"/>
    <col min="8705" max="8705" width="12" style="282" customWidth="1"/>
    <col min="8706" max="8706" width="18.140625" style="282" customWidth="1"/>
    <col min="8707" max="8707" width="13.28515625" style="282" customWidth="1"/>
    <col min="8708" max="8708" width="15" style="282" customWidth="1"/>
    <col min="8709" max="8709" width="24.140625" style="282" customWidth="1"/>
    <col min="8710" max="8710" width="13" style="282" customWidth="1"/>
    <col min="8711" max="8711" width="16" style="282" customWidth="1"/>
    <col min="8712" max="8712" width="15" style="282" customWidth="1"/>
    <col min="8713" max="8713" width="17" style="282" customWidth="1"/>
    <col min="8714" max="8714" width="14" style="282" customWidth="1"/>
    <col min="8715" max="8715" width="19.28515625" style="282" customWidth="1"/>
    <col min="8716" max="8960" width="9.140625" style="282"/>
    <col min="8961" max="8961" width="12" style="282" customWidth="1"/>
    <col min="8962" max="8962" width="18.140625" style="282" customWidth="1"/>
    <col min="8963" max="8963" width="13.28515625" style="282" customWidth="1"/>
    <col min="8964" max="8964" width="15" style="282" customWidth="1"/>
    <col min="8965" max="8965" width="24.140625" style="282" customWidth="1"/>
    <col min="8966" max="8966" width="13" style="282" customWidth="1"/>
    <col min="8967" max="8967" width="16" style="282" customWidth="1"/>
    <col min="8968" max="8968" width="15" style="282" customWidth="1"/>
    <col min="8969" max="8969" width="17" style="282" customWidth="1"/>
    <col min="8970" max="8970" width="14" style="282" customWidth="1"/>
    <col min="8971" max="8971" width="19.28515625" style="282" customWidth="1"/>
    <col min="8972" max="9216" width="9.140625" style="282"/>
    <col min="9217" max="9217" width="12" style="282" customWidth="1"/>
    <col min="9218" max="9218" width="18.140625" style="282" customWidth="1"/>
    <col min="9219" max="9219" width="13.28515625" style="282" customWidth="1"/>
    <col min="9220" max="9220" width="15" style="282" customWidth="1"/>
    <col min="9221" max="9221" width="24.140625" style="282" customWidth="1"/>
    <col min="9222" max="9222" width="13" style="282" customWidth="1"/>
    <col min="9223" max="9223" width="16" style="282" customWidth="1"/>
    <col min="9224" max="9224" width="15" style="282" customWidth="1"/>
    <col min="9225" max="9225" width="17" style="282" customWidth="1"/>
    <col min="9226" max="9226" width="14" style="282" customWidth="1"/>
    <col min="9227" max="9227" width="19.28515625" style="282" customWidth="1"/>
    <col min="9228" max="9472" width="9.140625" style="282"/>
    <col min="9473" max="9473" width="12" style="282" customWidth="1"/>
    <col min="9474" max="9474" width="18.140625" style="282" customWidth="1"/>
    <col min="9475" max="9475" width="13.28515625" style="282" customWidth="1"/>
    <col min="9476" max="9476" width="15" style="282" customWidth="1"/>
    <col min="9477" max="9477" width="24.140625" style="282" customWidth="1"/>
    <col min="9478" max="9478" width="13" style="282" customWidth="1"/>
    <col min="9479" max="9479" width="16" style="282" customWidth="1"/>
    <col min="9480" max="9480" width="15" style="282" customWidth="1"/>
    <col min="9481" max="9481" width="17" style="282" customWidth="1"/>
    <col min="9482" max="9482" width="14" style="282" customWidth="1"/>
    <col min="9483" max="9483" width="19.28515625" style="282" customWidth="1"/>
    <col min="9484" max="9728" width="9.140625" style="282"/>
    <col min="9729" max="9729" width="12" style="282" customWidth="1"/>
    <col min="9730" max="9730" width="18.140625" style="282" customWidth="1"/>
    <col min="9731" max="9731" width="13.28515625" style="282" customWidth="1"/>
    <col min="9732" max="9732" width="15" style="282" customWidth="1"/>
    <col min="9733" max="9733" width="24.140625" style="282" customWidth="1"/>
    <col min="9734" max="9734" width="13" style="282" customWidth="1"/>
    <col min="9735" max="9735" width="16" style="282" customWidth="1"/>
    <col min="9736" max="9736" width="15" style="282" customWidth="1"/>
    <col min="9737" max="9737" width="17" style="282" customWidth="1"/>
    <col min="9738" max="9738" width="14" style="282" customWidth="1"/>
    <col min="9739" max="9739" width="19.28515625" style="282" customWidth="1"/>
    <col min="9740" max="9984" width="9.140625" style="282"/>
    <col min="9985" max="9985" width="12" style="282" customWidth="1"/>
    <col min="9986" max="9986" width="18.140625" style="282" customWidth="1"/>
    <col min="9987" max="9987" width="13.28515625" style="282" customWidth="1"/>
    <col min="9988" max="9988" width="15" style="282" customWidth="1"/>
    <col min="9989" max="9989" width="24.140625" style="282" customWidth="1"/>
    <col min="9990" max="9990" width="13" style="282" customWidth="1"/>
    <col min="9991" max="9991" width="16" style="282" customWidth="1"/>
    <col min="9992" max="9992" width="15" style="282" customWidth="1"/>
    <col min="9993" max="9993" width="17" style="282" customWidth="1"/>
    <col min="9994" max="9994" width="14" style="282" customWidth="1"/>
    <col min="9995" max="9995" width="19.28515625" style="282" customWidth="1"/>
    <col min="9996" max="10240" width="9.140625" style="282"/>
    <col min="10241" max="10241" width="12" style="282" customWidth="1"/>
    <col min="10242" max="10242" width="18.140625" style="282" customWidth="1"/>
    <col min="10243" max="10243" width="13.28515625" style="282" customWidth="1"/>
    <col min="10244" max="10244" width="15" style="282" customWidth="1"/>
    <col min="10245" max="10245" width="24.140625" style="282" customWidth="1"/>
    <col min="10246" max="10246" width="13" style="282" customWidth="1"/>
    <col min="10247" max="10247" width="16" style="282" customWidth="1"/>
    <col min="10248" max="10248" width="15" style="282" customWidth="1"/>
    <col min="10249" max="10249" width="17" style="282" customWidth="1"/>
    <col min="10250" max="10250" width="14" style="282" customWidth="1"/>
    <col min="10251" max="10251" width="19.28515625" style="282" customWidth="1"/>
    <col min="10252" max="10496" width="9.140625" style="282"/>
    <col min="10497" max="10497" width="12" style="282" customWidth="1"/>
    <col min="10498" max="10498" width="18.140625" style="282" customWidth="1"/>
    <col min="10499" max="10499" width="13.28515625" style="282" customWidth="1"/>
    <col min="10500" max="10500" width="15" style="282" customWidth="1"/>
    <col min="10501" max="10501" width="24.140625" style="282" customWidth="1"/>
    <col min="10502" max="10502" width="13" style="282" customWidth="1"/>
    <col min="10503" max="10503" width="16" style="282" customWidth="1"/>
    <col min="10504" max="10504" width="15" style="282" customWidth="1"/>
    <col min="10505" max="10505" width="17" style="282" customWidth="1"/>
    <col min="10506" max="10506" width="14" style="282" customWidth="1"/>
    <col min="10507" max="10507" width="19.28515625" style="282" customWidth="1"/>
    <col min="10508" max="10752" width="9.140625" style="282"/>
    <col min="10753" max="10753" width="12" style="282" customWidth="1"/>
    <col min="10754" max="10754" width="18.140625" style="282" customWidth="1"/>
    <col min="10755" max="10755" width="13.28515625" style="282" customWidth="1"/>
    <col min="10756" max="10756" width="15" style="282" customWidth="1"/>
    <col min="10757" max="10757" width="24.140625" style="282" customWidth="1"/>
    <col min="10758" max="10758" width="13" style="282" customWidth="1"/>
    <col min="10759" max="10759" width="16" style="282" customWidth="1"/>
    <col min="10760" max="10760" width="15" style="282" customWidth="1"/>
    <col min="10761" max="10761" width="17" style="282" customWidth="1"/>
    <col min="10762" max="10762" width="14" style="282" customWidth="1"/>
    <col min="10763" max="10763" width="19.28515625" style="282" customWidth="1"/>
    <col min="10764" max="11008" width="9.140625" style="282"/>
    <col min="11009" max="11009" width="12" style="282" customWidth="1"/>
    <col min="11010" max="11010" width="18.140625" style="282" customWidth="1"/>
    <col min="11011" max="11011" width="13.28515625" style="282" customWidth="1"/>
    <col min="11012" max="11012" width="15" style="282" customWidth="1"/>
    <col min="11013" max="11013" width="24.140625" style="282" customWidth="1"/>
    <col min="11014" max="11014" width="13" style="282" customWidth="1"/>
    <col min="11015" max="11015" width="16" style="282" customWidth="1"/>
    <col min="11016" max="11016" width="15" style="282" customWidth="1"/>
    <col min="11017" max="11017" width="17" style="282" customWidth="1"/>
    <col min="11018" max="11018" width="14" style="282" customWidth="1"/>
    <col min="11019" max="11019" width="19.28515625" style="282" customWidth="1"/>
    <col min="11020" max="11264" width="9.140625" style="282"/>
    <col min="11265" max="11265" width="12" style="282" customWidth="1"/>
    <col min="11266" max="11266" width="18.140625" style="282" customWidth="1"/>
    <col min="11267" max="11267" width="13.28515625" style="282" customWidth="1"/>
    <col min="11268" max="11268" width="15" style="282" customWidth="1"/>
    <col min="11269" max="11269" width="24.140625" style="282" customWidth="1"/>
    <col min="11270" max="11270" width="13" style="282" customWidth="1"/>
    <col min="11271" max="11271" width="16" style="282" customWidth="1"/>
    <col min="11272" max="11272" width="15" style="282" customWidth="1"/>
    <col min="11273" max="11273" width="17" style="282" customWidth="1"/>
    <col min="11274" max="11274" width="14" style="282" customWidth="1"/>
    <col min="11275" max="11275" width="19.28515625" style="282" customWidth="1"/>
    <col min="11276" max="11520" width="9.140625" style="282"/>
    <col min="11521" max="11521" width="12" style="282" customWidth="1"/>
    <col min="11522" max="11522" width="18.140625" style="282" customWidth="1"/>
    <col min="11523" max="11523" width="13.28515625" style="282" customWidth="1"/>
    <col min="11524" max="11524" width="15" style="282" customWidth="1"/>
    <col min="11525" max="11525" width="24.140625" style="282" customWidth="1"/>
    <col min="11526" max="11526" width="13" style="282" customWidth="1"/>
    <col min="11527" max="11527" width="16" style="282" customWidth="1"/>
    <col min="11528" max="11528" width="15" style="282" customWidth="1"/>
    <col min="11529" max="11529" width="17" style="282" customWidth="1"/>
    <col min="11530" max="11530" width="14" style="282" customWidth="1"/>
    <col min="11531" max="11531" width="19.28515625" style="282" customWidth="1"/>
    <col min="11532" max="11776" width="9.140625" style="282"/>
    <col min="11777" max="11777" width="12" style="282" customWidth="1"/>
    <col min="11778" max="11778" width="18.140625" style="282" customWidth="1"/>
    <col min="11779" max="11779" width="13.28515625" style="282" customWidth="1"/>
    <col min="11780" max="11780" width="15" style="282" customWidth="1"/>
    <col min="11781" max="11781" width="24.140625" style="282" customWidth="1"/>
    <col min="11782" max="11782" width="13" style="282" customWidth="1"/>
    <col min="11783" max="11783" width="16" style="282" customWidth="1"/>
    <col min="11784" max="11784" width="15" style="282" customWidth="1"/>
    <col min="11785" max="11785" width="17" style="282" customWidth="1"/>
    <col min="11786" max="11786" width="14" style="282" customWidth="1"/>
    <col min="11787" max="11787" width="19.28515625" style="282" customWidth="1"/>
    <col min="11788" max="12032" width="9.140625" style="282"/>
    <col min="12033" max="12033" width="12" style="282" customWidth="1"/>
    <col min="12034" max="12034" width="18.140625" style="282" customWidth="1"/>
    <col min="12035" max="12035" width="13.28515625" style="282" customWidth="1"/>
    <col min="12036" max="12036" width="15" style="282" customWidth="1"/>
    <col min="12037" max="12037" width="24.140625" style="282" customWidth="1"/>
    <col min="12038" max="12038" width="13" style="282" customWidth="1"/>
    <col min="12039" max="12039" width="16" style="282" customWidth="1"/>
    <col min="12040" max="12040" width="15" style="282" customWidth="1"/>
    <col min="12041" max="12041" width="17" style="282" customWidth="1"/>
    <col min="12042" max="12042" width="14" style="282" customWidth="1"/>
    <col min="12043" max="12043" width="19.28515625" style="282" customWidth="1"/>
    <col min="12044" max="12288" width="9.140625" style="282"/>
    <col min="12289" max="12289" width="12" style="282" customWidth="1"/>
    <col min="12290" max="12290" width="18.140625" style="282" customWidth="1"/>
    <col min="12291" max="12291" width="13.28515625" style="282" customWidth="1"/>
    <col min="12292" max="12292" width="15" style="282" customWidth="1"/>
    <col min="12293" max="12293" width="24.140625" style="282" customWidth="1"/>
    <col min="12294" max="12294" width="13" style="282" customWidth="1"/>
    <col min="12295" max="12295" width="16" style="282" customWidth="1"/>
    <col min="12296" max="12296" width="15" style="282" customWidth="1"/>
    <col min="12297" max="12297" width="17" style="282" customWidth="1"/>
    <col min="12298" max="12298" width="14" style="282" customWidth="1"/>
    <col min="12299" max="12299" width="19.28515625" style="282" customWidth="1"/>
    <col min="12300" max="12544" width="9.140625" style="282"/>
    <col min="12545" max="12545" width="12" style="282" customWidth="1"/>
    <col min="12546" max="12546" width="18.140625" style="282" customWidth="1"/>
    <col min="12547" max="12547" width="13.28515625" style="282" customWidth="1"/>
    <col min="12548" max="12548" width="15" style="282" customWidth="1"/>
    <col min="12549" max="12549" width="24.140625" style="282" customWidth="1"/>
    <col min="12550" max="12550" width="13" style="282" customWidth="1"/>
    <col min="12551" max="12551" width="16" style="282" customWidth="1"/>
    <col min="12552" max="12552" width="15" style="282" customWidth="1"/>
    <col min="12553" max="12553" width="17" style="282" customWidth="1"/>
    <col min="12554" max="12554" width="14" style="282" customWidth="1"/>
    <col min="12555" max="12555" width="19.28515625" style="282" customWidth="1"/>
    <col min="12556" max="12800" width="9.140625" style="282"/>
    <col min="12801" max="12801" width="12" style="282" customWidth="1"/>
    <col min="12802" max="12802" width="18.140625" style="282" customWidth="1"/>
    <col min="12803" max="12803" width="13.28515625" style="282" customWidth="1"/>
    <col min="12804" max="12804" width="15" style="282" customWidth="1"/>
    <col min="12805" max="12805" width="24.140625" style="282" customWidth="1"/>
    <col min="12806" max="12806" width="13" style="282" customWidth="1"/>
    <col min="12807" max="12807" width="16" style="282" customWidth="1"/>
    <col min="12808" max="12808" width="15" style="282" customWidth="1"/>
    <col min="12809" max="12809" width="17" style="282" customWidth="1"/>
    <col min="12810" max="12810" width="14" style="282" customWidth="1"/>
    <col min="12811" max="12811" width="19.28515625" style="282" customWidth="1"/>
    <col min="12812" max="13056" width="9.140625" style="282"/>
    <col min="13057" max="13057" width="12" style="282" customWidth="1"/>
    <col min="13058" max="13058" width="18.140625" style="282" customWidth="1"/>
    <col min="13059" max="13059" width="13.28515625" style="282" customWidth="1"/>
    <col min="13060" max="13060" width="15" style="282" customWidth="1"/>
    <col min="13061" max="13061" width="24.140625" style="282" customWidth="1"/>
    <col min="13062" max="13062" width="13" style="282" customWidth="1"/>
    <col min="13063" max="13063" width="16" style="282" customWidth="1"/>
    <col min="13064" max="13064" width="15" style="282" customWidth="1"/>
    <col min="13065" max="13065" width="17" style="282" customWidth="1"/>
    <col min="13066" max="13066" width="14" style="282" customWidth="1"/>
    <col min="13067" max="13067" width="19.28515625" style="282" customWidth="1"/>
    <col min="13068" max="13312" width="9.140625" style="282"/>
    <col min="13313" max="13313" width="12" style="282" customWidth="1"/>
    <col min="13314" max="13314" width="18.140625" style="282" customWidth="1"/>
    <col min="13315" max="13315" width="13.28515625" style="282" customWidth="1"/>
    <col min="13316" max="13316" width="15" style="282" customWidth="1"/>
    <col min="13317" max="13317" width="24.140625" style="282" customWidth="1"/>
    <col min="13318" max="13318" width="13" style="282" customWidth="1"/>
    <col min="13319" max="13319" width="16" style="282" customWidth="1"/>
    <col min="13320" max="13320" width="15" style="282" customWidth="1"/>
    <col min="13321" max="13321" width="17" style="282" customWidth="1"/>
    <col min="13322" max="13322" width="14" style="282" customWidth="1"/>
    <col min="13323" max="13323" width="19.28515625" style="282" customWidth="1"/>
    <col min="13324" max="13568" width="9.140625" style="282"/>
    <col min="13569" max="13569" width="12" style="282" customWidth="1"/>
    <col min="13570" max="13570" width="18.140625" style="282" customWidth="1"/>
    <col min="13571" max="13571" width="13.28515625" style="282" customWidth="1"/>
    <col min="13572" max="13572" width="15" style="282" customWidth="1"/>
    <col min="13573" max="13573" width="24.140625" style="282" customWidth="1"/>
    <col min="13574" max="13574" width="13" style="282" customWidth="1"/>
    <col min="13575" max="13575" width="16" style="282" customWidth="1"/>
    <col min="13576" max="13576" width="15" style="282" customWidth="1"/>
    <col min="13577" max="13577" width="17" style="282" customWidth="1"/>
    <col min="13578" max="13578" width="14" style="282" customWidth="1"/>
    <col min="13579" max="13579" width="19.28515625" style="282" customWidth="1"/>
    <col min="13580" max="13824" width="9.140625" style="282"/>
    <col min="13825" max="13825" width="12" style="282" customWidth="1"/>
    <col min="13826" max="13826" width="18.140625" style="282" customWidth="1"/>
    <col min="13827" max="13827" width="13.28515625" style="282" customWidth="1"/>
    <col min="13828" max="13828" width="15" style="282" customWidth="1"/>
    <col min="13829" max="13829" width="24.140625" style="282" customWidth="1"/>
    <col min="13830" max="13830" width="13" style="282" customWidth="1"/>
    <col min="13831" max="13831" width="16" style="282" customWidth="1"/>
    <col min="13832" max="13832" width="15" style="282" customWidth="1"/>
    <col min="13833" max="13833" width="17" style="282" customWidth="1"/>
    <col min="13834" max="13834" width="14" style="282" customWidth="1"/>
    <col min="13835" max="13835" width="19.28515625" style="282" customWidth="1"/>
    <col min="13836" max="14080" width="9.140625" style="282"/>
    <col min="14081" max="14081" width="12" style="282" customWidth="1"/>
    <col min="14082" max="14082" width="18.140625" style="282" customWidth="1"/>
    <col min="14083" max="14083" width="13.28515625" style="282" customWidth="1"/>
    <col min="14084" max="14084" width="15" style="282" customWidth="1"/>
    <col min="14085" max="14085" width="24.140625" style="282" customWidth="1"/>
    <col min="14086" max="14086" width="13" style="282" customWidth="1"/>
    <col min="14087" max="14087" width="16" style="282" customWidth="1"/>
    <col min="14088" max="14088" width="15" style="282" customWidth="1"/>
    <col min="14089" max="14089" width="17" style="282" customWidth="1"/>
    <col min="14090" max="14090" width="14" style="282" customWidth="1"/>
    <col min="14091" max="14091" width="19.28515625" style="282" customWidth="1"/>
    <col min="14092" max="14336" width="9.140625" style="282"/>
    <col min="14337" max="14337" width="12" style="282" customWidth="1"/>
    <col min="14338" max="14338" width="18.140625" style="282" customWidth="1"/>
    <col min="14339" max="14339" width="13.28515625" style="282" customWidth="1"/>
    <col min="14340" max="14340" width="15" style="282" customWidth="1"/>
    <col min="14341" max="14341" width="24.140625" style="282" customWidth="1"/>
    <col min="14342" max="14342" width="13" style="282" customWidth="1"/>
    <col min="14343" max="14343" width="16" style="282" customWidth="1"/>
    <col min="14344" max="14344" width="15" style="282" customWidth="1"/>
    <col min="14345" max="14345" width="17" style="282" customWidth="1"/>
    <col min="14346" max="14346" width="14" style="282" customWidth="1"/>
    <col min="14347" max="14347" width="19.28515625" style="282" customWidth="1"/>
    <col min="14348" max="14592" width="9.140625" style="282"/>
    <col min="14593" max="14593" width="12" style="282" customWidth="1"/>
    <col min="14594" max="14594" width="18.140625" style="282" customWidth="1"/>
    <col min="14595" max="14595" width="13.28515625" style="282" customWidth="1"/>
    <col min="14596" max="14596" width="15" style="282" customWidth="1"/>
    <col min="14597" max="14597" width="24.140625" style="282" customWidth="1"/>
    <col min="14598" max="14598" width="13" style="282" customWidth="1"/>
    <col min="14599" max="14599" width="16" style="282" customWidth="1"/>
    <col min="14600" max="14600" width="15" style="282" customWidth="1"/>
    <col min="14601" max="14601" width="17" style="282" customWidth="1"/>
    <col min="14602" max="14602" width="14" style="282" customWidth="1"/>
    <col min="14603" max="14603" width="19.28515625" style="282" customWidth="1"/>
    <col min="14604" max="14848" width="9.140625" style="282"/>
    <col min="14849" max="14849" width="12" style="282" customWidth="1"/>
    <col min="14850" max="14850" width="18.140625" style="282" customWidth="1"/>
    <col min="14851" max="14851" width="13.28515625" style="282" customWidth="1"/>
    <col min="14852" max="14852" width="15" style="282" customWidth="1"/>
    <col min="14853" max="14853" width="24.140625" style="282" customWidth="1"/>
    <col min="14854" max="14854" width="13" style="282" customWidth="1"/>
    <col min="14855" max="14855" width="16" style="282" customWidth="1"/>
    <col min="14856" max="14856" width="15" style="282" customWidth="1"/>
    <col min="14857" max="14857" width="17" style="282" customWidth="1"/>
    <col min="14858" max="14858" width="14" style="282" customWidth="1"/>
    <col min="14859" max="14859" width="19.28515625" style="282" customWidth="1"/>
    <col min="14860" max="15104" width="9.140625" style="282"/>
    <col min="15105" max="15105" width="12" style="282" customWidth="1"/>
    <col min="15106" max="15106" width="18.140625" style="282" customWidth="1"/>
    <col min="15107" max="15107" width="13.28515625" style="282" customWidth="1"/>
    <col min="15108" max="15108" width="15" style="282" customWidth="1"/>
    <col min="15109" max="15109" width="24.140625" style="282" customWidth="1"/>
    <col min="15110" max="15110" width="13" style="282" customWidth="1"/>
    <col min="15111" max="15111" width="16" style="282" customWidth="1"/>
    <col min="15112" max="15112" width="15" style="282" customWidth="1"/>
    <col min="15113" max="15113" width="17" style="282" customWidth="1"/>
    <col min="15114" max="15114" width="14" style="282" customWidth="1"/>
    <col min="15115" max="15115" width="19.28515625" style="282" customWidth="1"/>
    <col min="15116" max="15360" width="9.140625" style="282"/>
    <col min="15361" max="15361" width="12" style="282" customWidth="1"/>
    <col min="15362" max="15362" width="18.140625" style="282" customWidth="1"/>
    <col min="15363" max="15363" width="13.28515625" style="282" customWidth="1"/>
    <col min="15364" max="15364" width="15" style="282" customWidth="1"/>
    <col min="15365" max="15365" width="24.140625" style="282" customWidth="1"/>
    <col min="15366" max="15366" width="13" style="282" customWidth="1"/>
    <col min="15367" max="15367" width="16" style="282" customWidth="1"/>
    <col min="15368" max="15368" width="15" style="282" customWidth="1"/>
    <col min="15369" max="15369" width="17" style="282" customWidth="1"/>
    <col min="15370" max="15370" width="14" style="282" customWidth="1"/>
    <col min="15371" max="15371" width="19.28515625" style="282" customWidth="1"/>
    <col min="15372" max="15616" width="9.140625" style="282"/>
    <col min="15617" max="15617" width="12" style="282" customWidth="1"/>
    <col min="15618" max="15618" width="18.140625" style="282" customWidth="1"/>
    <col min="15619" max="15619" width="13.28515625" style="282" customWidth="1"/>
    <col min="15620" max="15620" width="15" style="282" customWidth="1"/>
    <col min="15621" max="15621" width="24.140625" style="282" customWidth="1"/>
    <col min="15622" max="15622" width="13" style="282" customWidth="1"/>
    <col min="15623" max="15623" width="16" style="282" customWidth="1"/>
    <col min="15624" max="15624" width="15" style="282" customWidth="1"/>
    <col min="15625" max="15625" width="17" style="282" customWidth="1"/>
    <col min="15626" max="15626" width="14" style="282" customWidth="1"/>
    <col min="15627" max="15627" width="19.28515625" style="282" customWidth="1"/>
    <col min="15628" max="15872" width="9.140625" style="282"/>
    <col min="15873" max="15873" width="12" style="282" customWidth="1"/>
    <col min="15874" max="15874" width="18.140625" style="282" customWidth="1"/>
    <col min="15875" max="15875" width="13.28515625" style="282" customWidth="1"/>
    <col min="15876" max="15876" width="15" style="282" customWidth="1"/>
    <col min="15877" max="15877" width="24.140625" style="282" customWidth="1"/>
    <col min="15878" max="15878" width="13" style="282" customWidth="1"/>
    <col min="15879" max="15879" width="16" style="282" customWidth="1"/>
    <col min="15880" max="15880" width="15" style="282" customWidth="1"/>
    <col min="15881" max="15881" width="17" style="282" customWidth="1"/>
    <col min="15882" max="15882" width="14" style="282" customWidth="1"/>
    <col min="15883" max="15883" width="19.28515625" style="282" customWidth="1"/>
    <col min="15884" max="16128" width="9.140625" style="282"/>
    <col min="16129" max="16129" width="12" style="282" customWidth="1"/>
    <col min="16130" max="16130" width="18.140625" style="282" customWidth="1"/>
    <col min="16131" max="16131" width="13.28515625" style="282" customWidth="1"/>
    <col min="16132" max="16132" width="15" style="282" customWidth="1"/>
    <col min="16133" max="16133" width="24.140625" style="282" customWidth="1"/>
    <col min="16134" max="16134" width="13" style="282" customWidth="1"/>
    <col min="16135" max="16135" width="16" style="282" customWidth="1"/>
    <col min="16136" max="16136" width="15" style="282" customWidth="1"/>
    <col min="16137" max="16137" width="17" style="282" customWidth="1"/>
    <col min="16138" max="16138" width="14" style="282" customWidth="1"/>
    <col min="16139" max="16139" width="19.28515625" style="282" customWidth="1"/>
    <col min="16140" max="16384" width="9.140625" style="282"/>
  </cols>
  <sheetData>
    <row r="1" spans="1:11" ht="15.75" x14ac:dyDescent="0.2">
      <c r="A1" s="281"/>
      <c r="K1" s="281" t="s">
        <v>864</v>
      </c>
    </row>
    <row r="2" spans="1:11" ht="15.75" x14ac:dyDescent="0.2">
      <c r="I2" s="281" t="s">
        <v>865</v>
      </c>
    </row>
    <row r="3" spans="1:11" x14ac:dyDescent="0.2">
      <c r="A3" s="281"/>
      <c r="I3" s="375" t="s">
        <v>866</v>
      </c>
      <c r="J3" s="375"/>
      <c r="K3" s="375"/>
    </row>
    <row r="4" spans="1:11" x14ac:dyDescent="0.2">
      <c r="A4" s="281"/>
    </row>
    <row r="6" spans="1:11" ht="15.75" x14ac:dyDescent="0.2">
      <c r="A6" s="376" t="s">
        <v>867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</row>
    <row r="8" spans="1:11" ht="15.75" x14ac:dyDescent="0.2">
      <c r="A8" s="376" t="s">
        <v>868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</row>
    <row r="9" spans="1:11" ht="15.75" x14ac:dyDescent="0.2">
      <c r="A9" s="377" t="s">
        <v>869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1" x14ac:dyDescent="0.2">
      <c r="C10" s="281" t="s">
        <v>870</v>
      </c>
    </row>
    <row r="11" spans="1:11" x14ac:dyDescent="0.2">
      <c r="A11" s="281"/>
    </row>
    <row r="13" spans="1:11" ht="13.5" thickBot="1" x14ac:dyDescent="0.25">
      <c r="A13" s="378" t="s">
        <v>871</v>
      </c>
      <c r="B13" s="379" t="s">
        <v>872</v>
      </c>
      <c r="C13" s="380" t="s">
        <v>873</v>
      </c>
      <c r="D13" s="381"/>
      <c r="E13" s="382"/>
      <c r="F13" s="379" t="s">
        <v>874</v>
      </c>
      <c r="G13" s="380" t="s">
        <v>875</v>
      </c>
      <c r="H13" s="381"/>
      <c r="I13" s="381"/>
      <c r="J13" s="382"/>
      <c r="K13" s="379" t="s">
        <v>876</v>
      </c>
    </row>
    <row r="14" spans="1:11" ht="45.75" thickBot="1" x14ac:dyDescent="0.25">
      <c r="A14" s="383"/>
      <c r="B14" s="384"/>
      <c r="C14" s="385" t="s">
        <v>877</v>
      </c>
      <c r="D14" s="386" t="s">
        <v>878</v>
      </c>
      <c r="E14" s="387" t="s">
        <v>879</v>
      </c>
      <c r="F14" s="384"/>
      <c r="G14" s="387" t="s">
        <v>880</v>
      </c>
      <c r="H14" s="385" t="s">
        <v>881</v>
      </c>
      <c r="I14" s="386" t="s">
        <v>882</v>
      </c>
      <c r="J14" s="385" t="s">
        <v>883</v>
      </c>
      <c r="K14" s="384"/>
    </row>
    <row r="15" spans="1:11" ht="26.25" thickBot="1" x14ac:dyDescent="0.25">
      <c r="A15" s="388"/>
      <c r="B15" s="389" t="s">
        <v>284</v>
      </c>
      <c r="C15" s="385"/>
      <c r="D15" s="386">
        <v>13.3</v>
      </c>
      <c r="E15" s="387" t="s">
        <v>884</v>
      </c>
      <c r="F15" s="386">
        <v>13.3</v>
      </c>
      <c r="G15" s="390">
        <v>2220</v>
      </c>
      <c r="H15" s="385">
        <v>13.3</v>
      </c>
      <c r="I15" s="387" t="s">
        <v>884</v>
      </c>
      <c r="J15" s="391">
        <v>13.3</v>
      </c>
      <c r="K15" s="389"/>
    </row>
    <row r="16" spans="1:11" ht="13.5" thickBot="1" x14ac:dyDescent="0.25">
      <c r="A16" s="392" t="s">
        <v>885</v>
      </c>
      <c r="B16" s="393" t="s">
        <v>886</v>
      </c>
      <c r="C16" s="394"/>
      <c r="D16" s="395">
        <v>0.85</v>
      </c>
      <c r="E16" s="396" t="s">
        <v>887</v>
      </c>
      <c r="F16" s="397">
        <v>0.85</v>
      </c>
      <c r="G16" s="398">
        <v>2210</v>
      </c>
      <c r="H16" s="395">
        <v>0.85</v>
      </c>
      <c r="I16" s="393" t="s">
        <v>887</v>
      </c>
      <c r="J16" s="399">
        <v>0.85</v>
      </c>
      <c r="K16" s="400"/>
    </row>
    <row r="17" spans="1:11" ht="13.5" thickBot="1" x14ac:dyDescent="0.25">
      <c r="A17" s="401"/>
      <c r="B17" s="393"/>
      <c r="C17" s="402"/>
      <c r="D17" s="395"/>
      <c r="E17" s="393"/>
      <c r="F17" s="397"/>
      <c r="G17" s="398"/>
      <c r="H17" s="395"/>
      <c r="I17" s="393"/>
      <c r="J17" s="399"/>
      <c r="K17" s="400"/>
    </row>
    <row r="18" spans="1:11" ht="13.5" thickBot="1" x14ac:dyDescent="0.25">
      <c r="A18" s="403"/>
      <c r="B18" s="393" t="s">
        <v>888</v>
      </c>
      <c r="C18" s="404">
        <v>31.7</v>
      </c>
      <c r="D18" s="395"/>
      <c r="E18" s="393"/>
      <c r="F18" s="397">
        <v>31.7</v>
      </c>
      <c r="G18" s="398">
        <v>2230</v>
      </c>
      <c r="H18" s="395">
        <v>67.099999999999994</v>
      </c>
      <c r="I18" s="402" t="s">
        <v>889</v>
      </c>
      <c r="J18" s="399"/>
      <c r="K18" s="404"/>
    </row>
    <row r="19" spans="1:11" ht="13.5" thickBot="1" x14ac:dyDescent="0.25">
      <c r="A19" s="405"/>
      <c r="B19" s="406"/>
      <c r="C19" s="402"/>
      <c r="D19" s="404"/>
      <c r="E19" s="406"/>
      <c r="F19" s="407" t="s">
        <v>890</v>
      </c>
      <c r="G19" s="406"/>
      <c r="H19" s="404"/>
      <c r="I19" s="402"/>
      <c r="J19" s="398"/>
      <c r="K19" s="400" t="s">
        <v>890</v>
      </c>
    </row>
    <row r="20" spans="1:11" ht="13.5" thickBot="1" x14ac:dyDescent="0.25">
      <c r="A20" s="403"/>
      <c r="B20" s="406"/>
      <c r="C20" s="402"/>
      <c r="D20" s="404"/>
      <c r="E20" s="406"/>
      <c r="F20" s="404"/>
      <c r="G20" s="406"/>
      <c r="H20" s="404"/>
      <c r="I20" s="402"/>
      <c r="J20" s="398"/>
      <c r="K20" s="406"/>
    </row>
    <row r="21" spans="1:11" ht="13.5" thickBot="1" x14ac:dyDescent="0.25">
      <c r="A21" s="405"/>
      <c r="B21" s="406"/>
      <c r="C21" s="402"/>
      <c r="D21" s="404"/>
      <c r="E21" s="406"/>
      <c r="F21" s="407" t="s">
        <v>890</v>
      </c>
      <c r="G21" s="406"/>
      <c r="H21" s="404"/>
      <c r="I21" s="402"/>
      <c r="J21" s="398"/>
      <c r="K21" s="400" t="s">
        <v>890</v>
      </c>
    </row>
    <row r="22" spans="1:11" ht="13.5" thickBot="1" x14ac:dyDescent="0.25">
      <c r="A22" s="403"/>
      <c r="B22" s="406"/>
      <c r="C22" s="402"/>
      <c r="D22" s="404"/>
      <c r="E22" s="406"/>
      <c r="F22" s="404"/>
      <c r="G22" s="406"/>
      <c r="H22" s="404"/>
      <c r="I22" s="402"/>
      <c r="J22" s="398"/>
      <c r="K22" s="406"/>
    </row>
    <row r="23" spans="1:11" ht="23.25" thickBot="1" x14ac:dyDescent="0.25">
      <c r="A23" s="408" t="s">
        <v>891</v>
      </c>
      <c r="B23" s="406"/>
      <c r="C23" s="394">
        <f>SUM(C16:C22)</f>
        <v>31.7</v>
      </c>
      <c r="D23" s="409">
        <f>SUM(D15:D22)</f>
        <v>14.15</v>
      </c>
      <c r="E23" s="410" t="s">
        <v>892</v>
      </c>
      <c r="F23" s="409">
        <f>SUM(F15:F22)</f>
        <v>45.85</v>
      </c>
      <c r="G23" s="410" t="s">
        <v>892</v>
      </c>
      <c r="H23" s="409">
        <f>SUM(H15:H22)</f>
        <v>81.25</v>
      </c>
      <c r="I23" s="410" t="s">
        <v>892</v>
      </c>
      <c r="J23" s="411">
        <f>SUM(J15:J22)</f>
        <v>14.15</v>
      </c>
      <c r="K23" s="394"/>
    </row>
    <row r="29" spans="1:11" x14ac:dyDescent="0.2">
      <c r="B29" s="282" t="s">
        <v>893</v>
      </c>
      <c r="E29" s="282" t="s">
        <v>894</v>
      </c>
    </row>
    <row r="31" spans="1:11" x14ac:dyDescent="0.2">
      <c r="B31" s="282" t="s">
        <v>41</v>
      </c>
      <c r="E31" s="282" t="s">
        <v>895</v>
      </c>
    </row>
  </sheetData>
  <mergeCells count="13">
    <mergeCell ref="A16:A18"/>
    <mergeCell ref="A19:A20"/>
    <mergeCell ref="A21:A22"/>
    <mergeCell ref="I3:K3"/>
    <mergeCell ref="A6:K6"/>
    <mergeCell ref="A8:K8"/>
    <mergeCell ref="A9:K9"/>
    <mergeCell ref="A13:A14"/>
    <mergeCell ref="B13:B14"/>
    <mergeCell ref="C13:E13"/>
    <mergeCell ref="F13:F14"/>
    <mergeCell ref="G13:J13"/>
    <mergeCell ref="K13:K14"/>
  </mergeCells>
  <pageMargins left="0.11811023622047245" right="0.31496062992125984" top="0.15748031496062992" bottom="0.15748031496062992" header="0.31496062992125984" footer="0.31496062992125984"/>
  <pageSetup paperSize="9" scale="8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2" zoomScale="75" workbookViewId="0">
      <selection activeCell="H22" sqref="H22"/>
    </sheetView>
  </sheetViews>
  <sheetFormatPr defaultRowHeight="15" x14ac:dyDescent="0.25"/>
  <cols>
    <col min="1" max="1" width="4.42578125" customWidth="1"/>
    <col min="2" max="2" width="29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4.42578125" customWidth="1"/>
    <col min="258" max="258" width="29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4.42578125" customWidth="1"/>
    <col min="514" max="514" width="29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4.42578125" customWidth="1"/>
    <col min="770" max="770" width="29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4.42578125" customWidth="1"/>
    <col min="1026" max="1026" width="29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4.42578125" customWidth="1"/>
    <col min="1282" max="1282" width="29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4.42578125" customWidth="1"/>
    <col min="1538" max="1538" width="29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4.42578125" customWidth="1"/>
    <col min="1794" max="1794" width="29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4.42578125" customWidth="1"/>
    <col min="2050" max="2050" width="29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4.42578125" customWidth="1"/>
    <col min="2306" max="2306" width="29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4.42578125" customWidth="1"/>
    <col min="2562" max="2562" width="29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4.42578125" customWidth="1"/>
    <col min="2818" max="2818" width="29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4.42578125" customWidth="1"/>
    <col min="3074" max="3074" width="29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4.42578125" customWidth="1"/>
    <col min="3330" max="3330" width="29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4.42578125" customWidth="1"/>
    <col min="3586" max="3586" width="29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4.42578125" customWidth="1"/>
    <col min="3842" max="3842" width="29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4.42578125" customWidth="1"/>
    <col min="4098" max="4098" width="29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4.42578125" customWidth="1"/>
    <col min="4354" max="4354" width="29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4.42578125" customWidth="1"/>
    <col min="4610" max="4610" width="29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4.42578125" customWidth="1"/>
    <col min="4866" max="4866" width="29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4.42578125" customWidth="1"/>
    <col min="5122" max="5122" width="29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4.42578125" customWidth="1"/>
    <col min="5378" max="5378" width="29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4.42578125" customWidth="1"/>
    <col min="5634" max="5634" width="29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4.42578125" customWidth="1"/>
    <col min="5890" max="5890" width="29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4.42578125" customWidth="1"/>
    <col min="6146" max="6146" width="29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4.42578125" customWidth="1"/>
    <col min="6402" max="6402" width="29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4.42578125" customWidth="1"/>
    <col min="6658" max="6658" width="29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4.42578125" customWidth="1"/>
    <col min="6914" max="6914" width="29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4.42578125" customWidth="1"/>
    <col min="7170" max="7170" width="29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4.42578125" customWidth="1"/>
    <col min="7426" max="7426" width="29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4.42578125" customWidth="1"/>
    <col min="7682" max="7682" width="29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4.42578125" customWidth="1"/>
    <col min="7938" max="7938" width="29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4.42578125" customWidth="1"/>
    <col min="8194" max="8194" width="29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4.42578125" customWidth="1"/>
    <col min="8450" max="8450" width="29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4.42578125" customWidth="1"/>
    <col min="8706" max="8706" width="29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4.42578125" customWidth="1"/>
    <col min="8962" max="8962" width="29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4.42578125" customWidth="1"/>
    <col min="9218" max="9218" width="29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4.42578125" customWidth="1"/>
    <col min="9474" max="9474" width="29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4.42578125" customWidth="1"/>
    <col min="9730" max="9730" width="29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4.42578125" customWidth="1"/>
    <col min="9986" max="9986" width="29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4.42578125" customWidth="1"/>
    <col min="10242" max="10242" width="29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4.42578125" customWidth="1"/>
    <col min="10498" max="10498" width="29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4.42578125" customWidth="1"/>
    <col min="10754" max="10754" width="29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4.42578125" customWidth="1"/>
    <col min="11010" max="11010" width="29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4.42578125" customWidth="1"/>
    <col min="11266" max="11266" width="29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4.42578125" customWidth="1"/>
    <col min="11522" max="11522" width="29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4.42578125" customWidth="1"/>
    <col min="11778" max="11778" width="29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4.42578125" customWidth="1"/>
    <col min="12034" max="12034" width="29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4.42578125" customWidth="1"/>
    <col min="12290" max="12290" width="29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4.42578125" customWidth="1"/>
    <col min="12546" max="12546" width="29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4.42578125" customWidth="1"/>
    <col min="12802" max="12802" width="29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4.42578125" customWidth="1"/>
    <col min="13058" max="13058" width="29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4.42578125" customWidth="1"/>
    <col min="13314" max="13314" width="29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4.42578125" customWidth="1"/>
    <col min="13570" max="13570" width="29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4.42578125" customWidth="1"/>
    <col min="13826" max="13826" width="29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4.42578125" customWidth="1"/>
    <col min="14082" max="14082" width="29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4.42578125" customWidth="1"/>
    <col min="14338" max="14338" width="29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4.42578125" customWidth="1"/>
    <col min="14594" max="14594" width="29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4.42578125" customWidth="1"/>
    <col min="14850" max="14850" width="29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4.42578125" customWidth="1"/>
    <col min="15106" max="15106" width="29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4.42578125" customWidth="1"/>
    <col min="15362" max="15362" width="29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4.42578125" customWidth="1"/>
    <col min="15618" max="15618" width="29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4.42578125" customWidth="1"/>
    <col min="15874" max="15874" width="29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4.42578125" customWidth="1"/>
    <col min="16130" max="16130" width="29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84</v>
      </c>
    </row>
    <row r="3" spans="1:13" ht="61.5" customHeight="1" x14ac:dyDescent="0.25">
      <c r="A3" s="2"/>
      <c r="B3" s="5" t="s">
        <v>113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36.75" customHeight="1" x14ac:dyDescent="0.25">
      <c r="A7" s="14" t="s">
        <v>114</v>
      </c>
      <c r="B7" s="81" t="s">
        <v>115</v>
      </c>
      <c r="C7" s="16"/>
      <c r="D7" s="16">
        <v>23.9</v>
      </c>
      <c r="E7" s="17" t="s">
        <v>116</v>
      </c>
      <c r="F7" s="18">
        <f>SUM(C7,D7)</f>
        <v>23.9</v>
      </c>
      <c r="G7" s="15"/>
      <c r="H7" s="16"/>
      <c r="I7" s="17" t="s">
        <v>116</v>
      </c>
      <c r="J7" s="16">
        <v>23.9</v>
      </c>
      <c r="K7" s="19"/>
    </row>
    <row r="8" spans="1:13" ht="52.5" customHeight="1" x14ac:dyDescent="0.25">
      <c r="A8" s="14" t="s">
        <v>117</v>
      </c>
      <c r="B8" s="81" t="s">
        <v>118</v>
      </c>
      <c r="C8" s="16"/>
      <c r="D8" s="16">
        <v>34.9</v>
      </c>
      <c r="E8" s="17" t="s">
        <v>119</v>
      </c>
      <c r="F8" s="18">
        <f t="shared" ref="F8:F50" si="0">SUM(C8,D8)</f>
        <v>34.9</v>
      </c>
      <c r="G8" s="15"/>
      <c r="H8" s="16"/>
      <c r="I8" s="17" t="s">
        <v>119</v>
      </c>
      <c r="J8" s="16">
        <v>34.9</v>
      </c>
      <c r="K8" s="19"/>
    </row>
    <row r="9" spans="1:13" ht="31.5" x14ac:dyDescent="0.25">
      <c r="A9" s="14" t="s">
        <v>120</v>
      </c>
      <c r="B9" s="82" t="s">
        <v>121</v>
      </c>
      <c r="C9" s="16"/>
      <c r="D9" s="16">
        <v>4.9000000000000004</v>
      </c>
      <c r="E9" s="17" t="s">
        <v>122</v>
      </c>
      <c r="F9" s="18">
        <f t="shared" si="0"/>
        <v>4.9000000000000004</v>
      </c>
      <c r="G9" s="15"/>
      <c r="H9" s="16"/>
      <c r="I9" s="17" t="s">
        <v>122</v>
      </c>
      <c r="J9" s="16">
        <v>4.9000000000000004</v>
      </c>
      <c r="K9" s="19"/>
    </row>
    <row r="10" spans="1:13" ht="15.75" x14ac:dyDescent="0.2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x14ac:dyDescent="0.25">
      <c r="A46" s="21"/>
      <c r="B46" s="23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x14ac:dyDescent="0.25">
      <c r="A49" s="22"/>
      <c r="B49" s="26" t="s">
        <v>37</v>
      </c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C50" s="27">
        <f>SUM(C7:C49)</f>
        <v>0</v>
      </c>
      <c r="D50" s="27">
        <f>SUM(D7:D49)</f>
        <v>63.699999999999996</v>
      </c>
      <c r="E50" s="28"/>
      <c r="F50" s="29">
        <f t="shared" si="0"/>
        <v>63.699999999999996</v>
      </c>
      <c r="G50" s="30"/>
      <c r="H50" s="27">
        <f>SUM(H7:H49)</f>
        <v>0</v>
      </c>
      <c r="I50" s="28"/>
      <c r="J50" s="27">
        <f>SUM(J7:J49)</f>
        <v>63.699999999999996</v>
      </c>
      <c r="K50" s="31">
        <f>C50-H50</f>
        <v>0</v>
      </c>
    </row>
    <row r="52" spans="1:11" x14ac:dyDescent="0.25">
      <c r="B52" s="32" t="s">
        <v>109</v>
      </c>
    </row>
    <row r="53" spans="1:11" ht="15.75" x14ac:dyDescent="0.25">
      <c r="B53" s="32"/>
      <c r="F53" s="33"/>
      <c r="G53" s="34"/>
      <c r="H53" s="35"/>
    </row>
    <row r="54" spans="1:11" x14ac:dyDescent="0.25">
      <c r="B54" s="32" t="s">
        <v>41</v>
      </c>
      <c r="F54" s="36" t="s">
        <v>40</v>
      </c>
      <c r="G54" s="37"/>
      <c r="H54" s="37"/>
    </row>
    <row r="55" spans="1:11" ht="15.75" x14ac:dyDescent="0.25">
      <c r="F55" s="33"/>
      <c r="G55" s="34"/>
      <c r="H55" s="35"/>
    </row>
    <row r="56" spans="1:11" x14ac:dyDescent="0.25">
      <c r="F56" s="36" t="s">
        <v>40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/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18.75" customHeight="1" x14ac:dyDescent="0.25">
      <c r="J1" s="1"/>
    </row>
    <row r="2" spans="1:11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s="4"/>
    </row>
    <row r="3" spans="1:11" ht="61.5" customHeight="1" x14ac:dyDescent="0.25">
      <c r="A3" s="2"/>
      <c r="B3" s="5" t="s">
        <v>123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1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1" ht="15.75" x14ac:dyDescent="0.25">
      <c r="A7" s="14">
        <v>1</v>
      </c>
      <c r="B7" s="15" t="s">
        <v>124</v>
      </c>
      <c r="C7" s="16"/>
      <c r="D7" s="16">
        <v>6.71</v>
      </c>
      <c r="E7" s="17" t="s">
        <v>125</v>
      </c>
      <c r="F7" s="18">
        <f>SUM(C7,D7)</f>
        <v>6.71</v>
      </c>
      <c r="G7" s="15"/>
      <c r="H7" s="16"/>
      <c r="I7" s="17" t="s">
        <v>125</v>
      </c>
      <c r="J7" s="16">
        <f>F7</f>
        <v>6.71</v>
      </c>
      <c r="K7" s="19"/>
    </row>
    <row r="8" spans="1:11" ht="15.75" x14ac:dyDescent="0.25">
      <c r="A8" s="14"/>
      <c r="B8" s="15"/>
      <c r="C8" s="16"/>
      <c r="D8" s="16"/>
      <c r="E8" s="17"/>
      <c r="F8" s="18"/>
      <c r="G8" s="15"/>
      <c r="H8" s="16"/>
      <c r="I8" s="17"/>
      <c r="J8" s="16"/>
      <c r="K8" s="19"/>
    </row>
    <row r="9" spans="1:11" ht="35.25" customHeight="1" x14ac:dyDescent="0.25">
      <c r="A9" s="14">
        <v>2</v>
      </c>
      <c r="B9" s="15" t="s">
        <v>126</v>
      </c>
      <c r="C9" s="16"/>
      <c r="D9" s="16">
        <v>9.84</v>
      </c>
      <c r="E9" s="17" t="s">
        <v>127</v>
      </c>
      <c r="F9" s="18">
        <f>D9</f>
        <v>9.84</v>
      </c>
      <c r="G9" s="15"/>
      <c r="H9" s="16"/>
      <c r="I9" s="17" t="s">
        <v>127</v>
      </c>
      <c r="J9" s="16">
        <f t="shared" ref="J9:J14" si="0">F9</f>
        <v>9.84</v>
      </c>
      <c r="K9" s="19"/>
    </row>
    <row r="10" spans="1:11" ht="31.5" x14ac:dyDescent="0.25">
      <c r="A10" s="14">
        <v>3</v>
      </c>
      <c r="B10" s="15" t="s">
        <v>124</v>
      </c>
      <c r="C10" s="16"/>
      <c r="D10" s="16">
        <v>9.0399999999999991</v>
      </c>
      <c r="E10" s="17" t="s">
        <v>127</v>
      </c>
      <c r="F10" s="18">
        <f>D10</f>
        <v>9.0399999999999991</v>
      </c>
      <c r="G10" s="15"/>
      <c r="H10" s="16"/>
      <c r="I10" s="17" t="s">
        <v>127</v>
      </c>
      <c r="J10" s="16">
        <f t="shared" si="0"/>
        <v>9.0399999999999991</v>
      </c>
      <c r="K10" s="19"/>
    </row>
    <row r="11" spans="1:11" ht="15.75" customHeight="1" x14ac:dyDescent="0.25">
      <c r="A11" s="14">
        <v>4</v>
      </c>
      <c r="B11" s="15" t="s">
        <v>124</v>
      </c>
      <c r="C11" s="16"/>
      <c r="D11" s="16">
        <v>7.3</v>
      </c>
      <c r="E11" s="17" t="s">
        <v>128</v>
      </c>
      <c r="F11" s="18">
        <v>7.3</v>
      </c>
      <c r="G11" s="15"/>
      <c r="H11" s="16"/>
      <c r="I11" s="17" t="s">
        <v>128</v>
      </c>
      <c r="J11" s="16">
        <f t="shared" si="0"/>
        <v>7.3</v>
      </c>
      <c r="K11" s="19"/>
    </row>
    <row r="12" spans="1:11" ht="18.75" customHeight="1" x14ac:dyDescent="0.25">
      <c r="A12" s="14">
        <v>5</v>
      </c>
      <c r="B12" s="15" t="s">
        <v>126</v>
      </c>
      <c r="C12" s="16"/>
      <c r="D12" s="16">
        <v>43.35</v>
      </c>
      <c r="E12" s="17" t="s">
        <v>128</v>
      </c>
      <c r="F12" s="18">
        <f>SUM(C12,D12)</f>
        <v>43.35</v>
      </c>
      <c r="G12" s="21"/>
      <c r="H12" s="16"/>
      <c r="I12" s="17" t="s">
        <v>128</v>
      </c>
      <c r="J12" s="16">
        <f t="shared" si="0"/>
        <v>43.35</v>
      </c>
      <c r="K12" s="19"/>
    </row>
    <row r="13" spans="1:11" ht="15.75" x14ac:dyDescent="0.25">
      <c r="A13" s="14">
        <v>6</v>
      </c>
      <c r="B13" s="15" t="s">
        <v>126</v>
      </c>
      <c r="C13" s="16"/>
      <c r="D13" s="16">
        <v>41</v>
      </c>
      <c r="E13" s="17" t="s">
        <v>129</v>
      </c>
      <c r="F13" s="18">
        <f>SUM(C13,D13)</f>
        <v>41</v>
      </c>
      <c r="G13" s="21"/>
      <c r="H13" s="16"/>
      <c r="I13" s="17" t="s">
        <v>129</v>
      </c>
      <c r="J13" s="16">
        <f t="shared" si="0"/>
        <v>41</v>
      </c>
      <c r="K13" s="19"/>
    </row>
    <row r="14" spans="1:11" ht="15.75" x14ac:dyDescent="0.25">
      <c r="A14" s="14">
        <v>7</v>
      </c>
      <c r="B14" s="15" t="s">
        <v>126</v>
      </c>
      <c r="C14" s="16"/>
      <c r="D14" s="16">
        <v>8.1999999999999993</v>
      </c>
      <c r="E14" s="17" t="s">
        <v>33</v>
      </c>
      <c r="F14" s="18">
        <f>SUM(C14,D14)</f>
        <v>8.1999999999999993</v>
      </c>
      <c r="G14" s="15"/>
      <c r="H14" s="16"/>
      <c r="I14" s="20" t="s">
        <v>130</v>
      </c>
      <c r="J14" s="16">
        <f t="shared" si="0"/>
        <v>8.1999999999999993</v>
      </c>
      <c r="K14" s="19"/>
    </row>
    <row r="15" spans="1:11" ht="15.75" x14ac:dyDescent="0.25">
      <c r="A15" s="23"/>
      <c r="B15" s="26" t="s">
        <v>37</v>
      </c>
      <c r="C15" s="27">
        <f>SUM(C7:C14)</f>
        <v>0</v>
      </c>
      <c r="D15" s="27">
        <f>SUM(D7:D14)</f>
        <v>125.44000000000001</v>
      </c>
      <c r="E15" s="28"/>
      <c r="F15" s="29">
        <f>SUM(F7:F14)</f>
        <v>125.44000000000001</v>
      </c>
      <c r="G15" s="30"/>
      <c r="H15" s="27">
        <f>SUM(H7:H14)</f>
        <v>0</v>
      </c>
      <c r="I15" s="28"/>
      <c r="J15" s="27">
        <f>SUM(J7:J14)</f>
        <v>125.44000000000001</v>
      </c>
      <c r="K15" s="31">
        <f>C15-H15</f>
        <v>0</v>
      </c>
    </row>
    <row r="18" spans="2:8" ht="15.75" x14ac:dyDescent="0.25">
      <c r="B18" s="32" t="s">
        <v>109</v>
      </c>
      <c r="F18" s="33"/>
      <c r="G18" s="34" t="s">
        <v>131</v>
      </c>
      <c r="H18" s="35"/>
    </row>
    <row r="19" spans="2:8" x14ac:dyDescent="0.25">
      <c r="B19" s="32"/>
      <c r="F19" s="36" t="s">
        <v>40</v>
      </c>
      <c r="G19" s="37"/>
      <c r="H19" s="37"/>
    </row>
    <row r="20" spans="2:8" ht="15.75" x14ac:dyDescent="0.25">
      <c r="B20" s="32" t="s">
        <v>41</v>
      </c>
      <c r="F20" s="33"/>
      <c r="G20" s="34" t="s">
        <v>132</v>
      </c>
      <c r="H20" s="35"/>
    </row>
    <row r="21" spans="2:8" x14ac:dyDescent="0.25">
      <c r="F21" s="36" t="s">
        <v>40</v>
      </c>
      <c r="G21" s="37"/>
      <c r="H21" s="37"/>
    </row>
  </sheetData>
  <mergeCells count="10">
    <mergeCell ref="G18:H18"/>
    <mergeCell ref="G20:H2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/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/>
    </row>
    <row r="3" spans="1:13" ht="61.5" customHeight="1" x14ac:dyDescent="0.25">
      <c r="A3" s="2"/>
      <c r="B3" s="5" t="s">
        <v>133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 t="s">
        <v>23</v>
      </c>
      <c r="C7" s="16">
        <v>23.2</v>
      </c>
      <c r="D7" s="16"/>
      <c r="E7" s="20"/>
      <c r="F7" s="18">
        <f>SUM(C7,D7)</f>
        <v>23.2</v>
      </c>
      <c r="G7" s="15">
        <v>3110</v>
      </c>
      <c r="H7" s="16">
        <v>7.8</v>
      </c>
      <c r="I7" s="20" t="s">
        <v>134</v>
      </c>
      <c r="J7" s="16"/>
      <c r="K7" s="19"/>
    </row>
    <row r="8" spans="1:13" ht="31.5" x14ac:dyDescent="0.25">
      <c r="A8" s="14"/>
      <c r="B8" s="15"/>
      <c r="C8" s="16"/>
      <c r="D8" s="16"/>
      <c r="E8" s="20"/>
      <c r="F8" s="18">
        <f t="shared" ref="F8:F16" si="0">SUM(C8,D8)</f>
        <v>0</v>
      </c>
      <c r="G8" s="15">
        <v>2210</v>
      </c>
      <c r="H8" s="16">
        <v>39.42</v>
      </c>
      <c r="I8" s="20" t="s">
        <v>135</v>
      </c>
      <c r="J8" s="16"/>
      <c r="K8" s="19"/>
    </row>
    <row r="9" spans="1:13" ht="15.75" x14ac:dyDescent="0.25">
      <c r="A9" s="14"/>
      <c r="B9" s="15"/>
      <c r="C9" s="16"/>
      <c r="D9" s="16"/>
      <c r="E9" s="20"/>
      <c r="F9" s="18">
        <f t="shared" si="0"/>
        <v>0</v>
      </c>
      <c r="G9" s="15">
        <v>3110</v>
      </c>
      <c r="H9" s="16">
        <v>18.53</v>
      </c>
      <c r="I9" s="20" t="s">
        <v>134</v>
      </c>
      <c r="J9" s="16"/>
      <c r="K9" s="19"/>
    </row>
    <row r="10" spans="1:13" ht="15.75" x14ac:dyDescent="0.2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21"/>
      <c r="B12" s="15"/>
      <c r="C12" s="16"/>
      <c r="D12" s="16"/>
      <c r="E12" s="17"/>
      <c r="F12" s="18">
        <f t="shared" si="0"/>
        <v>0</v>
      </c>
      <c r="G12" s="15"/>
      <c r="H12" s="16"/>
      <c r="I12" s="17"/>
      <c r="J12" s="16"/>
      <c r="K12" s="19"/>
    </row>
    <row r="13" spans="1:13" ht="15.75" x14ac:dyDescent="0.25">
      <c r="A13" s="21"/>
      <c r="B13" s="15"/>
      <c r="C13" s="16"/>
      <c r="D13" s="16"/>
      <c r="E13" s="17"/>
      <c r="F13" s="18">
        <f t="shared" si="0"/>
        <v>0</v>
      </c>
      <c r="G13" s="15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2"/>
      <c r="B15" s="23"/>
      <c r="C15" s="24"/>
      <c r="D15" s="24"/>
      <c r="E15" s="25"/>
      <c r="F15" s="18">
        <f t="shared" si="0"/>
        <v>0</v>
      </c>
      <c r="G15" s="23"/>
      <c r="H15" s="24"/>
      <c r="I15" s="25"/>
      <c r="J15" s="24"/>
      <c r="K15" s="19"/>
    </row>
    <row r="16" spans="1:13" ht="15.75" x14ac:dyDescent="0.25">
      <c r="A16" s="23"/>
      <c r="B16" s="26" t="s">
        <v>37</v>
      </c>
      <c r="C16" s="27">
        <f>SUM(C7:C15)</f>
        <v>23.2</v>
      </c>
      <c r="D16" s="27">
        <f>SUM(D7:D15)</f>
        <v>0</v>
      </c>
      <c r="E16" s="28"/>
      <c r="F16" s="29">
        <f t="shared" si="0"/>
        <v>23.2</v>
      </c>
      <c r="G16" s="30"/>
      <c r="H16" s="27">
        <f>SUM(H7:H15)</f>
        <v>65.75</v>
      </c>
      <c r="I16" s="28"/>
      <c r="J16" s="27">
        <f>SUM(J7:J15)</f>
        <v>0</v>
      </c>
      <c r="K16" s="31">
        <f>C16-H16</f>
        <v>-42.55</v>
      </c>
    </row>
    <row r="19" spans="2:8" ht="15.75" x14ac:dyDescent="0.25">
      <c r="B19" s="32" t="s">
        <v>109</v>
      </c>
      <c r="F19" s="33"/>
      <c r="G19" s="34" t="s">
        <v>136</v>
      </c>
      <c r="H19" s="35"/>
    </row>
    <row r="20" spans="2:8" x14ac:dyDescent="0.25">
      <c r="B20" s="32"/>
      <c r="F20" s="36" t="s">
        <v>40</v>
      </c>
      <c r="G20" s="37"/>
      <c r="H20" s="37"/>
    </row>
    <row r="21" spans="2:8" ht="15.75" x14ac:dyDescent="0.25">
      <c r="B21" s="32" t="s">
        <v>41</v>
      </c>
      <c r="F21" s="33"/>
      <c r="G21" s="34" t="s">
        <v>137</v>
      </c>
      <c r="H21" s="35"/>
    </row>
    <row r="22" spans="2:8" x14ac:dyDescent="0.25">
      <c r="F22" s="36" t="s">
        <v>40</v>
      </c>
      <c r="G22" s="37"/>
      <c r="H22" s="37"/>
    </row>
  </sheetData>
  <mergeCells count="10">
    <mergeCell ref="G19:H19"/>
    <mergeCell ref="G21:H2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75" workbookViewId="0">
      <selection activeCell="C67" sqref="C6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138</v>
      </c>
    </row>
    <row r="3" spans="1:13" ht="61.5" customHeight="1" x14ac:dyDescent="0.25">
      <c r="A3" s="2"/>
      <c r="B3" s="5" t="s">
        <v>139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>
        <v>0</v>
      </c>
      <c r="C7" s="16">
        <v>0</v>
      </c>
      <c r="D7" s="16">
        <v>0</v>
      </c>
      <c r="E7" s="17">
        <v>0</v>
      </c>
      <c r="F7" s="18">
        <f t="shared" ref="F7:F50" si="0">SUM(C7,D7)</f>
        <v>0</v>
      </c>
      <c r="G7" s="15">
        <v>0</v>
      </c>
      <c r="H7" s="16">
        <v>0</v>
      </c>
      <c r="I7" s="20">
        <v>0</v>
      </c>
      <c r="J7" s="16">
        <v>0</v>
      </c>
      <c r="K7" s="19">
        <v>0</v>
      </c>
    </row>
    <row r="8" spans="1:13" ht="15.75" x14ac:dyDescent="0.25">
      <c r="A8" s="14"/>
      <c r="B8" s="15"/>
      <c r="C8" s="16"/>
      <c r="D8" s="16"/>
      <c r="E8" s="17"/>
      <c r="F8" s="18">
        <f t="shared" si="0"/>
        <v>0</v>
      </c>
      <c r="G8" s="15"/>
      <c r="H8" s="16"/>
      <c r="I8" s="20"/>
      <c r="J8" s="16"/>
      <c r="K8" s="19"/>
    </row>
    <row r="9" spans="1:13" ht="15.75" x14ac:dyDescent="0.2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 x14ac:dyDescent="0.2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hidden="1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hidden="1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hidden="1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0</v>
      </c>
      <c r="D50" s="27">
        <f>SUM(D7:D49)</f>
        <v>0</v>
      </c>
      <c r="E50" s="28"/>
      <c r="F50" s="29">
        <f t="shared" si="0"/>
        <v>0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</v>
      </c>
    </row>
    <row r="53" spans="1:11" ht="15.75" x14ac:dyDescent="0.25">
      <c r="B53" s="32" t="s">
        <v>109</v>
      </c>
      <c r="F53" s="33"/>
      <c r="G53" s="34" t="s">
        <v>140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141</v>
      </c>
      <c r="H55" s="35"/>
    </row>
    <row r="56" spans="1:11" x14ac:dyDescent="0.25">
      <c r="F56" s="36" t="s">
        <v>40</v>
      </c>
      <c r="G56" s="37"/>
      <c r="H56" s="37"/>
    </row>
    <row r="57" spans="1:11" x14ac:dyDescent="0.25">
      <c r="B57" t="s">
        <v>142</v>
      </c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75" workbookViewId="0">
      <selection activeCell="M2" sqref="M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138</v>
      </c>
    </row>
    <row r="3" spans="1:13" ht="61.5" customHeight="1" x14ac:dyDescent="0.25">
      <c r="A3" s="2"/>
      <c r="B3" s="5" t="s">
        <v>143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>
        <v>0</v>
      </c>
      <c r="C7" s="16">
        <v>0</v>
      </c>
      <c r="D7" s="16">
        <v>0</v>
      </c>
      <c r="E7" s="17">
        <v>0</v>
      </c>
      <c r="F7" s="18">
        <f t="shared" ref="F7:F50" si="0">SUM(C7,D7)</f>
        <v>0</v>
      </c>
      <c r="G7" s="15">
        <v>0</v>
      </c>
      <c r="H7" s="16">
        <v>0</v>
      </c>
      <c r="I7" s="20">
        <v>0</v>
      </c>
      <c r="J7" s="16">
        <v>0</v>
      </c>
      <c r="K7" s="19">
        <v>0</v>
      </c>
    </row>
    <row r="8" spans="1:13" ht="15.75" x14ac:dyDescent="0.25">
      <c r="A8" s="14"/>
      <c r="B8" s="15"/>
      <c r="C8" s="16"/>
      <c r="D8" s="16"/>
      <c r="E8" s="17"/>
      <c r="F8" s="18">
        <f t="shared" si="0"/>
        <v>0</v>
      </c>
      <c r="G8" s="15"/>
      <c r="H8" s="16"/>
      <c r="I8" s="20"/>
      <c r="J8" s="16"/>
      <c r="K8" s="19"/>
    </row>
    <row r="9" spans="1:13" ht="15.75" x14ac:dyDescent="0.2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 x14ac:dyDescent="0.2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hidden="1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hidden="1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hidden="1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0</v>
      </c>
      <c r="D50" s="27">
        <f>SUM(D7:D49)</f>
        <v>0</v>
      </c>
      <c r="E50" s="28"/>
      <c r="F50" s="29">
        <f t="shared" si="0"/>
        <v>0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</v>
      </c>
    </row>
    <row r="53" spans="1:11" ht="15.75" x14ac:dyDescent="0.25">
      <c r="B53" s="32" t="s">
        <v>109</v>
      </c>
      <c r="F53" s="33"/>
      <c r="G53" s="34" t="s">
        <v>140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141</v>
      </c>
      <c r="H55" s="35"/>
    </row>
    <row r="56" spans="1:11" x14ac:dyDescent="0.25">
      <c r="F56" s="36" t="s">
        <v>40</v>
      </c>
      <c r="G56" s="37"/>
      <c r="H56" s="37"/>
    </row>
    <row r="57" spans="1:11" x14ac:dyDescent="0.25">
      <c r="B57" t="s">
        <v>142</v>
      </c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75" workbookViewId="0">
      <selection activeCell="A4" sqref="A4:K4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83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144</v>
      </c>
    </row>
    <row r="3" spans="1:13" ht="61.5" customHeight="1" x14ac:dyDescent="0.25">
      <c r="A3" s="2"/>
      <c r="B3" s="5" t="s">
        <v>145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1</v>
      </c>
      <c r="B5" s="8" t="s">
        <v>2</v>
      </c>
      <c r="C5" s="9" t="s">
        <v>3</v>
      </c>
      <c r="D5" s="9"/>
      <c r="E5" s="9"/>
      <c r="F5" s="9" t="s">
        <v>4</v>
      </c>
      <c r="G5" s="9" t="s">
        <v>5</v>
      </c>
      <c r="H5" s="9"/>
      <c r="I5" s="9"/>
      <c r="J5" s="9"/>
      <c r="K5" s="10" t="s">
        <v>87</v>
      </c>
    </row>
    <row r="6" spans="1:13" ht="158.25" customHeight="1" x14ac:dyDescent="0.25">
      <c r="A6" s="8"/>
      <c r="B6" s="8"/>
      <c r="C6" s="11" t="s">
        <v>7</v>
      </c>
      <c r="D6" s="11" t="s">
        <v>88</v>
      </c>
      <c r="E6" s="11" t="s">
        <v>9</v>
      </c>
      <c r="F6" s="9"/>
      <c r="G6" s="12" t="s">
        <v>10</v>
      </c>
      <c r="H6" s="11" t="s">
        <v>89</v>
      </c>
      <c r="I6" s="11" t="s">
        <v>12</v>
      </c>
      <c r="J6" s="11" t="s">
        <v>89</v>
      </c>
      <c r="K6" s="10"/>
    </row>
    <row r="7" spans="1:13" ht="15.75" x14ac:dyDescent="0.25">
      <c r="A7" s="14">
        <v>1</v>
      </c>
      <c r="B7" s="15">
        <v>0</v>
      </c>
      <c r="C7" s="16">
        <v>0</v>
      </c>
      <c r="D7" s="16">
        <v>0</v>
      </c>
      <c r="E7" s="17">
        <v>0</v>
      </c>
      <c r="F7" s="18">
        <f t="shared" ref="F7:F50" si="0">SUM(C7,D7)</f>
        <v>0</v>
      </c>
      <c r="G7" s="15">
        <v>0</v>
      </c>
      <c r="H7" s="16">
        <v>0</v>
      </c>
      <c r="I7" s="20">
        <v>0</v>
      </c>
      <c r="J7" s="16">
        <v>0</v>
      </c>
      <c r="K7" s="19">
        <v>0</v>
      </c>
    </row>
    <row r="8" spans="1:13" ht="15.75" x14ac:dyDescent="0.25">
      <c r="A8" s="14"/>
      <c r="B8" s="15"/>
      <c r="C8" s="16"/>
      <c r="D8" s="16"/>
      <c r="E8" s="17"/>
      <c r="F8" s="18">
        <f t="shared" si="0"/>
        <v>0</v>
      </c>
      <c r="G8" s="15"/>
      <c r="H8" s="16"/>
      <c r="I8" s="20"/>
      <c r="J8" s="16"/>
      <c r="K8" s="19"/>
    </row>
    <row r="9" spans="1:13" ht="15.75" x14ac:dyDescent="0.2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 x14ac:dyDescent="0.2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 x14ac:dyDescent="0.2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 x14ac:dyDescent="0.2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 x14ac:dyDescent="0.2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 x14ac:dyDescent="0.2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 x14ac:dyDescent="0.2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 x14ac:dyDescent="0.25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 x14ac:dyDescent="0.2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 x14ac:dyDescent="0.2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 x14ac:dyDescent="0.2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 x14ac:dyDescent="0.2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 x14ac:dyDescent="0.2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 x14ac:dyDescent="0.2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 x14ac:dyDescent="0.2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 x14ac:dyDescent="0.2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 hidden="1" x14ac:dyDescent="0.2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 x14ac:dyDescent="0.2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 x14ac:dyDescent="0.2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 x14ac:dyDescent="0.2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 x14ac:dyDescent="0.2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 x14ac:dyDescent="0.2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 x14ac:dyDescent="0.2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 x14ac:dyDescent="0.2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 x14ac:dyDescent="0.2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 x14ac:dyDescent="0.2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 x14ac:dyDescent="0.2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 x14ac:dyDescent="0.2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 x14ac:dyDescent="0.2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 x14ac:dyDescent="0.2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 x14ac:dyDescent="0.2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 x14ac:dyDescent="0.2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 x14ac:dyDescent="0.2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 x14ac:dyDescent="0.2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 x14ac:dyDescent="0.2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 x14ac:dyDescent="0.2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 x14ac:dyDescent="0.2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 x14ac:dyDescent="0.2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 x14ac:dyDescent="0.2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 hidden="1" x14ac:dyDescent="0.2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 hidden="1" x14ac:dyDescent="0.2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 x14ac:dyDescent="0.25">
      <c r="A50" s="23"/>
      <c r="B50" s="26" t="s">
        <v>37</v>
      </c>
      <c r="C50" s="27">
        <f>SUM(C7:C49)</f>
        <v>0</v>
      </c>
      <c r="D50" s="27">
        <f>SUM(D7:D49)</f>
        <v>0</v>
      </c>
      <c r="E50" s="28"/>
      <c r="F50" s="29">
        <f t="shared" si="0"/>
        <v>0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0</v>
      </c>
    </row>
    <row r="53" spans="1:11" ht="15.75" x14ac:dyDescent="0.25">
      <c r="B53" s="32" t="s">
        <v>109</v>
      </c>
      <c r="F53" s="33"/>
      <c r="G53" s="34" t="s">
        <v>140</v>
      </c>
      <c r="H53" s="35"/>
    </row>
    <row r="54" spans="1:11" x14ac:dyDescent="0.25">
      <c r="B54" s="32"/>
      <c r="F54" s="36" t="s">
        <v>40</v>
      </c>
      <c r="G54" s="37"/>
      <c r="H54" s="37"/>
    </row>
    <row r="55" spans="1:11" ht="15.75" x14ac:dyDescent="0.25">
      <c r="B55" s="32" t="s">
        <v>41</v>
      </c>
      <c r="F55" s="33"/>
      <c r="G55" s="34" t="s">
        <v>141</v>
      </c>
      <c r="H55" s="35"/>
    </row>
    <row r="56" spans="1:11" x14ac:dyDescent="0.25">
      <c r="F56" s="36" t="s">
        <v>40</v>
      </c>
      <c r="G56" s="37"/>
      <c r="H56" s="37"/>
    </row>
    <row r="57" spans="1:11" x14ac:dyDescent="0.25">
      <c r="B57" t="s">
        <v>142</v>
      </c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28</vt:i4>
      </vt:variant>
    </vt:vector>
  </HeadingPairs>
  <TitlesOfParts>
    <vt:vector size="60" baseType="lpstr">
      <vt:lpstr>олексан</vt:lpstr>
      <vt:lpstr>КМКЛШМД</vt:lpstr>
      <vt:lpstr>КМДКЛ1</vt:lpstr>
      <vt:lpstr>КМДКЛ2</vt:lpstr>
      <vt:lpstr>КМДКЛ 3 СОЛ</vt:lpstr>
      <vt:lpstr>КМДКЛ4 СОЛ</vt:lpstr>
      <vt:lpstr>КМДКЛ 5 СВЯТ</vt:lpstr>
      <vt:lpstr>01.07.2018</vt:lpstr>
      <vt:lpstr>01.10.2018</vt:lpstr>
      <vt:lpstr>01.01.2019</vt:lpstr>
      <vt:lpstr>ДКЛ6</vt:lpstr>
      <vt:lpstr>ДКЛ7</vt:lpstr>
      <vt:lpstr>ДКЛ8</vt:lpstr>
      <vt:lpstr>ДКЛ9</vt:lpstr>
      <vt:lpstr>КМКЛ1</vt:lpstr>
      <vt:lpstr>КМКЛ2</vt:lpstr>
      <vt:lpstr>КМКЛ3</vt:lpstr>
      <vt:lpstr>КМКЛ4</vt:lpstr>
      <vt:lpstr>КМКЛ5</vt:lpstr>
      <vt:lpstr>КМКЛ6</vt:lpstr>
      <vt:lpstr>кМКЛ7</vt:lpstr>
      <vt:lpstr>КМКЛ8</vt:lpstr>
      <vt:lpstr>КМКЛ9</vt:lpstr>
      <vt:lpstr>КМКЛ10</vt:lpstr>
      <vt:lpstr>КМКЛ12</vt:lpstr>
      <vt:lpstr>КМКЛ14</vt:lpstr>
      <vt:lpstr>КМКЛ15</vt:lpstr>
      <vt:lpstr>КМКЛ18</vt:lpstr>
      <vt:lpstr>КМКЛ11</vt:lpstr>
      <vt:lpstr>ТМО Санаторного лікування</vt:lpstr>
      <vt:lpstr>тмо психиатрия</vt:lpstr>
      <vt:lpstr>ТМО</vt:lpstr>
      <vt:lpstr>'01.01.2019'!Область_печати</vt:lpstr>
      <vt:lpstr>'01.07.2018'!Область_печати</vt:lpstr>
      <vt:lpstr>'01.10.2018'!Область_печати</vt:lpstr>
      <vt:lpstr>ДКЛ6!Область_печати</vt:lpstr>
      <vt:lpstr>ДКЛ7!Область_печати</vt:lpstr>
      <vt:lpstr>ДКЛ8!Область_печати</vt:lpstr>
      <vt:lpstr>ДКЛ9!Область_печати</vt:lpstr>
      <vt:lpstr>'КМДКЛ 3 СОЛ'!Область_печати</vt:lpstr>
      <vt:lpstr>'КМДКЛ 5 СВЯТ'!Область_печати</vt:lpstr>
      <vt:lpstr>КМДКЛ1!Область_печати</vt:lpstr>
      <vt:lpstr>КМДКЛ2!Область_печати</vt:lpstr>
      <vt:lpstr>'КМДКЛ4 СОЛ'!Область_печати</vt:lpstr>
      <vt:lpstr>КМКЛ1!Область_печати</vt:lpstr>
      <vt:lpstr>КМКЛ10!Область_печати</vt:lpstr>
      <vt:lpstr>КМКЛ11!Область_печати</vt:lpstr>
      <vt:lpstr>КМКЛ12!Область_печати</vt:lpstr>
      <vt:lpstr>КМКЛ14!Область_печати</vt:lpstr>
      <vt:lpstr>КМКЛ15!Область_печати</vt:lpstr>
      <vt:lpstr>КМКЛ18!Область_печати</vt:lpstr>
      <vt:lpstr>КМКЛ2!Область_печати</vt:lpstr>
      <vt:lpstr>КМКЛ3!Область_печати</vt:lpstr>
      <vt:lpstr>КМКЛ4!Область_печати</vt:lpstr>
      <vt:lpstr>КМКЛ5!Область_печати</vt:lpstr>
      <vt:lpstr>КМКЛ6!Область_печати</vt:lpstr>
      <vt:lpstr>КМКЛ9!Область_печати</vt:lpstr>
      <vt:lpstr>олексан!Область_печати</vt:lpstr>
      <vt:lpstr>'тмо психиатрия'!Область_печати</vt:lpstr>
      <vt:lpstr>'ТМО Санаторного лікування'!Область_печати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KadevalWork</cp:lastModifiedBy>
  <cp:lastPrinted>2017-09-07T05:44:19Z</cp:lastPrinted>
  <dcterms:created xsi:type="dcterms:W3CDTF">2017-09-06T12:41:31Z</dcterms:created>
  <dcterms:modified xsi:type="dcterms:W3CDTF">2019-01-11T10:15:21Z</dcterms:modified>
</cp:coreProperties>
</file>