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5380" windowWidth="9720" windowHeight="1230" tabRatio="549"/>
  </bookViews>
  <sheets>
    <sheet name="ДОЗ (напрямую ЛПЗ)" sheetId="4" r:id="rId1"/>
    <sheet name="БСМП" sheetId="11" r:id="rId2"/>
    <sheet name="ПМСД р-н" sheetId="12" r:id="rId3"/>
    <sheet name="ДОЗ (напрямую ПМСД)" sheetId="13" r:id="rId4"/>
  </sheets>
  <externalReferences>
    <externalReference r:id="rId5"/>
  </externalReferences>
  <definedNames>
    <definedName name="_xlnm.Print_Area" localSheetId="1">БСМП!$A$1:$X$175</definedName>
    <definedName name="_xlnm.Print_Area" localSheetId="0">'ДОЗ (напрямую ЛПЗ)'!$A$1:$X$781</definedName>
    <definedName name="_xlnm.Print_Area" localSheetId="3">'ДОЗ (напрямую ПМСД)'!$A$1:$X$243</definedName>
    <definedName name="_xlnm.Print_Area" localSheetId="2">'ПМСД р-н'!$A$1:$X$210</definedName>
    <definedName name="препарат">OFFSET([1]Списки!$A$1,1,0,COUNTA([1]Списки!$A$2:$A$969),1)</definedName>
  </definedNames>
  <calcPr calcId="145621" refMode="R1C1"/>
  <fileRecoveryPr autoRecover="0"/>
</workbook>
</file>

<file path=xl/calcChain.xml><?xml version="1.0" encoding="utf-8"?>
<calcChain xmlns="http://schemas.openxmlformats.org/spreadsheetml/2006/main">
  <c r="O409" i="4"/>
  <c r="P409" s="1"/>
  <c r="O300"/>
  <c r="P300" s="1"/>
  <c r="O295"/>
  <c r="P295" s="1"/>
  <c r="O363"/>
  <c r="P363" s="1"/>
  <c r="O364"/>
  <c r="P364" s="1"/>
  <c r="L294"/>
  <c r="L363"/>
  <c r="L364"/>
  <c r="X433"/>
  <c r="O433"/>
  <c r="P433" s="1"/>
  <c r="G433"/>
  <c r="L433"/>
  <c r="X427"/>
  <c r="O427"/>
  <c r="P427"/>
  <c r="G427"/>
  <c r="L427"/>
  <c r="X408"/>
  <c r="O408"/>
  <c r="P408" s="1"/>
  <c r="L408"/>
  <c r="G408"/>
  <c r="X407"/>
  <c r="O407"/>
  <c r="P407"/>
  <c r="L406"/>
  <c r="L407"/>
  <c r="G407"/>
  <c r="X405"/>
  <c r="O405"/>
  <c r="P405"/>
  <c r="G405"/>
  <c r="L405"/>
  <c r="X391"/>
  <c r="L391"/>
  <c r="G391"/>
  <c r="X390"/>
  <c r="O391"/>
  <c r="O390"/>
  <c r="P390" s="1"/>
  <c r="P391"/>
  <c r="G390"/>
  <c r="L390"/>
  <c r="O387"/>
  <c r="L387"/>
  <c r="O366"/>
  <c r="L366"/>
  <c r="X364"/>
  <c r="X363"/>
  <c r="G364"/>
  <c r="G363"/>
  <c r="X337"/>
  <c r="O337"/>
  <c r="P337" s="1"/>
  <c r="L337"/>
  <c r="G337"/>
  <c r="X335"/>
  <c r="O335"/>
  <c r="P335"/>
  <c r="G335"/>
  <c r="L335"/>
  <c r="X332"/>
  <c r="O332"/>
  <c r="P332" s="1"/>
  <c r="G332"/>
  <c r="L332"/>
  <c r="X321"/>
  <c r="X320"/>
  <c r="G321"/>
  <c r="G320"/>
  <c r="X319"/>
  <c r="L319"/>
  <c r="L320"/>
  <c r="L321"/>
  <c r="G319"/>
  <c r="X318"/>
  <c r="O318"/>
  <c r="P318" s="1"/>
  <c r="O319"/>
  <c r="P319" s="1"/>
  <c r="O320"/>
  <c r="P320" s="1"/>
  <c r="O321"/>
  <c r="P321" s="1"/>
  <c r="G318"/>
  <c r="L318"/>
  <c r="G308"/>
  <c r="G307"/>
  <c r="G306"/>
  <c r="G305"/>
  <c r="L304"/>
  <c r="L305"/>
  <c r="L306"/>
  <c r="L307"/>
  <c r="L308"/>
  <c r="G304"/>
  <c r="X303"/>
  <c r="X304"/>
  <c r="X305"/>
  <c r="X306"/>
  <c r="X307"/>
  <c r="X308"/>
  <c r="O304"/>
  <c r="P304" s="1"/>
  <c r="O305"/>
  <c r="P305" s="1"/>
  <c r="O306"/>
  <c r="P306" s="1"/>
  <c r="O307"/>
  <c r="P307" s="1"/>
  <c r="O308"/>
  <c r="P308" s="1"/>
  <c r="O303"/>
  <c r="P303" s="1"/>
  <c r="G303"/>
  <c r="L303"/>
  <c r="X294"/>
  <c r="O294"/>
  <c r="P294"/>
  <c r="G294"/>
  <c r="X59"/>
  <c r="L59"/>
  <c r="G59"/>
  <c r="X58"/>
  <c r="O58"/>
  <c r="P58" s="1"/>
  <c r="O59"/>
  <c r="P59" s="1"/>
  <c r="G58"/>
  <c r="L58"/>
  <c r="X56"/>
  <c r="O56"/>
  <c r="P56"/>
  <c r="L56"/>
  <c r="G56"/>
  <c r="X54"/>
  <c r="X55"/>
  <c r="O54"/>
  <c r="P54"/>
  <c r="O55"/>
  <c r="P55"/>
  <c r="L54"/>
  <c r="L55"/>
  <c r="G54"/>
  <c r="G55"/>
  <c r="X53"/>
  <c r="O53"/>
  <c r="P53" s="1"/>
  <c r="G53"/>
  <c r="L53"/>
  <c r="X50"/>
  <c r="O50"/>
  <c r="P50"/>
  <c r="G50"/>
  <c r="L50"/>
  <c r="X47"/>
  <c r="G47"/>
  <c r="X46"/>
  <c r="G46"/>
  <c r="X45"/>
  <c r="G45"/>
  <c r="X44"/>
  <c r="G44"/>
  <c r="X43"/>
  <c r="G43"/>
  <c r="X42"/>
  <c r="G42"/>
  <c r="X41"/>
  <c r="G41"/>
  <c r="X40"/>
  <c r="O40"/>
  <c r="P40" s="1"/>
  <c r="O41"/>
  <c r="P41" s="1"/>
  <c r="O42"/>
  <c r="P42" s="1"/>
  <c r="O43"/>
  <c r="P43" s="1"/>
  <c r="O44"/>
  <c r="P44" s="1"/>
  <c r="O45"/>
  <c r="P45" s="1"/>
  <c r="O46"/>
  <c r="P46" s="1"/>
  <c r="O47"/>
  <c r="P47" s="1"/>
  <c r="L41"/>
  <c r="L42"/>
  <c r="L43"/>
  <c r="L44"/>
  <c r="L45"/>
  <c r="L46"/>
  <c r="L47"/>
  <c r="G40"/>
  <c r="L40"/>
  <c r="X37"/>
  <c r="O37"/>
  <c r="P37" s="1"/>
  <c r="G37"/>
  <c r="L37"/>
  <c r="X25"/>
  <c r="O25"/>
  <c r="P25"/>
  <c r="G25"/>
  <c r="L25"/>
  <c r="X166" i="13"/>
  <c r="O166"/>
  <c r="P166" s="1"/>
  <c r="L166"/>
  <c r="G166"/>
  <c r="X156"/>
  <c r="X155"/>
  <c r="X154"/>
  <c r="O154"/>
  <c r="P154" s="1"/>
  <c r="O155"/>
  <c r="P155" s="1"/>
  <c r="O156"/>
  <c r="P156"/>
  <c r="L154"/>
  <c r="L155"/>
  <c r="L156"/>
  <c r="G156"/>
  <c r="G155"/>
  <c r="G154"/>
  <c r="O538" i="4"/>
  <c r="P538"/>
  <c r="O539"/>
  <c r="P539"/>
  <c r="O540"/>
  <c r="P540"/>
  <c r="O541"/>
  <c r="P541"/>
  <c r="O542"/>
  <c r="P542"/>
  <c r="X538"/>
  <c r="X539"/>
  <c r="X540"/>
  <c r="X541"/>
  <c r="X542"/>
  <c r="X691"/>
  <c r="O691"/>
  <c r="P691"/>
  <c r="L691"/>
  <c r="G691"/>
  <c r="X688"/>
  <c r="O688"/>
  <c r="P688" s="1"/>
  <c r="L688"/>
  <c r="G688"/>
  <c r="X679"/>
  <c r="O679"/>
  <c r="P679"/>
  <c r="L679"/>
  <c r="G679"/>
  <c r="X663"/>
  <c r="X664"/>
  <c r="X665"/>
  <c r="X666"/>
  <c r="X667"/>
  <c r="X668"/>
  <c r="X669"/>
  <c r="X670"/>
  <c r="X671"/>
  <c r="O663"/>
  <c r="P663" s="1"/>
  <c r="O664"/>
  <c r="P664" s="1"/>
  <c r="O665"/>
  <c r="P665" s="1"/>
  <c r="O666"/>
  <c r="P666" s="1"/>
  <c r="O667"/>
  <c r="P667" s="1"/>
  <c r="O668"/>
  <c r="P668" s="1"/>
  <c r="O669"/>
  <c r="P669" s="1"/>
  <c r="O670"/>
  <c r="P670" s="1"/>
  <c r="O671"/>
  <c r="P671" s="1"/>
  <c r="L663"/>
  <c r="L664"/>
  <c r="L665"/>
  <c r="L666"/>
  <c r="L667"/>
  <c r="L668"/>
  <c r="L669"/>
  <c r="L670"/>
  <c r="L671"/>
  <c r="G663"/>
  <c r="G664"/>
  <c r="G665"/>
  <c r="G666"/>
  <c r="G667"/>
  <c r="G668"/>
  <c r="G669"/>
  <c r="G670"/>
  <c r="G671"/>
  <c r="O469"/>
  <c r="P469" s="1"/>
  <c r="X469"/>
  <c r="G469"/>
  <c r="L469"/>
  <c r="O452"/>
  <c r="P452"/>
  <c r="X452"/>
  <c r="L450"/>
  <c r="L451"/>
  <c r="L452"/>
  <c r="L453"/>
  <c r="L454"/>
  <c r="L455"/>
  <c r="L456"/>
  <c r="L457"/>
  <c r="L458"/>
  <c r="L459"/>
  <c r="G452"/>
  <c r="X709"/>
  <c r="X708"/>
  <c r="O707"/>
  <c r="P707"/>
  <c r="O708"/>
  <c r="P708"/>
  <c r="O709"/>
  <c r="P709"/>
  <c r="X707"/>
  <c r="L707"/>
  <c r="L708"/>
  <c r="L709"/>
  <c r="G707"/>
  <c r="G708"/>
  <c r="G709"/>
  <c r="O115" i="11"/>
  <c r="P115"/>
  <c r="X79" i="4"/>
  <c r="O79"/>
  <c r="P79" s="1"/>
  <c r="L79"/>
  <c r="G79"/>
  <c r="G281"/>
  <c r="G280"/>
  <c r="G279"/>
  <c r="G278"/>
  <c r="G277"/>
  <c r="G276"/>
  <c r="G275"/>
  <c r="O274"/>
  <c r="P274"/>
  <c r="O275"/>
  <c r="P275"/>
  <c r="O276"/>
  <c r="P276"/>
  <c r="O277"/>
  <c r="P277"/>
  <c r="O278"/>
  <c r="P278"/>
  <c r="O279"/>
  <c r="P279"/>
  <c r="O280"/>
  <c r="P280"/>
  <c r="O281"/>
  <c r="P281"/>
  <c r="L275"/>
  <c r="L276"/>
  <c r="X276" s="1"/>
  <c r="L277"/>
  <c r="L278"/>
  <c r="X278" s="1"/>
  <c r="L279"/>
  <c r="L280"/>
  <c r="L281"/>
  <c r="L282"/>
  <c r="G274"/>
  <c r="L274"/>
  <c r="O260"/>
  <c r="P260"/>
  <c r="L260"/>
  <c r="G260"/>
  <c r="X260" s="1"/>
  <c r="X589"/>
  <c r="X590"/>
  <c r="X591"/>
  <c r="X592"/>
  <c r="X593"/>
  <c r="X594"/>
  <c r="X595"/>
  <c r="X596"/>
  <c r="O589"/>
  <c r="P589" s="1"/>
  <c r="O590"/>
  <c r="P590" s="1"/>
  <c r="O591"/>
  <c r="P591" s="1"/>
  <c r="O592"/>
  <c r="P592" s="1"/>
  <c r="O593"/>
  <c r="P593" s="1"/>
  <c r="O594"/>
  <c r="P594" s="1"/>
  <c r="O595"/>
  <c r="P595" s="1"/>
  <c r="L589"/>
  <c r="L590"/>
  <c r="L591"/>
  <c r="L592"/>
  <c r="L593"/>
  <c r="L594"/>
  <c r="L595"/>
  <c r="G595"/>
  <c r="G594"/>
  <c r="G593"/>
  <c r="G592"/>
  <c r="G591"/>
  <c r="G590"/>
  <c r="G589"/>
  <c r="X578"/>
  <c r="X579"/>
  <c r="O578"/>
  <c r="P578" s="1"/>
  <c r="O579"/>
  <c r="P579" s="1"/>
  <c r="L578"/>
  <c r="L579"/>
  <c r="G579"/>
  <c r="G578"/>
  <c r="X575"/>
  <c r="O575"/>
  <c r="P575"/>
  <c r="L575"/>
  <c r="G575"/>
  <c r="X571"/>
  <c r="X572"/>
  <c r="O571"/>
  <c r="P571"/>
  <c r="O572"/>
  <c r="P572"/>
  <c r="L571"/>
  <c r="L572"/>
  <c r="G572"/>
  <c r="G571"/>
  <c r="X549"/>
  <c r="X550"/>
  <c r="X551"/>
  <c r="X552"/>
  <c r="X553"/>
  <c r="X554"/>
  <c r="X555"/>
  <c r="X556"/>
  <c r="X557"/>
  <c r="X558"/>
  <c r="X559"/>
  <c r="X560"/>
  <c r="X561"/>
  <c r="X562"/>
  <c r="X563"/>
  <c r="X564"/>
  <c r="O549"/>
  <c r="P549"/>
  <c r="O550"/>
  <c r="P550"/>
  <c r="O551"/>
  <c r="P551"/>
  <c r="O552"/>
  <c r="P552"/>
  <c r="O553"/>
  <c r="P553"/>
  <c r="O554"/>
  <c r="P554"/>
  <c r="O555"/>
  <c r="P555"/>
  <c r="O556"/>
  <c r="P556"/>
  <c r="O557"/>
  <c r="P557"/>
  <c r="O558"/>
  <c r="P558"/>
  <c r="O559"/>
  <c r="P559"/>
  <c r="O560"/>
  <c r="P560"/>
  <c r="O561"/>
  <c r="P561"/>
  <c r="O562"/>
  <c r="P562"/>
  <c r="O563"/>
  <c r="P563"/>
  <c r="O564"/>
  <c r="P564"/>
  <c r="L549"/>
  <c r="L550"/>
  <c r="L551"/>
  <c r="L552"/>
  <c r="L553"/>
  <c r="L554"/>
  <c r="L555"/>
  <c r="L556"/>
  <c r="L557"/>
  <c r="L558"/>
  <c r="L559"/>
  <c r="L560"/>
  <c r="L561"/>
  <c r="L562"/>
  <c r="L563"/>
  <c r="L564"/>
  <c r="G549"/>
  <c r="G550"/>
  <c r="G551"/>
  <c r="G552"/>
  <c r="G553"/>
  <c r="G554"/>
  <c r="G555"/>
  <c r="G556"/>
  <c r="G557"/>
  <c r="G558"/>
  <c r="G559"/>
  <c r="G560"/>
  <c r="G561"/>
  <c r="G562"/>
  <c r="G563"/>
  <c r="G564"/>
  <c r="G535"/>
  <c r="G536"/>
  <c r="X715"/>
  <c r="O715"/>
  <c r="P715" s="1"/>
  <c r="L715"/>
  <c r="G715"/>
  <c r="O43" i="13"/>
  <c r="P43" s="1"/>
  <c r="O44"/>
  <c r="P44" s="1"/>
  <c r="X44"/>
  <c r="X43"/>
  <c r="G44"/>
  <c r="G43"/>
  <c r="L44"/>
  <c r="L43"/>
  <c r="O529" i="4"/>
  <c r="P529" s="1"/>
  <c r="X529"/>
  <c r="G529"/>
  <c r="L529"/>
  <c r="X274"/>
  <c r="X280"/>
  <c r="X277"/>
  <c r="X275"/>
  <c r="X201"/>
  <c r="O201"/>
  <c r="P201" s="1"/>
  <c r="L201"/>
  <c r="G201"/>
  <c r="O240"/>
  <c r="P240" s="1"/>
  <c r="X200"/>
  <c r="X199"/>
  <c r="O199"/>
  <c r="P199" s="1"/>
  <c r="O200"/>
  <c r="P200" s="1"/>
  <c r="L199"/>
  <c r="L200"/>
  <c r="G200"/>
  <c r="G199"/>
  <c r="X177"/>
  <c r="X176"/>
  <c r="X175"/>
  <c r="O175"/>
  <c r="P175"/>
  <c r="O176"/>
  <c r="P176"/>
  <c r="O177"/>
  <c r="P177"/>
  <c r="L175"/>
  <c r="L176"/>
  <c r="L177"/>
  <c r="G177"/>
  <c r="G176"/>
  <c r="G175"/>
  <c r="X161"/>
  <c r="O161"/>
  <c r="P161" s="1"/>
  <c r="L161"/>
  <c r="G161"/>
  <c r="X122"/>
  <c r="X121"/>
  <c r="X120"/>
  <c r="O120"/>
  <c r="P120"/>
  <c r="O121"/>
  <c r="P121"/>
  <c r="O122"/>
  <c r="P122"/>
  <c r="L119"/>
  <c r="L120"/>
  <c r="L121"/>
  <c r="L122"/>
  <c r="G122"/>
  <c r="G121"/>
  <c r="G120"/>
  <c r="X250"/>
  <c r="X239"/>
  <c r="X240"/>
  <c r="X241"/>
  <c r="X242"/>
  <c r="X243"/>
  <c r="X244"/>
  <c r="X245"/>
  <c r="X246"/>
  <c r="X247"/>
  <c r="X248"/>
  <c r="X249"/>
  <c r="O239"/>
  <c r="P239" s="1"/>
  <c r="O241"/>
  <c r="P241" s="1"/>
  <c r="O242"/>
  <c r="P242" s="1"/>
  <c r="O243"/>
  <c r="P243" s="1"/>
  <c r="O244"/>
  <c r="P244" s="1"/>
  <c r="O245"/>
  <c r="P245" s="1"/>
  <c r="O246"/>
  <c r="P246" s="1"/>
  <c r="O247"/>
  <c r="P247" s="1"/>
  <c r="O248"/>
  <c r="P248" s="1"/>
  <c r="O249"/>
  <c r="P249" s="1"/>
  <c r="O250"/>
  <c r="P250" s="1"/>
  <c r="L239"/>
  <c r="L240"/>
  <c r="L241"/>
  <c r="L242"/>
  <c r="L243"/>
  <c r="L244"/>
  <c r="L245"/>
  <c r="L246"/>
  <c r="L247"/>
  <c r="L248"/>
  <c r="L249"/>
  <c r="L250"/>
  <c r="G250"/>
  <c r="G249"/>
  <c r="G248"/>
  <c r="G247"/>
  <c r="G246"/>
  <c r="G245"/>
  <c r="G244"/>
  <c r="G243"/>
  <c r="G242"/>
  <c r="G241"/>
  <c r="G240"/>
  <c r="G239"/>
  <c r="X238"/>
  <c r="X237"/>
  <c r="X236"/>
  <c r="O236"/>
  <c r="P236"/>
  <c r="O237"/>
  <c r="P237"/>
  <c r="O238"/>
  <c r="P238"/>
  <c r="L231"/>
  <c r="L232"/>
  <c r="L233"/>
  <c r="L234"/>
  <c r="L235"/>
  <c r="L236"/>
  <c r="L237"/>
  <c r="L238"/>
  <c r="G238"/>
  <c r="G237"/>
  <c r="G236"/>
  <c r="X225"/>
  <c r="X226"/>
  <c r="O225"/>
  <c r="P225" s="1"/>
  <c r="O226"/>
  <c r="P226" s="1"/>
  <c r="L225"/>
  <c r="L226"/>
  <c r="G226"/>
  <c r="G225"/>
  <c r="X256"/>
  <c r="O256"/>
  <c r="P256"/>
  <c r="L256"/>
  <c r="G256"/>
  <c r="X230"/>
  <c r="O230"/>
  <c r="P230" s="1"/>
  <c r="L228"/>
  <c r="L229"/>
  <c r="L230"/>
  <c r="G230"/>
  <c r="X203"/>
  <c r="O203"/>
  <c r="P203"/>
  <c r="L203"/>
  <c r="G203"/>
  <c r="X218"/>
  <c r="X217"/>
  <c r="X216"/>
  <c r="X215"/>
  <c r="X214"/>
  <c r="X213"/>
  <c r="X212"/>
  <c r="X211"/>
  <c r="X210"/>
  <c r="X209"/>
  <c r="X208"/>
  <c r="O208"/>
  <c r="P208" s="1"/>
  <c r="O209"/>
  <c r="P209" s="1"/>
  <c r="O210"/>
  <c r="P210" s="1"/>
  <c r="O211"/>
  <c r="P211" s="1"/>
  <c r="O212"/>
  <c r="P212" s="1"/>
  <c r="O213"/>
  <c r="P213" s="1"/>
  <c r="O214"/>
  <c r="P214" s="1"/>
  <c r="O215"/>
  <c r="P215" s="1"/>
  <c r="O216"/>
  <c r="P216" s="1"/>
  <c r="O217"/>
  <c r="P217" s="1"/>
  <c r="O218"/>
  <c r="P218" s="1"/>
  <c r="L208"/>
  <c r="L209"/>
  <c r="L210"/>
  <c r="L211"/>
  <c r="L212"/>
  <c r="L213"/>
  <c r="L214"/>
  <c r="L215"/>
  <c r="L216"/>
  <c r="L217"/>
  <c r="L218"/>
  <c r="G218"/>
  <c r="G217"/>
  <c r="G216"/>
  <c r="G215"/>
  <c r="G214"/>
  <c r="G213"/>
  <c r="G212"/>
  <c r="G211"/>
  <c r="G210"/>
  <c r="G209"/>
  <c r="G208"/>
  <c r="X204"/>
  <c r="X202"/>
  <c r="O202"/>
  <c r="P202" s="1"/>
  <c r="O204"/>
  <c r="P204" s="1"/>
  <c r="L202"/>
  <c r="L204"/>
  <c r="G204"/>
  <c r="G202"/>
  <c r="X189"/>
  <c r="X188"/>
  <c r="X187"/>
  <c r="X186"/>
  <c r="X185"/>
  <c r="X184"/>
  <c r="X183"/>
  <c r="X182"/>
  <c r="X181"/>
  <c r="X180"/>
  <c r="X179"/>
  <c r="G189"/>
  <c r="G188"/>
  <c r="G187"/>
  <c r="G186"/>
  <c r="G185"/>
  <c r="G184"/>
  <c r="G183"/>
  <c r="G182"/>
  <c r="G181"/>
  <c r="G180"/>
  <c r="G179"/>
  <c r="X178"/>
  <c r="O178"/>
  <c r="P178"/>
  <c r="O179"/>
  <c r="P179"/>
  <c r="O180"/>
  <c r="P180"/>
  <c r="O181"/>
  <c r="P181"/>
  <c r="O182"/>
  <c r="P182"/>
  <c r="O183"/>
  <c r="P183"/>
  <c r="O184"/>
  <c r="P184"/>
  <c r="O185"/>
  <c r="P185"/>
  <c r="O186"/>
  <c r="P186"/>
  <c r="O187"/>
  <c r="P187"/>
  <c r="O188"/>
  <c r="P188"/>
  <c r="O189"/>
  <c r="P189"/>
  <c r="L178"/>
  <c r="L179"/>
  <c r="L180"/>
  <c r="L181"/>
  <c r="L182"/>
  <c r="L183"/>
  <c r="L184"/>
  <c r="L185"/>
  <c r="L186"/>
  <c r="L187"/>
  <c r="L188"/>
  <c r="L189"/>
  <c r="G178"/>
  <c r="X172"/>
  <c r="X171"/>
  <c r="X170"/>
  <c r="O170"/>
  <c r="P170"/>
  <c r="O171"/>
  <c r="P171"/>
  <c r="O172"/>
  <c r="P172"/>
  <c r="L170"/>
  <c r="L171"/>
  <c r="L172"/>
  <c r="G172"/>
  <c r="G171"/>
  <c r="G170"/>
  <c r="X167"/>
  <c r="X166"/>
  <c r="X165"/>
  <c r="X164"/>
  <c r="X163"/>
  <c r="X162"/>
  <c r="O162"/>
  <c r="P162"/>
  <c r="O163"/>
  <c r="P163"/>
  <c r="O164"/>
  <c r="P164"/>
  <c r="O165"/>
  <c r="P165"/>
  <c r="O166"/>
  <c r="P166"/>
  <c r="O167"/>
  <c r="P167"/>
  <c r="L162"/>
  <c r="L163"/>
  <c r="L164"/>
  <c r="L165"/>
  <c r="L166"/>
  <c r="L167"/>
  <c r="G167"/>
  <c r="G166"/>
  <c r="G165"/>
  <c r="G164"/>
  <c r="G163"/>
  <c r="G162"/>
  <c r="X131"/>
  <c r="X130"/>
  <c r="X129"/>
  <c r="G131"/>
  <c r="G130"/>
  <c r="G129"/>
  <c r="X128"/>
  <c r="O128"/>
  <c r="P128" s="1"/>
  <c r="O129"/>
  <c r="P129" s="1"/>
  <c r="O130"/>
  <c r="P130" s="1"/>
  <c r="O131"/>
  <c r="P131" s="1"/>
  <c r="L128"/>
  <c r="L129"/>
  <c r="L130"/>
  <c r="L131"/>
  <c r="G128"/>
  <c r="X105"/>
  <c r="X104"/>
  <c r="X103"/>
  <c r="X102"/>
  <c r="O102"/>
  <c r="P102"/>
  <c r="O103"/>
  <c r="P103"/>
  <c r="O104"/>
  <c r="P104"/>
  <c r="O105"/>
  <c r="P105"/>
  <c r="L102"/>
  <c r="L103"/>
  <c r="L104"/>
  <c r="L105"/>
  <c r="G105"/>
  <c r="G104"/>
  <c r="G103"/>
  <c r="G102"/>
  <c r="X95"/>
  <c r="O95"/>
  <c r="P95" s="1"/>
  <c r="L95"/>
  <c r="G95"/>
  <c r="X89"/>
  <c r="O89"/>
  <c r="P89"/>
  <c r="L89"/>
  <c r="G89"/>
  <c r="G90"/>
  <c r="X504"/>
  <c r="L504"/>
  <c r="G504"/>
  <c r="O503"/>
  <c r="P503"/>
  <c r="O504"/>
  <c r="P504"/>
  <c r="X503"/>
  <c r="G503"/>
  <c r="L503"/>
  <c r="X500"/>
  <c r="L500"/>
  <c r="G500"/>
  <c r="X499"/>
  <c r="L499"/>
  <c r="G499"/>
  <c r="O498"/>
  <c r="P498" s="1"/>
  <c r="O499"/>
  <c r="P499" s="1"/>
  <c r="O500"/>
  <c r="P500" s="1"/>
  <c r="X498"/>
  <c r="G498"/>
  <c r="L498"/>
  <c r="X496"/>
  <c r="G496"/>
  <c r="X495"/>
  <c r="L495"/>
  <c r="L496"/>
  <c r="G495"/>
  <c r="X494"/>
  <c r="O494"/>
  <c r="P494" s="1"/>
  <c r="O495"/>
  <c r="P495" s="1"/>
  <c r="O496"/>
  <c r="P496" s="1"/>
  <c r="G494"/>
  <c r="L494"/>
  <c r="O489"/>
  <c r="P489" s="1"/>
  <c r="X489"/>
  <c r="G489"/>
  <c r="L489"/>
  <c r="O196" i="13"/>
  <c r="P196"/>
  <c r="X196"/>
  <c r="L196"/>
  <c r="G196"/>
  <c r="O767" i="4"/>
  <c r="P767" s="1"/>
  <c r="X767"/>
  <c r="L767"/>
  <c r="G767"/>
  <c r="X66" i="11"/>
  <c r="O66"/>
  <c r="P66" s="1"/>
  <c r="L66"/>
  <c r="G66"/>
  <c r="X62"/>
  <c r="O62"/>
  <c r="P62"/>
  <c r="L62"/>
  <c r="G62"/>
  <c r="X76"/>
  <c r="O76"/>
  <c r="P76" s="1"/>
  <c r="L76"/>
  <c r="G76"/>
  <c r="O44"/>
  <c r="L44"/>
  <c r="O55"/>
  <c r="X34"/>
  <c r="O34"/>
  <c r="P34" s="1"/>
  <c r="L34"/>
  <c r="G34"/>
  <c r="X204" i="12"/>
  <c r="O204"/>
  <c r="P204"/>
  <c r="L204"/>
  <c r="G204"/>
  <c r="O98" i="11"/>
  <c r="P98"/>
  <c r="O97"/>
  <c r="P97"/>
  <c r="P99" s="1"/>
  <c r="X98"/>
  <c r="L98"/>
  <c r="G98"/>
  <c r="X41"/>
  <c r="O41"/>
  <c r="P41" s="1"/>
  <c r="L41"/>
  <c r="G41"/>
  <c r="X17"/>
  <c r="O17"/>
  <c r="P17"/>
  <c r="L17"/>
  <c r="G17"/>
  <c r="O9" i="12"/>
  <c r="X146"/>
  <c r="X147"/>
  <c r="X148"/>
  <c r="X149"/>
  <c r="X150"/>
  <c r="X151"/>
  <c r="X152"/>
  <c r="X153"/>
  <c r="X154"/>
  <c r="O147"/>
  <c r="O148"/>
  <c r="P148" s="1"/>
  <c r="O149"/>
  <c r="P149" s="1"/>
  <c r="O150"/>
  <c r="O151"/>
  <c r="P151"/>
  <c r="O152"/>
  <c r="O153"/>
  <c r="P153" s="1"/>
  <c r="O154"/>
  <c r="P147"/>
  <c r="P150"/>
  <c r="P152"/>
  <c r="P154"/>
  <c r="O146"/>
  <c r="P146"/>
  <c r="L147"/>
  <c r="L148"/>
  <c r="L155" s="1"/>
  <c r="L149"/>
  <c r="L150"/>
  <c r="L151"/>
  <c r="L152"/>
  <c r="L153"/>
  <c r="L154"/>
  <c r="L146"/>
  <c r="G146"/>
  <c r="G147"/>
  <c r="G148"/>
  <c r="G149"/>
  <c r="G150"/>
  <c r="G151"/>
  <c r="G152"/>
  <c r="G153"/>
  <c r="G154"/>
  <c r="X39"/>
  <c r="X40"/>
  <c r="X41"/>
  <c r="X42"/>
  <c r="X43"/>
  <c r="X44"/>
  <c r="X45"/>
  <c r="X46"/>
  <c r="X47"/>
  <c r="O40"/>
  <c r="P40"/>
  <c r="O41"/>
  <c r="O42"/>
  <c r="P42" s="1"/>
  <c r="O43"/>
  <c r="P43" s="1"/>
  <c r="O44"/>
  <c r="P44" s="1"/>
  <c r="O45"/>
  <c r="P45" s="1"/>
  <c r="O46"/>
  <c r="P46" s="1"/>
  <c r="O47"/>
  <c r="P47" s="1"/>
  <c r="P41"/>
  <c r="O39"/>
  <c r="P39"/>
  <c r="L40"/>
  <c r="L41"/>
  <c r="L42"/>
  <c r="L43"/>
  <c r="L44"/>
  <c r="L45"/>
  <c r="L46"/>
  <c r="L47"/>
  <c r="L39"/>
  <c r="G40"/>
  <c r="G41"/>
  <c r="G42"/>
  <c r="G43"/>
  <c r="G44"/>
  <c r="G45"/>
  <c r="G46"/>
  <c r="G47"/>
  <c r="G39"/>
  <c r="X158"/>
  <c r="X159"/>
  <c r="X160"/>
  <c r="X161"/>
  <c r="X162"/>
  <c r="X163"/>
  <c r="X164"/>
  <c r="X165"/>
  <c r="X166"/>
  <c r="O158"/>
  <c r="P158" s="1"/>
  <c r="O159"/>
  <c r="P159" s="1"/>
  <c r="O160"/>
  <c r="P160" s="1"/>
  <c r="O161"/>
  <c r="P161" s="1"/>
  <c r="O162"/>
  <c r="P162" s="1"/>
  <c r="O163"/>
  <c r="P163" s="1"/>
  <c r="O164"/>
  <c r="P164" s="1"/>
  <c r="O165"/>
  <c r="P165" s="1"/>
  <c r="O166"/>
  <c r="P166" s="1"/>
  <c r="L159"/>
  <c r="L160"/>
  <c r="L161"/>
  <c r="L162"/>
  <c r="L163"/>
  <c r="L164"/>
  <c r="L165"/>
  <c r="L166"/>
  <c r="L158"/>
  <c r="G158"/>
  <c r="G159"/>
  <c r="G160"/>
  <c r="G161"/>
  <c r="G162"/>
  <c r="G163"/>
  <c r="G164"/>
  <c r="G165"/>
  <c r="G166"/>
  <c r="X32"/>
  <c r="O32"/>
  <c r="P32"/>
  <c r="L32"/>
  <c r="G32"/>
  <c r="X25"/>
  <c r="X26"/>
  <c r="X27"/>
  <c r="X28"/>
  <c r="X29"/>
  <c r="X30"/>
  <c r="X31"/>
  <c r="X24"/>
  <c r="O25"/>
  <c r="P25"/>
  <c r="O26"/>
  <c r="P26"/>
  <c r="O27"/>
  <c r="P27"/>
  <c r="O28"/>
  <c r="P28"/>
  <c r="O29"/>
  <c r="P29"/>
  <c r="O30"/>
  <c r="P30"/>
  <c r="O31"/>
  <c r="P31"/>
  <c r="O24"/>
  <c r="P24"/>
  <c r="L25"/>
  <c r="L26"/>
  <c r="L27"/>
  <c r="L28"/>
  <c r="L29"/>
  <c r="L30"/>
  <c r="L31"/>
  <c r="L33"/>
  <c r="L24"/>
  <c r="G25"/>
  <c r="G26"/>
  <c r="G27"/>
  <c r="G28"/>
  <c r="G29"/>
  <c r="G30"/>
  <c r="G31"/>
  <c r="G24"/>
  <c r="X177"/>
  <c r="X178"/>
  <c r="X179"/>
  <c r="X180"/>
  <c r="X181"/>
  <c r="X182"/>
  <c r="X183"/>
  <c r="X184"/>
  <c r="L177"/>
  <c r="L178"/>
  <c r="L179"/>
  <c r="L180"/>
  <c r="L181"/>
  <c r="L182"/>
  <c r="L183"/>
  <c r="L184"/>
  <c r="O177"/>
  <c r="P177" s="1"/>
  <c r="O178"/>
  <c r="P178" s="1"/>
  <c r="O179"/>
  <c r="P179" s="1"/>
  <c r="O180"/>
  <c r="P180" s="1"/>
  <c r="O181"/>
  <c r="P181" s="1"/>
  <c r="O182"/>
  <c r="P182" s="1"/>
  <c r="O183"/>
  <c r="P183" s="1"/>
  <c r="O184"/>
  <c r="P184" s="1"/>
  <c r="O176"/>
  <c r="P176" s="1"/>
  <c r="X176"/>
  <c r="L176"/>
  <c r="G177"/>
  <c r="G178"/>
  <c r="G179"/>
  <c r="G180"/>
  <c r="G181"/>
  <c r="G182"/>
  <c r="G183"/>
  <c r="G184"/>
  <c r="G176"/>
  <c r="O67"/>
  <c r="P67"/>
  <c r="O68"/>
  <c r="P68"/>
  <c r="O69"/>
  <c r="O70"/>
  <c r="P70" s="1"/>
  <c r="O71"/>
  <c r="O72"/>
  <c r="P72"/>
  <c r="O73"/>
  <c r="O74"/>
  <c r="P74" s="1"/>
  <c r="L67"/>
  <c r="L68"/>
  <c r="L69"/>
  <c r="L70"/>
  <c r="L71"/>
  <c r="L72"/>
  <c r="L73"/>
  <c r="L74"/>
  <c r="X66"/>
  <c r="X67"/>
  <c r="X68"/>
  <c r="X69"/>
  <c r="X70"/>
  <c r="X71"/>
  <c r="X72"/>
  <c r="X73"/>
  <c r="X74"/>
  <c r="P69"/>
  <c r="P71"/>
  <c r="P73"/>
  <c r="O66"/>
  <c r="P66" s="1"/>
  <c r="L66"/>
  <c r="G66"/>
  <c r="G67"/>
  <c r="G68"/>
  <c r="G69"/>
  <c r="G70"/>
  <c r="G71"/>
  <c r="G72"/>
  <c r="G73"/>
  <c r="G74"/>
  <c r="X53"/>
  <c r="O53"/>
  <c r="P53"/>
  <c r="L53"/>
  <c r="G53"/>
  <c r="X104"/>
  <c r="X105"/>
  <c r="X106"/>
  <c r="X107"/>
  <c r="X108"/>
  <c r="X109"/>
  <c r="X110"/>
  <c r="X111"/>
  <c r="X112"/>
  <c r="O105"/>
  <c r="P105" s="1"/>
  <c r="O106"/>
  <c r="P106" s="1"/>
  <c r="O107"/>
  <c r="P107" s="1"/>
  <c r="O108"/>
  <c r="P108" s="1"/>
  <c r="O109"/>
  <c r="P109" s="1"/>
  <c r="O110"/>
  <c r="P110" s="1"/>
  <c r="O111"/>
  <c r="P111"/>
  <c r="O112"/>
  <c r="P112"/>
  <c r="O104"/>
  <c r="P104"/>
  <c r="L105"/>
  <c r="L106"/>
  <c r="L107"/>
  <c r="L108"/>
  <c r="L109"/>
  <c r="L110"/>
  <c r="L111"/>
  <c r="L112"/>
  <c r="L104"/>
  <c r="G104"/>
  <c r="G105"/>
  <c r="G106"/>
  <c r="G107"/>
  <c r="G108"/>
  <c r="G109"/>
  <c r="G110"/>
  <c r="G111"/>
  <c r="G112"/>
  <c r="X79"/>
  <c r="X80"/>
  <c r="X81"/>
  <c r="X82"/>
  <c r="X83"/>
  <c r="X84"/>
  <c r="X85"/>
  <c r="X86"/>
  <c r="O79"/>
  <c r="P79" s="1"/>
  <c r="O80"/>
  <c r="P80" s="1"/>
  <c r="O81"/>
  <c r="P81" s="1"/>
  <c r="O82"/>
  <c r="P82" s="1"/>
  <c r="O83"/>
  <c r="P83" s="1"/>
  <c r="O84"/>
  <c r="P84" s="1"/>
  <c r="O85"/>
  <c r="P85" s="1"/>
  <c r="O86"/>
  <c r="P86" s="1"/>
  <c r="L79"/>
  <c r="L80"/>
  <c r="L81"/>
  <c r="L82"/>
  <c r="L83"/>
  <c r="L84"/>
  <c r="L85"/>
  <c r="L86"/>
  <c r="G79"/>
  <c r="G80"/>
  <c r="G81"/>
  <c r="G82"/>
  <c r="G83"/>
  <c r="G84"/>
  <c r="G85"/>
  <c r="G86"/>
  <c r="O78"/>
  <c r="P78" s="1"/>
  <c r="X78"/>
  <c r="L78"/>
  <c r="G78"/>
  <c r="X21"/>
  <c r="G21"/>
  <c r="X20"/>
  <c r="G20"/>
  <c r="X19"/>
  <c r="G19"/>
  <c r="X18"/>
  <c r="G18"/>
  <c r="X17"/>
  <c r="G17"/>
  <c r="X16"/>
  <c r="G16"/>
  <c r="X15"/>
  <c r="L15"/>
  <c r="L16"/>
  <c r="L17"/>
  <c r="L18"/>
  <c r="L19"/>
  <c r="L20"/>
  <c r="L21"/>
  <c r="G15"/>
  <c r="O14"/>
  <c r="P14" s="1"/>
  <c r="O15"/>
  <c r="P15" s="1"/>
  <c r="O16"/>
  <c r="P16" s="1"/>
  <c r="O17"/>
  <c r="P17"/>
  <c r="O18"/>
  <c r="P18"/>
  <c r="O19"/>
  <c r="P19"/>
  <c r="O20"/>
  <c r="P20"/>
  <c r="O21"/>
  <c r="P21"/>
  <c r="X14"/>
  <c r="G14"/>
  <c r="L14"/>
  <c r="X61"/>
  <c r="G61"/>
  <c r="X60"/>
  <c r="G60"/>
  <c r="X59"/>
  <c r="G59"/>
  <c r="X58"/>
  <c r="G58"/>
  <c r="X57"/>
  <c r="G57"/>
  <c r="X56"/>
  <c r="G56"/>
  <c r="O54"/>
  <c r="P54" s="1"/>
  <c r="O55"/>
  <c r="P55" s="1"/>
  <c r="O56"/>
  <c r="P56" s="1"/>
  <c r="O57"/>
  <c r="P57" s="1"/>
  <c r="O58"/>
  <c r="P58" s="1"/>
  <c r="O59"/>
  <c r="P59" s="1"/>
  <c r="O60"/>
  <c r="P60" s="1"/>
  <c r="O61"/>
  <c r="P61" s="1"/>
  <c r="X55"/>
  <c r="L55"/>
  <c r="L56"/>
  <c r="L57"/>
  <c r="L58"/>
  <c r="L59"/>
  <c r="L60"/>
  <c r="L61"/>
  <c r="G55"/>
  <c r="X54"/>
  <c r="G54"/>
  <c r="L54"/>
  <c r="L34"/>
  <c r="L75"/>
  <c r="L113"/>
  <c r="L538" i="4"/>
  <c r="G538"/>
  <c r="G8"/>
  <c r="G9"/>
  <c r="G10"/>
  <c r="G11"/>
  <c r="G12"/>
  <c r="G13"/>
  <c r="G14"/>
  <c r="G15"/>
  <c r="G16"/>
  <c r="G17"/>
  <c r="G18"/>
  <c r="G19"/>
  <c r="G20"/>
  <c r="G21"/>
  <c r="G22"/>
  <c r="G23"/>
  <c r="G24"/>
  <c r="G26"/>
  <c r="G27"/>
  <c r="G28"/>
  <c r="G29"/>
  <c r="G30"/>
  <c r="G31"/>
  <c r="G32"/>
  <c r="G33"/>
  <c r="G34"/>
  <c r="G35"/>
  <c r="G36"/>
  <c r="G38"/>
  <c r="G39"/>
  <c r="G48"/>
  <c r="G49"/>
  <c r="G51"/>
  <c r="G52"/>
  <c r="G57"/>
  <c r="G60"/>
  <c r="G61"/>
  <c r="G62"/>
  <c r="G63"/>
  <c r="G64"/>
  <c r="G72" s="1"/>
  <c r="G65"/>
  <c r="G66"/>
  <c r="G67"/>
  <c r="G68"/>
  <c r="G69"/>
  <c r="G70"/>
  <c r="G71"/>
  <c r="O8"/>
  <c r="O115" i="12"/>
  <c r="P115" s="1"/>
  <c r="X467" i="4"/>
  <c r="O467"/>
  <c r="P467"/>
  <c r="L467"/>
  <c r="G467"/>
  <c r="X690"/>
  <c r="X662"/>
  <c r="X672"/>
  <c r="X673"/>
  <c r="X674"/>
  <c r="X675"/>
  <c r="X676"/>
  <c r="X677"/>
  <c r="X678"/>
  <c r="X680"/>
  <c r="X681"/>
  <c r="X682"/>
  <c r="X683"/>
  <c r="X684"/>
  <c r="X685"/>
  <c r="X686"/>
  <c r="X687"/>
  <c r="X689"/>
  <c r="X692"/>
  <c r="X693"/>
  <c r="X694"/>
  <c r="X695"/>
  <c r="X696"/>
  <c r="X697"/>
  <c r="X698"/>
  <c r="X699"/>
  <c r="L662"/>
  <c r="L672"/>
  <c r="L673"/>
  <c r="L674"/>
  <c r="L675"/>
  <c r="L676"/>
  <c r="L677"/>
  <c r="L678"/>
  <c r="L680"/>
  <c r="L681"/>
  <c r="L682"/>
  <c r="L683"/>
  <c r="L684"/>
  <c r="L685"/>
  <c r="L686"/>
  <c r="L687"/>
  <c r="L689"/>
  <c r="L690"/>
  <c r="L694"/>
  <c r="L695"/>
  <c r="O690"/>
  <c r="P690"/>
  <c r="G690"/>
  <c r="O683"/>
  <c r="P683" s="1"/>
  <c r="O684"/>
  <c r="P684" s="1"/>
  <c r="O685"/>
  <c r="P685" s="1"/>
  <c r="O682"/>
  <c r="P682"/>
  <c r="G685"/>
  <c r="G684"/>
  <c r="G683"/>
  <c r="G682"/>
  <c r="O672"/>
  <c r="P672" s="1"/>
  <c r="O673"/>
  <c r="P673" s="1"/>
  <c r="O674"/>
  <c r="P674" s="1"/>
  <c r="O675"/>
  <c r="P675" s="1"/>
  <c r="O676"/>
  <c r="P676" s="1"/>
  <c r="O677"/>
  <c r="P677" s="1"/>
  <c r="O678"/>
  <c r="P678" s="1"/>
  <c r="O680"/>
  <c r="P680" s="1"/>
  <c r="G672"/>
  <c r="G673"/>
  <c r="G674"/>
  <c r="G675"/>
  <c r="G676"/>
  <c r="G677"/>
  <c r="G678"/>
  <c r="G680"/>
  <c r="L118" i="12"/>
  <c r="L119" s="1"/>
  <c r="X428" i="4"/>
  <c r="X426"/>
  <c r="O426"/>
  <c r="P426" s="1"/>
  <c r="O428"/>
  <c r="P428" s="1"/>
  <c r="O429"/>
  <c r="P429" s="1"/>
  <c r="G428"/>
  <c r="G426"/>
  <c r="L428"/>
  <c r="L426"/>
  <c r="X420"/>
  <c r="X419"/>
  <c r="X418"/>
  <c r="O418"/>
  <c r="P418"/>
  <c r="O419"/>
  <c r="P419"/>
  <c r="O420"/>
  <c r="P420"/>
  <c r="L420"/>
  <c r="L419"/>
  <c r="L418"/>
  <c r="G420"/>
  <c r="G419"/>
  <c r="G418"/>
  <c r="X417"/>
  <c r="X416"/>
  <c r="X415"/>
  <c r="X414"/>
  <c r="O415"/>
  <c r="P415"/>
  <c r="O416"/>
  <c r="P416"/>
  <c r="O417"/>
  <c r="P417"/>
  <c r="O414"/>
  <c r="P414"/>
  <c r="L414"/>
  <c r="L415"/>
  <c r="L417"/>
  <c r="L416"/>
  <c r="G417"/>
  <c r="G416"/>
  <c r="G415"/>
  <c r="G414"/>
  <c r="X404"/>
  <c r="X403"/>
  <c r="O403"/>
  <c r="P403"/>
  <c r="O404"/>
  <c r="P404"/>
  <c r="O406"/>
  <c r="P406"/>
  <c r="L404"/>
  <c r="L403"/>
  <c r="G404"/>
  <c r="G403"/>
  <c r="X386"/>
  <c r="O386"/>
  <c r="P386" s="1"/>
  <c r="L386"/>
  <c r="G386"/>
  <c r="X380"/>
  <c r="X379"/>
  <c r="X378"/>
  <c r="X377"/>
  <c r="O378"/>
  <c r="P378" s="1"/>
  <c r="O379"/>
  <c r="P379"/>
  <c r="O380"/>
  <c r="P380"/>
  <c r="O377"/>
  <c r="P377"/>
  <c r="L378"/>
  <c r="L379"/>
  <c r="L380"/>
  <c r="L377"/>
  <c r="G380"/>
  <c r="G379"/>
  <c r="G378"/>
  <c r="G377"/>
  <c r="X376"/>
  <c r="X375"/>
  <c r="X374"/>
  <c r="O374"/>
  <c r="P374"/>
  <c r="O375"/>
  <c r="P375"/>
  <c r="O376"/>
  <c r="P376"/>
  <c r="L375"/>
  <c r="L376"/>
  <c r="L374"/>
  <c r="G376"/>
  <c r="G375"/>
  <c r="G374"/>
  <c r="X370"/>
  <c r="X369"/>
  <c r="X368"/>
  <c r="O368"/>
  <c r="P368" s="1"/>
  <c r="O369"/>
  <c r="P369" s="1"/>
  <c r="O370"/>
  <c r="P370" s="1"/>
  <c r="G370"/>
  <c r="G369"/>
  <c r="G368"/>
  <c r="L370"/>
  <c r="L369"/>
  <c r="L368"/>
  <c r="X367"/>
  <c r="O367"/>
  <c r="P367"/>
  <c r="L367"/>
  <c r="G367"/>
  <c r="X350"/>
  <c r="X351"/>
  <c r="X352"/>
  <c r="O351"/>
  <c r="P351" s="1"/>
  <c r="O352"/>
  <c r="P352" s="1"/>
  <c r="O350"/>
  <c r="P350"/>
  <c r="L351"/>
  <c r="L352"/>
  <c r="L350"/>
  <c r="G350"/>
  <c r="G351"/>
  <c r="G352"/>
  <c r="X342"/>
  <c r="O342"/>
  <c r="P342"/>
  <c r="L342"/>
  <c r="G342"/>
  <c r="X334"/>
  <c r="O334"/>
  <c r="P334" s="1"/>
  <c r="L334"/>
  <c r="G334"/>
  <c r="X331"/>
  <c r="O331"/>
  <c r="P331"/>
  <c r="G331"/>
  <c r="L331"/>
  <c r="X329"/>
  <c r="O329"/>
  <c r="P329" s="1"/>
  <c r="G329"/>
  <c r="L329"/>
  <c r="L327"/>
  <c r="X326"/>
  <c r="X327"/>
  <c r="O326"/>
  <c r="P326"/>
  <c r="O327"/>
  <c r="P327"/>
  <c r="G326"/>
  <c r="G327"/>
  <c r="L326"/>
  <c r="X317"/>
  <c r="O317"/>
  <c r="P317"/>
  <c r="L317"/>
  <c r="G317"/>
  <c r="X316"/>
  <c r="G316"/>
  <c r="L316"/>
  <c r="O315"/>
  <c r="P315" s="1"/>
  <c r="O316"/>
  <c r="P316" s="1"/>
  <c r="X315"/>
  <c r="G315"/>
  <c r="L315"/>
  <c r="X630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O90"/>
  <c r="P90" s="1"/>
  <c r="O91"/>
  <c r="P91" s="1"/>
  <c r="O92"/>
  <c r="P92" s="1"/>
  <c r="O93"/>
  <c r="P93" s="1"/>
  <c r="O94"/>
  <c r="P94" s="1"/>
  <c r="O96"/>
  <c r="P96" s="1"/>
  <c r="O97"/>
  <c r="P97" s="1"/>
  <c r="O98"/>
  <c r="P98" s="1"/>
  <c r="O99"/>
  <c r="P99" s="1"/>
  <c r="O100"/>
  <c r="P100" s="1"/>
  <c r="O101"/>
  <c r="P101" s="1"/>
  <c r="O106"/>
  <c r="P106" s="1"/>
  <c r="O107"/>
  <c r="P107" s="1"/>
  <c r="O108"/>
  <c r="P108" s="1"/>
  <c r="O109"/>
  <c r="P109" s="1"/>
  <c r="O110"/>
  <c r="P110" s="1"/>
  <c r="O111"/>
  <c r="P111" s="1"/>
  <c r="O112"/>
  <c r="P112" s="1"/>
  <c r="O113"/>
  <c r="P113" s="1"/>
  <c r="O114"/>
  <c r="P114" s="1"/>
  <c r="O115"/>
  <c r="P115" s="1"/>
  <c r="O116"/>
  <c r="P116" s="1"/>
  <c r="O117"/>
  <c r="P117" s="1"/>
  <c r="O118"/>
  <c r="P118" s="1"/>
  <c r="O119"/>
  <c r="P119" s="1"/>
  <c r="O123"/>
  <c r="P123" s="1"/>
  <c r="O124"/>
  <c r="P124" s="1"/>
  <c r="O125"/>
  <c r="P125" s="1"/>
  <c r="O126"/>
  <c r="P126" s="1"/>
  <c r="O127"/>
  <c r="P127" s="1"/>
  <c r="O132"/>
  <c r="P132" s="1"/>
  <c r="O133"/>
  <c r="P133" s="1"/>
  <c r="O134"/>
  <c r="P134" s="1"/>
  <c r="O135"/>
  <c r="P135" s="1"/>
  <c r="O136"/>
  <c r="P136" s="1"/>
  <c r="O137"/>
  <c r="P137" s="1"/>
  <c r="O138"/>
  <c r="P138" s="1"/>
  <c r="O139"/>
  <c r="P139" s="1"/>
  <c r="O140"/>
  <c r="P140" s="1"/>
  <c r="O141"/>
  <c r="P141" s="1"/>
  <c r="O142"/>
  <c r="P142" s="1"/>
  <c r="O143"/>
  <c r="P143" s="1"/>
  <c r="O144"/>
  <c r="P144" s="1"/>
  <c r="O145"/>
  <c r="P145" s="1"/>
  <c r="O146"/>
  <c r="P146" s="1"/>
  <c r="O147"/>
  <c r="P147" s="1"/>
  <c r="O148"/>
  <c r="P148" s="1"/>
  <c r="O149"/>
  <c r="P149" s="1"/>
  <c r="O150"/>
  <c r="P150" s="1"/>
  <c r="O151"/>
  <c r="P151" s="1"/>
  <c r="O152"/>
  <c r="P152" s="1"/>
  <c r="O153"/>
  <c r="P153" s="1"/>
  <c r="O154"/>
  <c r="P154" s="1"/>
  <c r="O155"/>
  <c r="P155" s="1"/>
  <c r="O156"/>
  <c r="P156" s="1"/>
  <c r="O157"/>
  <c r="P157" s="1"/>
  <c r="O158"/>
  <c r="P158" s="1"/>
  <c r="O159"/>
  <c r="P159" s="1"/>
  <c r="O160"/>
  <c r="P160" s="1"/>
  <c r="O168"/>
  <c r="P168" s="1"/>
  <c r="O169"/>
  <c r="P169" s="1"/>
  <c r="O173"/>
  <c r="P173" s="1"/>
  <c r="O174"/>
  <c r="P174" s="1"/>
  <c r="O190"/>
  <c r="P190" s="1"/>
  <c r="O191"/>
  <c r="P191" s="1"/>
  <c r="O192"/>
  <c r="P192" s="1"/>
  <c r="O193"/>
  <c r="P193" s="1"/>
  <c r="O194"/>
  <c r="P194" s="1"/>
  <c r="O195"/>
  <c r="P195" s="1"/>
  <c r="O196"/>
  <c r="P196" s="1"/>
  <c r="O197"/>
  <c r="P197" s="1"/>
  <c r="O198"/>
  <c r="P198" s="1"/>
  <c r="O205"/>
  <c r="P205" s="1"/>
  <c r="O206"/>
  <c r="P206" s="1"/>
  <c r="O207"/>
  <c r="P207" s="1"/>
  <c r="O219"/>
  <c r="P219" s="1"/>
  <c r="O220"/>
  <c r="P220" s="1"/>
  <c r="O221"/>
  <c r="P221" s="1"/>
  <c r="O222"/>
  <c r="P222" s="1"/>
  <c r="O223"/>
  <c r="P223" s="1"/>
  <c r="O224"/>
  <c r="P224" s="1"/>
  <c r="O227"/>
  <c r="P227" s="1"/>
  <c r="O228"/>
  <c r="P228" s="1"/>
  <c r="O229"/>
  <c r="P229" s="1"/>
  <c r="O231"/>
  <c r="P231" s="1"/>
  <c r="O232"/>
  <c r="P232" s="1"/>
  <c r="O233"/>
  <c r="P233" s="1"/>
  <c r="O234"/>
  <c r="P234" s="1"/>
  <c r="O235"/>
  <c r="P235" s="1"/>
  <c r="O251"/>
  <c r="P251" s="1"/>
  <c r="O252"/>
  <c r="P252" s="1"/>
  <c r="O253"/>
  <c r="P253" s="1"/>
  <c r="O254"/>
  <c r="P254" s="1"/>
  <c r="O255"/>
  <c r="P255" s="1"/>
  <c r="L90"/>
  <c r="L91"/>
  <c r="L92"/>
  <c r="L93"/>
  <c r="L94"/>
  <c r="L96"/>
  <c r="L97"/>
  <c r="L98"/>
  <c r="L99"/>
  <c r="L100"/>
  <c r="L101"/>
  <c r="L106"/>
  <c r="L107"/>
  <c r="L108"/>
  <c r="L109"/>
  <c r="L110"/>
  <c r="L111"/>
  <c r="L112"/>
  <c r="L113"/>
  <c r="L114"/>
  <c r="L115"/>
  <c r="L116"/>
  <c r="L117"/>
  <c r="L118"/>
  <c r="L123"/>
  <c r="L124"/>
  <c r="L125"/>
  <c r="L126"/>
  <c r="L127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8"/>
  <c r="L169"/>
  <c r="L173"/>
  <c r="L174"/>
  <c r="L190"/>
  <c r="L191"/>
  <c r="L192"/>
  <c r="L193"/>
  <c r="L194"/>
  <c r="L195"/>
  <c r="L196"/>
  <c r="L197"/>
  <c r="L198"/>
  <c r="L205"/>
  <c r="L206"/>
  <c r="L207"/>
  <c r="L219"/>
  <c r="L220"/>
  <c r="L221"/>
  <c r="L222"/>
  <c r="L224"/>
  <c r="L227"/>
  <c r="L251"/>
  <c r="L252"/>
  <c r="L253"/>
  <c r="L254"/>
  <c r="L255"/>
  <c r="X90"/>
  <c r="X91"/>
  <c r="X92"/>
  <c r="X93"/>
  <c r="X94"/>
  <c r="X96"/>
  <c r="X97"/>
  <c r="X98"/>
  <c r="X99"/>
  <c r="X100"/>
  <c r="X101"/>
  <c r="X106"/>
  <c r="X107"/>
  <c r="X108"/>
  <c r="X109"/>
  <c r="X110"/>
  <c r="X111"/>
  <c r="X112"/>
  <c r="X113"/>
  <c r="X114"/>
  <c r="X115"/>
  <c r="X116"/>
  <c r="X117"/>
  <c r="X118"/>
  <c r="X119"/>
  <c r="X123"/>
  <c r="X124"/>
  <c r="X125"/>
  <c r="X126"/>
  <c r="X127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8"/>
  <c r="X169"/>
  <c r="X173"/>
  <c r="X174"/>
  <c r="X190"/>
  <c r="X191"/>
  <c r="X192"/>
  <c r="X193"/>
  <c r="X194"/>
  <c r="X195"/>
  <c r="X196"/>
  <c r="X197"/>
  <c r="X198"/>
  <c r="X205"/>
  <c r="X206"/>
  <c r="X207"/>
  <c r="X219"/>
  <c r="X220"/>
  <c r="X221"/>
  <c r="X222"/>
  <c r="X223"/>
  <c r="X224"/>
  <c r="X227"/>
  <c r="X228"/>
  <c r="X229"/>
  <c r="X231"/>
  <c r="X232"/>
  <c r="X233"/>
  <c r="X234"/>
  <c r="X235"/>
  <c r="X251"/>
  <c r="X252"/>
  <c r="X253"/>
  <c r="X254"/>
  <c r="X255"/>
  <c r="G198"/>
  <c r="G197"/>
  <c r="G196"/>
  <c r="G174"/>
  <c r="G160"/>
  <c r="G144"/>
  <c r="G143"/>
  <c r="G157"/>
  <c r="G156"/>
  <c r="G155"/>
  <c r="G154"/>
  <c r="G153"/>
  <c r="G152"/>
  <c r="G151"/>
  <c r="G148"/>
  <c r="G146"/>
  <c r="G141"/>
  <c r="G139"/>
  <c r="G126"/>
  <c r="G115"/>
  <c r="G116"/>
  <c r="G117"/>
  <c r="G118"/>
  <c r="G114"/>
  <c r="G101"/>
  <c r="G100"/>
  <c r="G91"/>
  <c r="X8"/>
  <c r="X9"/>
  <c r="X10"/>
  <c r="X11"/>
  <c r="X12"/>
  <c r="X13"/>
  <c r="X14"/>
  <c r="X15"/>
  <c r="X16"/>
  <c r="X17"/>
  <c r="X18"/>
  <c r="X19"/>
  <c r="X20"/>
  <c r="X21"/>
  <c r="X22"/>
  <c r="X23"/>
  <c r="X24"/>
  <c r="X26"/>
  <c r="X27"/>
  <c r="X28"/>
  <c r="X29"/>
  <c r="X30"/>
  <c r="X31"/>
  <c r="X32"/>
  <c r="X33"/>
  <c r="X34"/>
  <c r="X35"/>
  <c r="X36"/>
  <c r="X38"/>
  <c r="X39"/>
  <c r="X48"/>
  <c r="X49"/>
  <c r="X51"/>
  <c r="X52"/>
  <c r="X57"/>
  <c r="X60"/>
  <c r="X61"/>
  <c r="X62"/>
  <c r="X63"/>
  <c r="X64"/>
  <c r="X65"/>
  <c r="X66"/>
  <c r="X67"/>
  <c r="X68"/>
  <c r="X69"/>
  <c r="X70"/>
  <c r="X71"/>
  <c r="P8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8"/>
  <c r="P38" s="1"/>
  <c r="O39"/>
  <c r="P39" s="1"/>
  <c r="O48"/>
  <c r="P48" s="1"/>
  <c r="O49"/>
  <c r="P49" s="1"/>
  <c r="O51"/>
  <c r="P51" s="1"/>
  <c r="O52"/>
  <c r="P52" s="1"/>
  <c r="O57"/>
  <c r="P57" s="1"/>
  <c r="O60"/>
  <c r="P60" s="1"/>
  <c r="O61"/>
  <c r="P61" s="1"/>
  <c r="O62"/>
  <c r="P62" s="1"/>
  <c r="O63"/>
  <c r="P63" s="1"/>
  <c r="O64"/>
  <c r="P64" s="1"/>
  <c r="O65"/>
  <c r="P65" s="1"/>
  <c r="O66"/>
  <c r="P66" s="1"/>
  <c r="O67"/>
  <c r="P67" s="1"/>
  <c r="O68"/>
  <c r="P68" s="1"/>
  <c r="O69"/>
  <c r="P69" s="1"/>
  <c r="O70"/>
  <c r="P70" s="1"/>
  <c r="O71"/>
  <c r="P71" s="1"/>
  <c r="L64"/>
  <c r="L68"/>
  <c r="L8"/>
  <c r="L9"/>
  <c r="L10"/>
  <c r="L11"/>
  <c r="L12"/>
  <c r="L13"/>
  <c r="L14"/>
  <c r="L15"/>
  <c r="L16"/>
  <c r="L17"/>
  <c r="L18"/>
  <c r="L19"/>
  <c r="L20"/>
  <c r="L21"/>
  <c r="L22"/>
  <c r="L23"/>
  <c r="L24"/>
  <c r="L26"/>
  <c r="L27"/>
  <c r="L28"/>
  <c r="L29"/>
  <c r="L30"/>
  <c r="L31"/>
  <c r="L32"/>
  <c r="L33"/>
  <c r="L34"/>
  <c r="L35"/>
  <c r="L36"/>
  <c r="L38"/>
  <c r="L39"/>
  <c r="L48"/>
  <c r="L49"/>
  <c r="L51"/>
  <c r="L52"/>
  <c r="L57"/>
  <c r="L60"/>
  <c r="L61"/>
  <c r="L62"/>
  <c r="L63"/>
  <c r="L65"/>
  <c r="L66"/>
  <c r="L67"/>
  <c r="L69"/>
  <c r="L70"/>
  <c r="L71"/>
  <c r="X754"/>
  <c r="L754"/>
  <c r="O758"/>
  <c r="P758"/>
  <c r="X758"/>
  <c r="G758"/>
  <c r="L758"/>
  <c r="X753"/>
  <c r="O753"/>
  <c r="P753"/>
  <c r="O754"/>
  <c r="P754"/>
  <c r="L753"/>
  <c r="G754"/>
  <c r="G753"/>
  <c r="X738"/>
  <c r="X737"/>
  <c r="X736"/>
  <c r="X735"/>
  <c r="O735"/>
  <c r="P735" s="1"/>
  <c r="O736"/>
  <c r="P736" s="1"/>
  <c r="O737"/>
  <c r="P737" s="1"/>
  <c r="O738"/>
  <c r="P738" s="1"/>
  <c r="G738"/>
  <c r="L738"/>
  <c r="G737"/>
  <c r="L737"/>
  <c r="G736"/>
  <c r="L736"/>
  <c r="G735"/>
  <c r="L735"/>
  <c r="O739"/>
  <c r="P739" s="1"/>
  <c r="O740"/>
  <c r="P740" s="1"/>
  <c r="X739"/>
  <c r="G739"/>
  <c r="L739"/>
  <c r="O731"/>
  <c r="P731"/>
  <c r="X731"/>
  <c r="L731"/>
  <c r="G731"/>
  <c r="O733"/>
  <c r="P733" s="1"/>
  <c r="X733"/>
  <c r="L733"/>
  <c r="G733"/>
  <c r="O54" i="13"/>
  <c r="P54"/>
  <c r="X54"/>
  <c r="G54"/>
  <c r="L54"/>
  <c r="O129"/>
  <c r="P129" s="1"/>
  <c r="X129"/>
  <c r="G129"/>
  <c r="L129"/>
  <c r="X144"/>
  <c r="O144"/>
  <c r="P144" s="1"/>
  <c r="L144"/>
  <c r="G144"/>
  <c r="X582" i="4"/>
  <c r="G582"/>
  <c r="X581"/>
  <c r="L581"/>
  <c r="L582"/>
  <c r="G581"/>
  <c r="O580"/>
  <c r="P580" s="1"/>
  <c r="O581"/>
  <c r="P581" s="1"/>
  <c r="O582"/>
  <c r="P582" s="1"/>
  <c r="X580"/>
  <c r="G580"/>
  <c r="L580"/>
  <c r="O574"/>
  <c r="P574"/>
  <c r="X574"/>
  <c r="G574"/>
  <c r="L574"/>
  <c r="O70" i="13"/>
  <c r="P70" s="1"/>
  <c r="O71"/>
  <c r="P71" s="1"/>
  <c r="O72"/>
  <c r="P72" s="1"/>
  <c r="O73"/>
  <c r="P73" s="1"/>
  <c r="O74"/>
  <c r="P74" s="1"/>
  <c r="O75"/>
  <c r="P75" s="1"/>
  <c r="O76"/>
  <c r="P76" s="1"/>
  <c r="O77"/>
  <c r="P77" s="1"/>
  <c r="O702" i="4"/>
  <c r="P702" s="1"/>
  <c r="O703"/>
  <c r="P703" s="1"/>
  <c r="O704"/>
  <c r="P704" s="1"/>
  <c r="O705"/>
  <c r="P705" s="1"/>
  <c r="O706"/>
  <c r="P706" s="1"/>
  <c r="X706"/>
  <c r="X702"/>
  <c r="X703"/>
  <c r="X704"/>
  <c r="X705"/>
  <c r="L704"/>
  <c r="L705"/>
  <c r="L706"/>
  <c r="G706"/>
  <c r="O521"/>
  <c r="P521"/>
  <c r="O522"/>
  <c r="P522"/>
  <c r="O523"/>
  <c r="P523"/>
  <c r="O524"/>
  <c r="P524"/>
  <c r="O525"/>
  <c r="P525"/>
  <c r="O526"/>
  <c r="P526"/>
  <c r="O527"/>
  <c r="P527"/>
  <c r="O528"/>
  <c r="P528"/>
  <c r="X91" i="13"/>
  <c r="X90"/>
  <c r="X89"/>
  <c r="O89"/>
  <c r="P89" s="1"/>
  <c r="O90"/>
  <c r="P90" s="1"/>
  <c r="O91"/>
  <c r="P91" s="1"/>
  <c r="G91"/>
  <c r="G90"/>
  <c r="G89"/>
  <c r="L91"/>
  <c r="L90"/>
  <c r="L89"/>
  <c r="O93" i="11"/>
  <c r="P93" s="1"/>
  <c r="O94"/>
  <c r="P94" s="1"/>
  <c r="O106" i="13"/>
  <c r="P106" s="1"/>
  <c r="O107"/>
  <c r="P107" s="1"/>
  <c r="O108"/>
  <c r="P108" s="1"/>
  <c r="O514" i="4"/>
  <c r="P514" s="1"/>
  <c r="X514"/>
  <c r="L514"/>
  <c r="G514"/>
  <c r="O513"/>
  <c r="P513"/>
  <c r="X513"/>
  <c r="G513"/>
  <c r="L513"/>
  <c r="X493"/>
  <c r="G493"/>
  <c r="X492"/>
  <c r="L492"/>
  <c r="L493"/>
  <c r="G492"/>
  <c r="O491"/>
  <c r="P491" s="1"/>
  <c r="O492"/>
  <c r="P492" s="1"/>
  <c r="O493"/>
  <c r="P493" s="1"/>
  <c r="X491"/>
  <c r="G491"/>
  <c r="L491"/>
  <c r="G189" i="13"/>
  <c r="G190"/>
  <c r="G191"/>
  <c r="G194"/>
  <c r="G195"/>
  <c r="G197"/>
  <c r="G229"/>
  <c r="G230"/>
  <c r="G231"/>
  <c r="G224"/>
  <c r="G225"/>
  <c r="G226"/>
  <c r="G219"/>
  <c r="G220"/>
  <c r="G221"/>
  <c r="G214"/>
  <c r="G215"/>
  <c r="G216"/>
  <c r="G209"/>
  <c r="G210"/>
  <c r="G211"/>
  <c r="G204"/>
  <c r="G205"/>
  <c r="G206"/>
  <c r="G199"/>
  <c r="G200"/>
  <c r="G201"/>
  <c r="G184"/>
  <c r="G185"/>
  <c r="G186"/>
  <c r="G179"/>
  <c r="G180"/>
  <c r="G181"/>
  <c r="G174"/>
  <c r="G175"/>
  <c r="G176"/>
  <c r="G169"/>
  <c r="G170"/>
  <c r="G171"/>
  <c r="G162"/>
  <c r="G163"/>
  <c r="G164"/>
  <c r="G165"/>
  <c r="G150"/>
  <c r="G151"/>
  <c r="G152"/>
  <c r="G153"/>
  <c r="G157"/>
  <c r="G158"/>
  <c r="G159"/>
  <c r="G145"/>
  <c r="G146"/>
  <c r="G147"/>
  <c r="G121"/>
  <c r="G122"/>
  <c r="G123"/>
  <c r="G124"/>
  <c r="G125"/>
  <c r="G126"/>
  <c r="G127"/>
  <c r="G128"/>
  <c r="G116"/>
  <c r="G117"/>
  <c r="G118"/>
  <c r="G111"/>
  <c r="G112"/>
  <c r="G113"/>
  <c r="G106"/>
  <c r="G107"/>
  <c r="G108"/>
  <c r="G97"/>
  <c r="G98"/>
  <c r="G99"/>
  <c r="G100"/>
  <c r="G101"/>
  <c r="G102"/>
  <c r="G103"/>
  <c r="G85"/>
  <c r="G86"/>
  <c r="G87"/>
  <c r="G88"/>
  <c r="G92"/>
  <c r="G93"/>
  <c r="G94"/>
  <c r="G80"/>
  <c r="G81"/>
  <c r="G82"/>
  <c r="G70"/>
  <c r="G71"/>
  <c r="G72"/>
  <c r="G73"/>
  <c r="G74"/>
  <c r="G75"/>
  <c r="G76"/>
  <c r="G77"/>
  <c r="G39"/>
  <c r="G40"/>
  <c r="G41"/>
  <c r="G42"/>
  <c r="G45"/>
  <c r="G46"/>
  <c r="G47"/>
  <c r="G9"/>
  <c r="G10"/>
  <c r="O203" i="12"/>
  <c r="X210" i="13"/>
  <c r="X211"/>
  <c r="X209"/>
  <c r="O210"/>
  <c r="P210"/>
  <c r="O211"/>
  <c r="P211"/>
  <c r="O209"/>
  <c r="P209"/>
  <c r="L211"/>
  <c r="O165"/>
  <c r="P165" s="1"/>
  <c r="X165"/>
  <c r="L165"/>
  <c r="O205"/>
  <c r="P205" s="1"/>
  <c r="O206"/>
  <c r="P206" s="1"/>
  <c r="O204"/>
  <c r="P204" s="1"/>
  <c r="X205"/>
  <c r="X206"/>
  <c r="X204"/>
  <c r="L206"/>
  <c r="X147"/>
  <c r="L147"/>
  <c r="O147"/>
  <c r="P147" s="1"/>
  <c r="X145"/>
  <c r="X146"/>
  <c r="O145"/>
  <c r="P145" s="1"/>
  <c r="O146"/>
  <c r="P146" s="1"/>
  <c r="X141"/>
  <c r="O141"/>
  <c r="P141"/>
  <c r="L141"/>
  <c r="G141"/>
  <c r="O136"/>
  <c r="P136"/>
  <c r="O137"/>
  <c r="P137"/>
  <c r="O138"/>
  <c r="P138"/>
  <c r="X136"/>
  <c r="X137"/>
  <c r="X138"/>
  <c r="L136"/>
  <c r="L137"/>
  <c r="L138"/>
  <c r="G138"/>
  <c r="G137"/>
  <c r="G136"/>
  <c r="O474" i="4"/>
  <c r="X474"/>
  <c r="P474"/>
  <c r="L474"/>
  <c r="G474"/>
  <c r="X468"/>
  <c r="O468"/>
  <c r="P468" s="1"/>
  <c r="L468"/>
  <c r="G468"/>
  <c r="X465"/>
  <c r="X466"/>
  <c r="O466"/>
  <c r="P466" s="1"/>
  <c r="O465"/>
  <c r="P465" s="1"/>
  <c r="L465"/>
  <c r="L466"/>
  <c r="G465"/>
  <c r="G466"/>
  <c r="O476"/>
  <c r="P476" s="1"/>
  <c r="O475"/>
  <c r="P475" s="1"/>
  <c r="X476"/>
  <c r="X475"/>
  <c r="L475"/>
  <c r="L476"/>
  <c r="G476"/>
  <c r="G475"/>
  <c r="X449"/>
  <c r="O449"/>
  <c r="P449"/>
  <c r="L449"/>
  <c r="G449"/>
  <c r="X460"/>
  <c r="X459"/>
  <c r="X458"/>
  <c r="X457"/>
  <c r="O457"/>
  <c r="P457"/>
  <c r="O458"/>
  <c r="P458"/>
  <c r="O459"/>
  <c r="P459"/>
  <c r="O460"/>
  <c r="P460"/>
  <c r="L460"/>
  <c r="G460"/>
  <c r="G459"/>
  <c r="G458"/>
  <c r="G457"/>
  <c r="X195" i="13"/>
  <c r="X194"/>
  <c r="O195"/>
  <c r="P195" s="1"/>
  <c r="O194"/>
  <c r="P194" s="1"/>
  <c r="X82"/>
  <c r="O82"/>
  <c r="P82"/>
  <c r="L82"/>
  <c r="G255" i="4"/>
  <c r="G224"/>
  <c r="G169"/>
  <c r="G168"/>
  <c r="G135"/>
  <c r="G134"/>
  <c r="G133"/>
  <c r="G97"/>
  <c r="G205"/>
  <c r="G149"/>
  <c r="O171" i="13"/>
  <c r="P171" s="1"/>
  <c r="X171"/>
  <c r="L171"/>
  <c r="O9"/>
  <c r="P9" s="1"/>
  <c r="P10" s="1"/>
  <c r="X9"/>
  <c r="L9"/>
  <c r="L159"/>
  <c r="X158"/>
  <c r="X159"/>
  <c r="X150"/>
  <c r="X151"/>
  <c r="X152"/>
  <c r="X153"/>
  <c r="O159"/>
  <c r="P159"/>
  <c r="O158"/>
  <c r="P158"/>
  <c r="O150"/>
  <c r="P150"/>
  <c r="O151"/>
  <c r="P151"/>
  <c r="O152"/>
  <c r="P152"/>
  <c r="O153"/>
  <c r="P153"/>
  <c r="O157"/>
  <c r="P157"/>
  <c r="X157"/>
  <c r="O229"/>
  <c r="P229" s="1"/>
  <c r="O230"/>
  <c r="P230" s="1"/>
  <c r="O231"/>
  <c r="P231" s="1"/>
  <c r="X229"/>
  <c r="X230"/>
  <c r="X231"/>
  <c r="L231"/>
  <c r="O357" i="4"/>
  <c r="P357" s="1"/>
  <c r="X357"/>
  <c r="G357"/>
  <c r="L357"/>
  <c r="O354"/>
  <c r="P354"/>
  <c r="X354"/>
  <c r="L354"/>
  <c r="G354"/>
  <c r="O384"/>
  <c r="P384" s="1"/>
  <c r="X384"/>
  <c r="G384"/>
  <c r="L384"/>
  <c r="O440"/>
  <c r="P440"/>
  <c r="X440"/>
  <c r="L440"/>
  <c r="G440"/>
  <c r="O438"/>
  <c r="P438" s="1"/>
  <c r="X438"/>
  <c r="L438"/>
  <c r="G438"/>
  <c r="O346"/>
  <c r="P346"/>
  <c r="L345"/>
  <c r="L346"/>
  <c r="X126" i="13"/>
  <c r="X127"/>
  <c r="X128"/>
  <c r="O125"/>
  <c r="P125" s="1"/>
  <c r="O126"/>
  <c r="P126" s="1"/>
  <c r="O127"/>
  <c r="P127" s="1"/>
  <c r="O128"/>
  <c r="P128" s="1"/>
  <c r="X125"/>
  <c r="L126"/>
  <c r="L125"/>
  <c r="X94"/>
  <c r="O94"/>
  <c r="P94" s="1"/>
  <c r="L94"/>
  <c r="O103"/>
  <c r="P103"/>
  <c r="X103"/>
  <c r="L103"/>
  <c r="X92"/>
  <c r="X93"/>
  <c r="O92"/>
  <c r="P92"/>
  <c r="O93"/>
  <c r="P93"/>
  <c r="L181"/>
  <c r="O180"/>
  <c r="O181"/>
  <c r="P180"/>
  <c r="P181"/>
  <c r="O179"/>
  <c r="P179" s="1"/>
  <c r="X180"/>
  <c r="X181"/>
  <c r="X179"/>
  <c r="X182" s="1"/>
  <c r="G705" i="4"/>
  <c r="G704"/>
  <c r="X176" i="13"/>
  <c r="O176"/>
  <c r="P176"/>
  <c r="L176"/>
  <c r="X175"/>
  <c r="O175"/>
  <c r="P175"/>
  <c r="O174"/>
  <c r="P174"/>
  <c r="X174"/>
  <c r="X177"/>
  <c r="O596" i="4"/>
  <c r="P596"/>
  <c r="G596"/>
  <c r="L596"/>
  <c r="O570"/>
  <c r="P570"/>
  <c r="X570"/>
  <c r="G570"/>
  <c r="L570"/>
  <c r="O568"/>
  <c r="P568" s="1"/>
  <c r="X568"/>
  <c r="L568"/>
  <c r="G568"/>
  <c r="O567"/>
  <c r="P567"/>
  <c r="X567"/>
  <c r="G567"/>
  <c r="L567"/>
  <c r="L226" i="13"/>
  <c r="X225"/>
  <c r="X226"/>
  <c r="O225"/>
  <c r="P225"/>
  <c r="O226"/>
  <c r="P226"/>
  <c r="X224"/>
  <c r="O224"/>
  <c r="P224" s="1"/>
  <c r="L191"/>
  <c r="O190"/>
  <c r="P190"/>
  <c r="O191"/>
  <c r="P191"/>
  <c r="O189"/>
  <c r="P189"/>
  <c r="X190"/>
  <c r="X191"/>
  <c r="X189"/>
  <c r="O47"/>
  <c r="P47" s="1"/>
  <c r="X47"/>
  <c r="L47"/>
  <c r="O45"/>
  <c r="P45" s="1"/>
  <c r="O46"/>
  <c r="P46" s="1"/>
  <c r="X45"/>
  <c r="X46"/>
  <c r="X74"/>
  <c r="X73"/>
  <c r="L74"/>
  <c r="L73"/>
  <c r="G273" i="4"/>
  <c r="G272"/>
  <c r="G271"/>
  <c r="O269"/>
  <c r="P269"/>
  <c r="G269"/>
  <c r="L269"/>
  <c r="O270"/>
  <c r="P270"/>
  <c r="G270"/>
  <c r="L270"/>
  <c r="O271"/>
  <c r="P271"/>
  <c r="L271"/>
  <c r="O272"/>
  <c r="P272" s="1"/>
  <c r="L272"/>
  <c r="O273"/>
  <c r="P273"/>
  <c r="L273"/>
  <c r="O265"/>
  <c r="P265" s="1"/>
  <c r="G265"/>
  <c r="L265"/>
  <c r="O512"/>
  <c r="P512" s="1"/>
  <c r="X512"/>
  <c r="L512"/>
  <c r="G512"/>
  <c r="O511"/>
  <c r="P511"/>
  <c r="X511"/>
  <c r="G511"/>
  <c r="L511"/>
  <c r="X108" i="13"/>
  <c r="L108"/>
  <c r="L540" i="4"/>
  <c r="L541"/>
  <c r="L542"/>
  <c r="G540"/>
  <c r="G541"/>
  <c r="O216" i="13"/>
  <c r="P216"/>
  <c r="X216"/>
  <c r="L216"/>
  <c r="O215"/>
  <c r="P215"/>
  <c r="O214"/>
  <c r="P214"/>
  <c r="X215"/>
  <c r="X214"/>
  <c r="X77"/>
  <c r="L77"/>
  <c r="O200"/>
  <c r="P200"/>
  <c r="O201"/>
  <c r="P201"/>
  <c r="O199"/>
  <c r="P199"/>
  <c r="X200"/>
  <c r="X199"/>
  <c r="X201"/>
  <c r="L201"/>
  <c r="O118"/>
  <c r="P118"/>
  <c r="X118"/>
  <c r="L118"/>
  <c r="O186"/>
  <c r="P186"/>
  <c r="X186"/>
  <c r="L186"/>
  <c r="O185"/>
  <c r="P185"/>
  <c r="X185"/>
  <c r="O184"/>
  <c r="P184" s="1"/>
  <c r="X184"/>
  <c r="X67"/>
  <c r="O67"/>
  <c r="P67" s="1"/>
  <c r="L67"/>
  <c r="G67"/>
  <c r="O63"/>
  <c r="P63" s="1"/>
  <c r="O64"/>
  <c r="P64" s="1"/>
  <c r="X63"/>
  <c r="X64"/>
  <c r="L63"/>
  <c r="L64"/>
  <c r="G63"/>
  <c r="G64"/>
  <c r="O718" i="4"/>
  <c r="P718" s="1"/>
  <c r="X718"/>
  <c r="L718"/>
  <c r="G718"/>
  <c r="O113" i="13"/>
  <c r="P113"/>
  <c r="X113"/>
  <c r="L113"/>
  <c r="X221"/>
  <c r="L221"/>
  <c r="X220"/>
  <c r="X219"/>
  <c r="X222" s="1"/>
  <c r="O57"/>
  <c r="P57" s="1"/>
  <c r="X57"/>
  <c r="L57"/>
  <c r="G57"/>
  <c r="O56"/>
  <c r="P56"/>
  <c r="X56"/>
  <c r="O55"/>
  <c r="P55" s="1"/>
  <c r="X55"/>
  <c r="X162"/>
  <c r="X163"/>
  <c r="O162"/>
  <c r="P162"/>
  <c r="O163"/>
  <c r="P163"/>
  <c r="O164"/>
  <c r="P164"/>
  <c r="X164"/>
  <c r="O133"/>
  <c r="P133" s="1"/>
  <c r="O134"/>
  <c r="P134" s="1"/>
  <c r="O135"/>
  <c r="P135" s="1"/>
  <c r="O139"/>
  <c r="P139" s="1"/>
  <c r="O140"/>
  <c r="P140" s="1"/>
  <c r="O132"/>
  <c r="P132" s="1"/>
  <c r="X133"/>
  <c r="X134"/>
  <c r="X135"/>
  <c r="X139"/>
  <c r="X140"/>
  <c r="X132"/>
  <c r="L128"/>
  <c r="L127"/>
  <c r="L230"/>
  <c r="L229"/>
  <c r="L225"/>
  <c r="L224"/>
  <c r="L220"/>
  <c r="L219"/>
  <c r="L215"/>
  <c r="L214"/>
  <c r="L210"/>
  <c r="L209"/>
  <c r="L205"/>
  <c r="L204"/>
  <c r="L200"/>
  <c r="L199"/>
  <c r="L202" s="1"/>
  <c r="L195"/>
  <c r="L194"/>
  <c r="L46"/>
  <c r="L45"/>
  <c r="L190"/>
  <c r="L189"/>
  <c r="L192" s="1"/>
  <c r="L185"/>
  <c r="L184"/>
  <c r="L187"/>
  <c r="L180"/>
  <c r="L179"/>
  <c r="L182" s="1"/>
  <c r="L56"/>
  <c r="L55"/>
  <c r="G56"/>
  <c r="G55"/>
  <c r="L174"/>
  <c r="L175"/>
  <c r="L177"/>
  <c r="L93"/>
  <c r="L92"/>
  <c r="L158"/>
  <c r="L157"/>
  <c r="L145"/>
  <c r="L146"/>
  <c r="L148" s="1"/>
  <c r="G13"/>
  <c r="G15"/>
  <c r="G16" s="1"/>
  <c r="G19"/>
  <c r="G21"/>
  <c r="G22"/>
  <c r="G25"/>
  <c r="G28"/>
  <c r="G31"/>
  <c r="G33"/>
  <c r="G34" s="1"/>
  <c r="G36"/>
  <c r="G37" s="1"/>
  <c r="G60"/>
  <c r="G61"/>
  <c r="G62"/>
  <c r="G65"/>
  <c r="G66"/>
  <c r="G132"/>
  <c r="G133"/>
  <c r="G134"/>
  <c r="G135"/>
  <c r="G139"/>
  <c r="G140"/>
  <c r="G50"/>
  <c r="G51"/>
  <c r="G52"/>
  <c r="G53"/>
  <c r="O170"/>
  <c r="P170"/>
  <c r="O169"/>
  <c r="P169"/>
  <c r="X170"/>
  <c r="X169"/>
  <c r="L170"/>
  <c r="L169"/>
  <c r="L172" s="1"/>
  <c r="X425" i="4"/>
  <c r="O425"/>
  <c r="P425"/>
  <c r="L425"/>
  <c r="G425"/>
  <c r="X424"/>
  <c r="X423"/>
  <c r="X422"/>
  <c r="O422"/>
  <c r="P422" s="1"/>
  <c r="O423"/>
  <c r="P423" s="1"/>
  <c r="O424"/>
  <c r="P424" s="1"/>
  <c r="L423"/>
  <c r="L424"/>
  <c r="L422"/>
  <c r="G424"/>
  <c r="G423"/>
  <c r="G422"/>
  <c r="O371"/>
  <c r="P371" s="1"/>
  <c r="X371"/>
  <c r="L371"/>
  <c r="G371"/>
  <c r="O336"/>
  <c r="P336"/>
  <c r="X336"/>
  <c r="L336"/>
  <c r="G336"/>
  <c r="L140" i="13"/>
  <c r="L139"/>
  <c r="L163"/>
  <c r="L164"/>
  <c r="L162"/>
  <c r="L167" s="1"/>
  <c r="L151"/>
  <c r="L152"/>
  <c r="L153"/>
  <c r="L150"/>
  <c r="L133"/>
  <c r="L134"/>
  <c r="L135"/>
  <c r="L132"/>
  <c r="L142"/>
  <c r="X122"/>
  <c r="X123"/>
  <c r="X124"/>
  <c r="X121"/>
  <c r="O122"/>
  <c r="P122"/>
  <c r="O123"/>
  <c r="P123"/>
  <c r="O124"/>
  <c r="P124"/>
  <c r="O121"/>
  <c r="P121"/>
  <c r="L122"/>
  <c r="L123"/>
  <c r="L124"/>
  <c r="L121"/>
  <c r="O81" i="11"/>
  <c r="P81"/>
  <c r="O80"/>
  <c r="P80"/>
  <c r="X117" i="13"/>
  <c r="X116"/>
  <c r="O117"/>
  <c r="P117"/>
  <c r="O116"/>
  <c r="P116"/>
  <c r="L117"/>
  <c r="L116"/>
  <c r="L119" s="1"/>
  <c r="O10" i="11"/>
  <c r="P10" s="1"/>
  <c r="X766" i="4"/>
  <c r="X765"/>
  <c r="O766"/>
  <c r="P766" s="1"/>
  <c r="O765"/>
  <c r="P765" s="1"/>
  <c r="L766"/>
  <c r="L765"/>
  <c r="G766"/>
  <c r="G765"/>
  <c r="O456"/>
  <c r="X456"/>
  <c r="P456"/>
  <c r="G456"/>
  <c r="O448"/>
  <c r="P448" s="1"/>
  <c r="X448"/>
  <c r="L448"/>
  <c r="G448"/>
  <c r="X515"/>
  <c r="O515"/>
  <c r="P515" s="1"/>
  <c r="L515"/>
  <c r="G515"/>
  <c r="X497"/>
  <c r="O497"/>
  <c r="P497"/>
  <c r="L497"/>
  <c r="G497"/>
  <c r="X112" i="13"/>
  <c r="X111"/>
  <c r="O112"/>
  <c r="P112"/>
  <c r="O111"/>
  <c r="P111"/>
  <c r="L112"/>
  <c r="L111"/>
  <c r="X569" i="4"/>
  <c r="O569"/>
  <c r="P569" s="1"/>
  <c r="L569"/>
  <c r="G569"/>
  <c r="X548"/>
  <c r="O548"/>
  <c r="P548"/>
  <c r="L548"/>
  <c r="G548"/>
  <c r="O584"/>
  <c r="P584"/>
  <c r="O585"/>
  <c r="P585"/>
  <c r="O586"/>
  <c r="P586"/>
  <c r="O587"/>
  <c r="P587"/>
  <c r="X107" i="13"/>
  <c r="X106"/>
  <c r="X109" s="1"/>
  <c r="L107"/>
  <c r="L106"/>
  <c r="L109"/>
  <c r="O264" i="4"/>
  <c r="P264"/>
  <c r="G264"/>
  <c r="L264"/>
  <c r="P116" i="11"/>
  <c r="X102" i="13"/>
  <c r="X101"/>
  <c r="O101"/>
  <c r="P101" s="1"/>
  <c r="O102"/>
  <c r="P102" s="1"/>
  <c r="L101"/>
  <c r="L102"/>
  <c r="X98"/>
  <c r="X99"/>
  <c r="X100"/>
  <c r="X97"/>
  <c r="O98"/>
  <c r="P98" s="1"/>
  <c r="O99"/>
  <c r="P99" s="1"/>
  <c r="O100"/>
  <c r="P100" s="1"/>
  <c r="O97"/>
  <c r="P97" s="1"/>
  <c r="L98"/>
  <c r="L99"/>
  <c r="L100"/>
  <c r="L97"/>
  <c r="X86"/>
  <c r="X87"/>
  <c r="X88"/>
  <c r="X85"/>
  <c r="O86"/>
  <c r="P86" s="1"/>
  <c r="O87"/>
  <c r="P87" s="1"/>
  <c r="O88"/>
  <c r="P88" s="1"/>
  <c r="O85"/>
  <c r="P85" s="1"/>
  <c r="L86"/>
  <c r="L87"/>
  <c r="L88"/>
  <c r="L85"/>
  <c r="X75"/>
  <c r="X76"/>
  <c r="L76"/>
  <c r="L75"/>
  <c r="X81"/>
  <c r="X80"/>
  <c r="O81"/>
  <c r="P81" s="1"/>
  <c r="O80"/>
  <c r="P80" s="1"/>
  <c r="L81"/>
  <c r="L80"/>
  <c r="G195" i="4"/>
  <c r="G194"/>
  <c r="G159"/>
  <c r="O61" i="11"/>
  <c r="P61"/>
  <c r="P63" s="1"/>
  <c r="O747" i="4"/>
  <c r="P747" s="1"/>
  <c r="X747"/>
  <c r="G747"/>
  <c r="L747"/>
  <c r="O742"/>
  <c r="P742"/>
  <c r="O743"/>
  <c r="P743"/>
  <c r="X743"/>
  <c r="X742"/>
  <c r="G743"/>
  <c r="G742"/>
  <c r="L743"/>
  <c r="L742"/>
  <c r="X71" i="13"/>
  <c r="X72"/>
  <c r="X70"/>
  <c r="X78"/>
  <c r="L71"/>
  <c r="L72"/>
  <c r="L70"/>
  <c r="L78"/>
  <c r="O746" i="4"/>
  <c r="P746"/>
  <c r="O748"/>
  <c r="P748"/>
  <c r="O750"/>
  <c r="P750"/>
  <c r="O751"/>
  <c r="P751"/>
  <c r="O752"/>
  <c r="P752"/>
  <c r="O755"/>
  <c r="P755"/>
  <c r="O756"/>
  <c r="P756"/>
  <c r="O757"/>
  <c r="P757"/>
  <c r="O759"/>
  <c r="P759"/>
  <c r="O741"/>
  <c r="P741"/>
  <c r="O744"/>
  <c r="P744"/>
  <c r="O730"/>
  <c r="P730"/>
  <c r="O732"/>
  <c r="P732"/>
  <c r="X65" i="13"/>
  <c r="X66"/>
  <c r="O65"/>
  <c r="P65"/>
  <c r="O66"/>
  <c r="P66"/>
  <c r="L66"/>
  <c r="X61"/>
  <c r="X62"/>
  <c r="X60"/>
  <c r="O61"/>
  <c r="O62"/>
  <c r="P61"/>
  <c r="P62"/>
  <c r="O60"/>
  <c r="P60"/>
  <c r="L61"/>
  <c r="L62"/>
  <c r="L65"/>
  <c r="L60"/>
  <c r="L68" s="1"/>
  <c r="X51"/>
  <c r="X52"/>
  <c r="X53"/>
  <c r="X50"/>
  <c r="O51"/>
  <c r="P51" s="1"/>
  <c r="O52"/>
  <c r="P52" s="1"/>
  <c r="O53"/>
  <c r="P53" s="1"/>
  <c r="O50"/>
  <c r="P50" s="1"/>
  <c r="L51"/>
  <c r="L52"/>
  <c r="L53"/>
  <c r="L50"/>
  <c r="O40"/>
  <c r="P40" s="1"/>
  <c r="O41"/>
  <c r="P41" s="1"/>
  <c r="O42"/>
  <c r="P42"/>
  <c r="O39"/>
  <c r="P39" s="1"/>
  <c r="X40"/>
  <c r="X41"/>
  <c r="X42"/>
  <c r="X39"/>
  <c r="L40"/>
  <c r="L41"/>
  <c r="L42"/>
  <c r="L39"/>
  <c r="X714" i="4"/>
  <c r="X716"/>
  <c r="X717"/>
  <c r="O714"/>
  <c r="P714"/>
  <c r="O716"/>
  <c r="P716"/>
  <c r="O717"/>
  <c r="P717"/>
  <c r="L714"/>
  <c r="L716"/>
  <c r="L717"/>
  <c r="G714"/>
  <c r="G716"/>
  <c r="G717"/>
  <c r="P168" i="11"/>
  <c r="G291" i="4"/>
  <c r="G292"/>
  <c r="G293"/>
  <c r="G295"/>
  <c r="G296"/>
  <c r="G297"/>
  <c r="G298"/>
  <c r="G299"/>
  <c r="G300"/>
  <c r="G301"/>
  <c r="G302"/>
  <c r="G309"/>
  <c r="G310"/>
  <c r="G311"/>
  <c r="G312"/>
  <c r="G313"/>
  <c r="G314"/>
  <c r="G322"/>
  <c r="G323"/>
  <c r="G324"/>
  <c r="G325"/>
  <c r="G328"/>
  <c r="G330"/>
  <c r="G333"/>
  <c r="G338"/>
  <c r="G339"/>
  <c r="G340"/>
  <c r="G341"/>
  <c r="G343"/>
  <c r="G344"/>
  <c r="G345"/>
  <c r="G346"/>
  <c r="G347"/>
  <c r="G348"/>
  <c r="G349"/>
  <c r="G353"/>
  <c r="G355"/>
  <c r="G356"/>
  <c r="G358"/>
  <c r="G359"/>
  <c r="G360"/>
  <c r="G361"/>
  <c r="G362"/>
  <c r="G365"/>
  <c r="G366"/>
  <c r="G372"/>
  <c r="G373"/>
  <c r="G381"/>
  <c r="G382"/>
  <c r="G383"/>
  <c r="G385"/>
  <c r="G387"/>
  <c r="G388"/>
  <c r="G389"/>
  <c r="G392"/>
  <c r="G393"/>
  <c r="G394"/>
  <c r="G395"/>
  <c r="G396"/>
  <c r="G397"/>
  <c r="G398"/>
  <c r="G399"/>
  <c r="G400"/>
  <c r="G401"/>
  <c r="G402"/>
  <c r="G406"/>
  <c r="G409"/>
  <c r="G410"/>
  <c r="G411"/>
  <c r="G412"/>
  <c r="G413"/>
  <c r="G421"/>
  <c r="G429"/>
  <c r="G430"/>
  <c r="G431"/>
  <c r="G432"/>
  <c r="G434"/>
  <c r="G435"/>
  <c r="G436"/>
  <c r="G437"/>
  <c r="G439"/>
  <c r="G441"/>
  <c r="G442"/>
  <c r="G443"/>
  <c r="G444"/>
  <c r="L168" i="11"/>
  <c r="O651" i="4"/>
  <c r="P651" s="1"/>
  <c r="L651"/>
  <c r="G651"/>
  <c r="O410"/>
  <c r="P410" s="1"/>
  <c r="X312"/>
  <c r="X311"/>
  <c r="O312"/>
  <c r="P312" s="1"/>
  <c r="O311"/>
  <c r="P311" s="1"/>
  <c r="L310"/>
  <c r="L311"/>
  <c r="L312"/>
  <c r="X309"/>
  <c r="O309"/>
  <c r="P309" s="1"/>
  <c r="L309"/>
  <c r="X444"/>
  <c r="O444"/>
  <c r="P444" s="1"/>
  <c r="O443"/>
  <c r="P443" s="1"/>
  <c r="X443"/>
  <c r="L444"/>
  <c r="L443"/>
  <c r="O291"/>
  <c r="P291"/>
  <c r="O292"/>
  <c r="P292"/>
  <c r="O293"/>
  <c r="P293"/>
  <c r="O296"/>
  <c r="P296"/>
  <c r="O297"/>
  <c r="P297"/>
  <c r="O298"/>
  <c r="P298"/>
  <c r="O299"/>
  <c r="P299"/>
  <c r="O301"/>
  <c r="P301"/>
  <c r="O302"/>
  <c r="P302"/>
  <c r="O389"/>
  <c r="P389"/>
  <c r="O412"/>
  <c r="P412"/>
  <c r="L539"/>
  <c r="G539"/>
  <c r="X501"/>
  <c r="O501"/>
  <c r="P501" s="1"/>
  <c r="L501"/>
  <c r="G501"/>
  <c r="X490"/>
  <c r="X488"/>
  <c r="X487"/>
  <c r="X486"/>
  <c r="X485"/>
  <c r="O485"/>
  <c r="P485"/>
  <c r="O486"/>
  <c r="P486"/>
  <c r="O487"/>
  <c r="P487"/>
  <c r="O488"/>
  <c r="P488"/>
  <c r="O490"/>
  <c r="P490"/>
  <c r="L485"/>
  <c r="L486"/>
  <c r="L487"/>
  <c r="L488"/>
  <c r="L490"/>
  <c r="G490"/>
  <c r="G488"/>
  <c r="G487"/>
  <c r="G486"/>
  <c r="G485"/>
  <c r="X83"/>
  <c r="X82"/>
  <c r="X81"/>
  <c r="O81"/>
  <c r="P81" s="1"/>
  <c r="O82"/>
  <c r="P82" s="1"/>
  <c r="O83"/>
  <c r="P83" s="1"/>
  <c r="L81"/>
  <c r="L82"/>
  <c r="L83"/>
  <c r="G83"/>
  <c r="G82"/>
  <c r="G81"/>
  <c r="X75"/>
  <c r="O75"/>
  <c r="P75"/>
  <c r="L75"/>
  <c r="G75"/>
  <c r="O27" i="11"/>
  <c r="P27"/>
  <c r="X27"/>
  <c r="L27"/>
  <c r="L28" s="1"/>
  <c r="G27"/>
  <c r="O695" i="4"/>
  <c r="P695"/>
  <c r="O694"/>
  <c r="P694"/>
  <c r="G695"/>
  <c r="G694"/>
  <c r="O75" i="11"/>
  <c r="P75"/>
  <c r="P77" s="1"/>
  <c r="X115" i="12"/>
  <c r="L115"/>
  <c r="G115"/>
  <c r="G229" i="4"/>
  <c r="G228"/>
  <c r="G119"/>
  <c r="G254"/>
  <c r="G253"/>
  <c r="G223"/>
  <c r="O37" i="11"/>
  <c r="P37"/>
  <c r="P38" s="1"/>
  <c r="X81"/>
  <c r="L81"/>
  <c r="G81"/>
  <c r="X576" i="4"/>
  <c r="G576"/>
  <c r="O573"/>
  <c r="P573"/>
  <c r="O576"/>
  <c r="P576"/>
  <c r="O577"/>
  <c r="P577"/>
  <c r="O583"/>
  <c r="P583"/>
  <c r="L576"/>
  <c r="X573"/>
  <c r="G573"/>
  <c r="L573"/>
  <c r="P55" i="11"/>
  <c r="G259" i="4"/>
  <c r="L259"/>
  <c r="O259"/>
  <c r="P259" s="1"/>
  <c r="O45" i="11"/>
  <c r="P45" s="1"/>
  <c r="X732" i="4"/>
  <c r="L732"/>
  <c r="G732"/>
  <c r="X759"/>
  <c r="G759"/>
  <c r="L759"/>
  <c r="X750"/>
  <c r="G750"/>
  <c r="L750"/>
  <c r="X748"/>
  <c r="G748"/>
  <c r="L748"/>
  <c r="X746"/>
  <c r="G746"/>
  <c r="L746"/>
  <c r="X756"/>
  <c r="G756"/>
  <c r="L756"/>
  <c r="X755"/>
  <c r="G755"/>
  <c r="L755"/>
  <c r="X730"/>
  <c r="L730"/>
  <c r="G730"/>
  <c r="X744"/>
  <c r="G744"/>
  <c r="L744"/>
  <c r="X741"/>
  <c r="G741"/>
  <c r="X740"/>
  <c r="L740"/>
  <c r="L741"/>
  <c r="G740"/>
  <c r="G92"/>
  <c r="G93"/>
  <c r="G94"/>
  <c r="G96"/>
  <c r="G98"/>
  <c r="G99"/>
  <c r="G106"/>
  <c r="G107"/>
  <c r="G108"/>
  <c r="G109"/>
  <c r="G110"/>
  <c r="G111"/>
  <c r="G112"/>
  <c r="G113"/>
  <c r="G123"/>
  <c r="G124"/>
  <c r="G125"/>
  <c r="G127"/>
  <c r="G132"/>
  <c r="G136"/>
  <c r="G137"/>
  <c r="G138"/>
  <c r="G140"/>
  <c r="G142"/>
  <c r="G145"/>
  <c r="G147"/>
  <c r="G150"/>
  <c r="G158"/>
  <c r="G173"/>
  <c r="G190"/>
  <c r="G191"/>
  <c r="G192"/>
  <c r="G193"/>
  <c r="G206"/>
  <c r="G207"/>
  <c r="G219"/>
  <c r="G220"/>
  <c r="G221"/>
  <c r="G222"/>
  <c r="G227"/>
  <c r="G231"/>
  <c r="G232"/>
  <c r="G233"/>
  <c r="G234"/>
  <c r="G235"/>
  <c r="G251"/>
  <c r="G252"/>
  <c r="X61" i="11"/>
  <c r="X63" s="1"/>
  <c r="X16"/>
  <c r="X18"/>
  <c r="X528" i="4"/>
  <c r="G528"/>
  <c r="X527"/>
  <c r="L527"/>
  <c r="L528"/>
  <c r="G527"/>
  <c r="X526"/>
  <c r="G526"/>
  <c r="L526"/>
  <c r="O33" i="11"/>
  <c r="P33"/>
  <c r="P35" s="1"/>
  <c r="O600" i="4"/>
  <c r="P600" s="1"/>
  <c r="O601"/>
  <c r="P601" s="1"/>
  <c r="O602"/>
  <c r="P602" s="1"/>
  <c r="O603"/>
  <c r="P603" s="1"/>
  <c r="O604"/>
  <c r="P604" s="1"/>
  <c r="O605"/>
  <c r="P605" s="1"/>
  <c r="O606"/>
  <c r="P606" s="1"/>
  <c r="O607"/>
  <c r="P607" s="1"/>
  <c r="O608"/>
  <c r="P608" s="1"/>
  <c r="O609"/>
  <c r="P609" s="1"/>
  <c r="O610"/>
  <c r="P610" s="1"/>
  <c r="O611"/>
  <c r="P611" s="1"/>
  <c r="O612"/>
  <c r="P612" s="1"/>
  <c r="O613"/>
  <c r="P613" s="1"/>
  <c r="O614"/>
  <c r="P614" s="1"/>
  <c r="O615"/>
  <c r="P615" s="1"/>
  <c r="O616"/>
  <c r="P616" s="1"/>
  <c r="O617"/>
  <c r="P617" s="1"/>
  <c r="O618"/>
  <c r="P618" s="1"/>
  <c r="O619"/>
  <c r="P619" s="1"/>
  <c r="O620"/>
  <c r="P620" s="1"/>
  <c r="O621"/>
  <c r="P621" s="1"/>
  <c r="O622"/>
  <c r="P622" s="1"/>
  <c r="O623"/>
  <c r="P623" s="1"/>
  <c r="O624"/>
  <c r="P624" s="1"/>
  <c r="O625"/>
  <c r="P625" s="1"/>
  <c r="O626"/>
  <c r="P626" s="1"/>
  <c r="O627"/>
  <c r="P627" s="1"/>
  <c r="O628"/>
  <c r="P628" s="1"/>
  <c r="O629"/>
  <c r="P629" s="1"/>
  <c r="O630"/>
  <c r="P630" s="1"/>
  <c r="O631"/>
  <c r="P631" s="1"/>
  <c r="O632"/>
  <c r="P632" s="1"/>
  <c r="O633"/>
  <c r="P633" s="1"/>
  <c r="O634"/>
  <c r="P634" s="1"/>
  <c r="O635"/>
  <c r="P635" s="1"/>
  <c r="O636"/>
  <c r="P636" s="1"/>
  <c r="O637"/>
  <c r="P637" s="1"/>
  <c r="O638"/>
  <c r="P638" s="1"/>
  <c r="O639"/>
  <c r="P639" s="1"/>
  <c r="O640"/>
  <c r="P640" s="1"/>
  <c r="O641"/>
  <c r="P641" s="1"/>
  <c r="O642"/>
  <c r="P642" s="1"/>
  <c r="O643"/>
  <c r="P643" s="1"/>
  <c r="O644"/>
  <c r="P644" s="1"/>
  <c r="O645"/>
  <c r="P645" s="1"/>
  <c r="O646"/>
  <c r="P646" s="1"/>
  <c r="O647"/>
  <c r="P647" s="1"/>
  <c r="O648"/>
  <c r="P648" s="1"/>
  <c r="O649"/>
  <c r="P649" s="1"/>
  <c r="O650"/>
  <c r="P650" s="1"/>
  <c r="O652"/>
  <c r="P652" s="1"/>
  <c r="O653"/>
  <c r="P653" s="1"/>
  <c r="O654"/>
  <c r="P654" s="1"/>
  <c r="O655"/>
  <c r="P655" s="1"/>
  <c r="G654"/>
  <c r="G653"/>
  <c r="G652"/>
  <c r="G640"/>
  <c r="G639"/>
  <c r="G638"/>
  <c r="G623"/>
  <c r="G616"/>
  <c r="G615"/>
  <c r="G602"/>
  <c r="G603"/>
  <c r="G604"/>
  <c r="O437"/>
  <c r="P437" s="1"/>
  <c r="O439"/>
  <c r="P439" s="1"/>
  <c r="O436"/>
  <c r="P436" s="1"/>
  <c r="X439"/>
  <c r="X437"/>
  <c r="X436"/>
  <c r="L439"/>
  <c r="L437"/>
  <c r="L436"/>
  <c r="O421"/>
  <c r="P421" s="1"/>
  <c r="X421"/>
  <c r="L421"/>
  <c r="O399"/>
  <c r="P399" s="1"/>
  <c r="O400"/>
  <c r="P400" s="1"/>
  <c r="O401"/>
  <c r="P401" s="1"/>
  <c r="X401"/>
  <c r="X400"/>
  <c r="X399"/>
  <c r="L401"/>
  <c r="L400"/>
  <c r="L399"/>
  <c r="O396"/>
  <c r="P396" s="1"/>
  <c r="O397"/>
  <c r="P397" s="1"/>
  <c r="X397"/>
  <c r="X396"/>
  <c r="L397"/>
  <c r="L396"/>
  <c r="O382"/>
  <c r="P382" s="1"/>
  <c r="O383"/>
  <c r="P383" s="1"/>
  <c r="O381"/>
  <c r="P381" s="1"/>
  <c r="X383"/>
  <c r="X382"/>
  <c r="X381"/>
  <c r="L383"/>
  <c r="L382"/>
  <c r="L381"/>
  <c r="O355"/>
  <c r="P355" s="1"/>
  <c r="O356"/>
  <c r="P356" s="1"/>
  <c r="O358"/>
  <c r="P358" s="1"/>
  <c r="O359"/>
  <c r="P359" s="1"/>
  <c r="O360"/>
  <c r="P360" s="1"/>
  <c r="O361"/>
  <c r="P361" s="1"/>
  <c r="O362"/>
  <c r="P362" s="1"/>
  <c r="O353"/>
  <c r="P353" s="1"/>
  <c r="X362"/>
  <c r="X361"/>
  <c r="X360"/>
  <c r="X359"/>
  <c r="X358"/>
  <c r="X356"/>
  <c r="X355"/>
  <c r="X353"/>
  <c r="L362"/>
  <c r="L361"/>
  <c r="L360"/>
  <c r="L359"/>
  <c r="L358"/>
  <c r="L356"/>
  <c r="L355"/>
  <c r="L353"/>
  <c r="O314"/>
  <c r="P314" s="1"/>
  <c r="O313"/>
  <c r="P313" s="1"/>
  <c r="X314"/>
  <c r="X313"/>
  <c r="L314"/>
  <c r="L313"/>
  <c r="X302"/>
  <c r="X301"/>
  <c r="L302"/>
  <c r="L301"/>
  <c r="O323"/>
  <c r="P323" s="1"/>
  <c r="O324"/>
  <c r="P324" s="1"/>
  <c r="O686"/>
  <c r="P686" s="1"/>
  <c r="O687"/>
  <c r="P687" s="1"/>
  <c r="G687"/>
  <c r="G686"/>
  <c r="X577"/>
  <c r="G577"/>
  <c r="L577"/>
  <c r="X586"/>
  <c r="G586"/>
  <c r="L586"/>
  <c r="X584"/>
  <c r="G584"/>
  <c r="L584"/>
  <c r="X587"/>
  <c r="G587"/>
  <c r="L587"/>
  <c r="G703"/>
  <c r="O167" i="11"/>
  <c r="P167"/>
  <c r="P169" s="1"/>
  <c r="X167"/>
  <c r="O30"/>
  <c r="L167"/>
  <c r="X97"/>
  <c r="X99"/>
  <c r="L97"/>
  <c r="L99"/>
  <c r="G97"/>
  <c r="G99"/>
  <c r="X55"/>
  <c r="L55"/>
  <c r="L56" s="1"/>
  <c r="G55"/>
  <c r="X75"/>
  <c r="X77"/>
  <c r="L75"/>
  <c r="L77"/>
  <c r="G75"/>
  <c r="G77"/>
  <c r="X28"/>
  <c r="G28"/>
  <c r="X33"/>
  <c r="X35"/>
  <c r="L33"/>
  <c r="L35"/>
  <c r="G33"/>
  <c r="G35"/>
  <c r="O50"/>
  <c r="P50"/>
  <c r="X50"/>
  <c r="L50"/>
  <c r="L51" s="1"/>
  <c r="G50"/>
  <c r="O65"/>
  <c r="P65"/>
  <c r="P67" s="1"/>
  <c r="X65"/>
  <c r="X67" s="1"/>
  <c r="L65"/>
  <c r="L67" s="1"/>
  <c r="G65"/>
  <c r="L42"/>
  <c r="X45"/>
  <c r="L45"/>
  <c r="L46"/>
  <c r="G45"/>
  <c r="X203" i="12"/>
  <c r="X205" s="1"/>
  <c r="P203"/>
  <c r="P205" s="1"/>
  <c r="L203"/>
  <c r="L205" s="1"/>
  <c r="G203"/>
  <c r="G205" s="1"/>
  <c r="L30" i="11"/>
  <c r="L31" s="1"/>
  <c r="L61"/>
  <c r="L63" s="1"/>
  <c r="G61"/>
  <c r="X94"/>
  <c r="L94"/>
  <c r="G94"/>
  <c r="X115"/>
  <c r="L115"/>
  <c r="L116"/>
  <c r="G115"/>
  <c r="X80"/>
  <c r="L80"/>
  <c r="G80"/>
  <c r="X10"/>
  <c r="L10"/>
  <c r="L11" s="1"/>
  <c r="G10"/>
  <c r="X37"/>
  <c r="X38"/>
  <c r="L37"/>
  <c r="L38"/>
  <c r="G37"/>
  <c r="O36" i="13"/>
  <c r="P36" s="1"/>
  <c r="P37" s="1"/>
  <c r="O33"/>
  <c r="O681" i="4"/>
  <c r="P681" s="1"/>
  <c r="O689"/>
  <c r="P689" s="1"/>
  <c r="O344"/>
  <c r="P344" s="1"/>
  <c r="O411"/>
  <c r="P411" s="1"/>
  <c r="O432"/>
  <c r="P432" s="1"/>
  <c r="X432"/>
  <c r="L432"/>
  <c r="O398"/>
  <c r="P398" s="1"/>
  <c r="X398"/>
  <c r="L398"/>
  <c r="O395"/>
  <c r="P395" s="1"/>
  <c r="O394"/>
  <c r="P394" s="1"/>
  <c r="X395"/>
  <c r="X394"/>
  <c r="L395"/>
  <c r="L394"/>
  <c r="X389"/>
  <c r="L389"/>
  <c r="O388"/>
  <c r="P388" s="1"/>
  <c r="X388"/>
  <c r="L388"/>
  <c r="O365"/>
  <c r="P365" s="1"/>
  <c r="O328"/>
  <c r="P328" s="1"/>
  <c r="O330"/>
  <c r="P330" s="1"/>
  <c r="O325"/>
  <c r="P325" s="1"/>
  <c r="X328"/>
  <c r="X330"/>
  <c r="X325"/>
  <c r="L328"/>
  <c r="L330"/>
  <c r="L325"/>
  <c r="X324"/>
  <c r="L324"/>
  <c r="X323"/>
  <c r="L323"/>
  <c r="O322"/>
  <c r="P322" s="1"/>
  <c r="X322"/>
  <c r="L322"/>
  <c r="X296"/>
  <c r="X297"/>
  <c r="X298"/>
  <c r="X299"/>
  <c r="L296"/>
  <c r="L297"/>
  <c r="L298"/>
  <c r="L299"/>
  <c r="X291"/>
  <c r="X292"/>
  <c r="X293"/>
  <c r="L291"/>
  <c r="L292"/>
  <c r="L293"/>
  <c r="L300"/>
  <c r="L344"/>
  <c r="L365"/>
  <c r="L409"/>
  <c r="L410"/>
  <c r="L411"/>
  <c r="L412"/>
  <c r="L429"/>
  <c r="L430"/>
  <c r="L649"/>
  <c r="G649"/>
  <c r="L628"/>
  <c r="L629"/>
  <c r="L630"/>
  <c r="L631"/>
  <c r="L632"/>
  <c r="L633"/>
  <c r="L634"/>
  <c r="L627"/>
  <c r="G634"/>
  <c r="G633"/>
  <c r="G632"/>
  <c r="G631"/>
  <c r="G630"/>
  <c r="G629"/>
  <c r="G628"/>
  <c r="G627"/>
  <c r="L622"/>
  <c r="G622"/>
  <c r="L620"/>
  <c r="G620"/>
  <c r="L606"/>
  <c r="G606"/>
  <c r="L600"/>
  <c r="G600"/>
  <c r="X36" i="13"/>
  <c r="X37"/>
  <c r="L36"/>
  <c r="L37"/>
  <c r="X33"/>
  <c r="X34"/>
  <c r="P33"/>
  <c r="P34"/>
  <c r="L33"/>
  <c r="L34"/>
  <c r="O64" i="12"/>
  <c r="P64"/>
  <c r="O65"/>
  <c r="P65"/>
  <c r="X65"/>
  <c r="G65"/>
  <c r="X64"/>
  <c r="X75"/>
  <c r="G64"/>
  <c r="G75"/>
  <c r="X13"/>
  <c r="G13"/>
  <c r="X12"/>
  <c r="G12"/>
  <c r="X11"/>
  <c r="L11"/>
  <c r="L12"/>
  <c r="L13"/>
  <c r="G11"/>
  <c r="O11"/>
  <c r="P11" s="1"/>
  <c r="O12"/>
  <c r="P12" s="1"/>
  <c r="O13"/>
  <c r="P13" s="1"/>
  <c r="O10"/>
  <c r="P10" s="1"/>
  <c r="X10"/>
  <c r="G10"/>
  <c r="L10"/>
  <c r="O27" i="13"/>
  <c r="O430" i="4"/>
  <c r="P430" s="1"/>
  <c r="X429"/>
  <c r="X430"/>
  <c r="X411"/>
  <c r="X412"/>
  <c r="X409"/>
  <c r="X410"/>
  <c r="X365"/>
  <c r="X344"/>
  <c r="X300"/>
  <c r="O30" i="13"/>
  <c r="P30"/>
  <c r="P31" s="1"/>
  <c r="X30"/>
  <c r="X31" s="1"/>
  <c r="L31"/>
  <c r="X27"/>
  <c r="X28"/>
  <c r="L27"/>
  <c r="L28"/>
  <c r="P27"/>
  <c r="P28"/>
  <c r="X749" i="4"/>
  <c r="X734"/>
  <c r="X752"/>
  <c r="X745"/>
  <c r="X757"/>
  <c r="O749"/>
  <c r="P749" s="1"/>
  <c r="O734"/>
  <c r="P734" s="1"/>
  <c r="O745"/>
  <c r="P745" s="1"/>
  <c r="L749"/>
  <c r="L734"/>
  <c r="L752"/>
  <c r="L745"/>
  <c r="L757"/>
  <c r="G749"/>
  <c r="G734"/>
  <c r="G752"/>
  <c r="G745"/>
  <c r="G757"/>
  <c r="O18" i="13"/>
  <c r="L18"/>
  <c r="O15"/>
  <c r="P15" s="1"/>
  <c r="P16" s="1"/>
  <c r="L15"/>
  <c r="O24"/>
  <c r="P24" s="1"/>
  <c r="P25" s="1"/>
  <c r="L24"/>
  <c r="L25"/>
  <c r="O21"/>
  <c r="P21"/>
  <c r="P22" s="1"/>
  <c r="P12"/>
  <c r="P13" s="1"/>
  <c r="X24"/>
  <c r="X25"/>
  <c r="X21"/>
  <c r="X22"/>
  <c r="L21"/>
  <c r="L22"/>
  <c r="L19"/>
  <c r="X18"/>
  <c r="X19" s="1"/>
  <c r="P18"/>
  <c r="P19" s="1"/>
  <c r="L16"/>
  <c r="X15"/>
  <c r="L13"/>
  <c r="X12"/>
  <c r="X13"/>
  <c r="X10"/>
  <c r="L10"/>
  <c r="X16"/>
  <c r="X295" i="4"/>
  <c r="X310"/>
  <c r="X333"/>
  <c r="X338"/>
  <c r="X339"/>
  <c r="X340"/>
  <c r="X341"/>
  <c r="X343"/>
  <c r="X345"/>
  <c r="X346"/>
  <c r="X347"/>
  <c r="X348"/>
  <c r="X349"/>
  <c r="X366"/>
  <c r="X372"/>
  <c r="X373"/>
  <c r="X385"/>
  <c r="X387"/>
  <c r="X392"/>
  <c r="X393"/>
  <c r="X402"/>
  <c r="X406"/>
  <c r="X413"/>
  <c r="X431"/>
  <c r="X434"/>
  <c r="X435"/>
  <c r="X441"/>
  <c r="X442"/>
  <c r="O310"/>
  <c r="P310" s="1"/>
  <c r="O333"/>
  <c r="P333" s="1"/>
  <c r="O338"/>
  <c r="P338" s="1"/>
  <c r="O339"/>
  <c r="P339"/>
  <c r="O340"/>
  <c r="P340"/>
  <c r="O341"/>
  <c r="P341"/>
  <c r="O343"/>
  <c r="P343"/>
  <c r="O345"/>
  <c r="P345"/>
  <c r="O347"/>
  <c r="P347"/>
  <c r="O348"/>
  <c r="P348"/>
  <c r="O349"/>
  <c r="P349"/>
  <c r="P366"/>
  <c r="O372"/>
  <c r="P372" s="1"/>
  <c r="O373"/>
  <c r="P373" s="1"/>
  <c r="O385"/>
  <c r="P385" s="1"/>
  <c r="P387"/>
  <c r="O392"/>
  <c r="P392"/>
  <c r="O393"/>
  <c r="P393"/>
  <c r="O402"/>
  <c r="P402"/>
  <c r="O413"/>
  <c r="P413"/>
  <c r="O431"/>
  <c r="P431"/>
  <c r="O434"/>
  <c r="P434"/>
  <c r="O435"/>
  <c r="P435"/>
  <c r="O441"/>
  <c r="P441"/>
  <c r="G646"/>
  <c r="O762"/>
  <c r="P762" s="1"/>
  <c r="P763" s="1"/>
  <c r="X762"/>
  <c r="X763"/>
  <c r="L762"/>
  <c r="L763"/>
  <c r="G762"/>
  <c r="G763"/>
  <c r="X462"/>
  <c r="X470"/>
  <c r="X461"/>
  <c r="X477"/>
  <c r="X478"/>
  <c r="X447"/>
  <c r="X463"/>
  <c r="X453"/>
  <c r="X454"/>
  <c r="X471"/>
  <c r="X472"/>
  <c r="X464"/>
  <c r="X473"/>
  <c r="O462"/>
  <c r="P462"/>
  <c r="O470"/>
  <c r="P470"/>
  <c r="O461"/>
  <c r="P461"/>
  <c r="O477"/>
  <c r="P477"/>
  <c r="O478"/>
  <c r="P478"/>
  <c r="O447"/>
  <c r="P447"/>
  <c r="O463"/>
  <c r="P463"/>
  <c r="O453"/>
  <c r="P453"/>
  <c r="O454"/>
  <c r="P454"/>
  <c r="O471"/>
  <c r="P471"/>
  <c r="O472"/>
  <c r="P472"/>
  <c r="O464"/>
  <c r="P464"/>
  <c r="O473"/>
  <c r="P473"/>
  <c r="O566"/>
  <c r="P566"/>
  <c r="O545"/>
  <c r="P545"/>
  <c r="P546" s="1"/>
  <c r="L646"/>
  <c r="X712"/>
  <c r="X713"/>
  <c r="G712"/>
  <c r="G713"/>
  <c r="G662"/>
  <c r="G681"/>
  <c r="G692"/>
  <c r="G693"/>
  <c r="G696"/>
  <c r="G697"/>
  <c r="G698"/>
  <c r="G699"/>
  <c r="G599"/>
  <c r="G601"/>
  <c r="G605"/>
  <c r="G607"/>
  <c r="G608"/>
  <c r="G609"/>
  <c r="G610"/>
  <c r="G611"/>
  <c r="G612"/>
  <c r="G613"/>
  <c r="G614"/>
  <c r="G617"/>
  <c r="G618"/>
  <c r="G619"/>
  <c r="G621"/>
  <c r="G624"/>
  <c r="G625"/>
  <c r="G626"/>
  <c r="G635"/>
  <c r="G636"/>
  <c r="G637"/>
  <c r="G641"/>
  <c r="G642"/>
  <c r="G643"/>
  <c r="G644"/>
  <c r="G645"/>
  <c r="G647"/>
  <c r="G648"/>
  <c r="G650"/>
  <c r="G655"/>
  <c r="X565"/>
  <c r="X566"/>
  <c r="X583"/>
  <c r="X585"/>
  <c r="X588"/>
  <c r="G565"/>
  <c r="G566"/>
  <c r="G583"/>
  <c r="G585"/>
  <c r="G588"/>
  <c r="G542"/>
  <c r="X481"/>
  <c r="X482"/>
  <c r="X483"/>
  <c r="X484"/>
  <c r="X502"/>
  <c r="X505"/>
  <c r="X506"/>
  <c r="X507"/>
  <c r="X508"/>
  <c r="X509"/>
  <c r="X510"/>
  <c r="G481"/>
  <c r="G482"/>
  <c r="G483"/>
  <c r="G484"/>
  <c r="G502"/>
  <c r="G505"/>
  <c r="G506"/>
  <c r="G507"/>
  <c r="G508"/>
  <c r="G509"/>
  <c r="G510"/>
  <c r="X450"/>
  <c r="X451"/>
  <c r="X455"/>
  <c r="G447"/>
  <c r="G450"/>
  <c r="G451"/>
  <c r="G453"/>
  <c r="G454"/>
  <c r="G455"/>
  <c r="G461"/>
  <c r="G462"/>
  <c r="G463"/>
  <c r="G464"/>
  <c r="G470"/>
  <c r="G471"/>
  <c r="G472"/>
  <c r="G473"/>
  <c r="G477"/>
  <c r="G478"/>
  <c r="G261"/>
  <c r="L261"/>
  <c r="O261"/>
  <c r="P261"/>
  <c r="G262"/>
  <c r="O262"/>
  <c r="P262" s="1"/>
  <c r="G263"/>
  <c r="L263"/>
  <c r="O263"/>
  <c r="P263" s="1"/>
  <c r="G266"/>
  <c r="L266"/>
  <c r="O266"/>
  <c r="P266" s="1"/>
  <c r="G267"/>
  <c r="L267"/>
  <c r="O267"/>
  <c r="P267" s="1"/>
  <c r="G268"/>
  <c r="L268"/>
  <c r="O268"/>
  <c r="P268" s="1"/>
  <c r="G282"/>
  <c r="O282"/>
  <c r="P282"/>
  <c r="X74"/>
  <c r="X76"/>
  <c r="X77"/>
  <c r="X78"/>
  <c r="X80"/>
  <c r="G74"/>
  <c r="G76"/>
  <c r="G77"/>
  <c r="G78"/>
  <c r="G80"/>
  <c r="X9" i="12"/>
  <c r="P9"/>
  <c r="L9"/>
  <c r="G9"/>
  <c r="G22" s="1"/>
  <c r="O138"/>
  <c r="P138" s="1"/>
  <c r="O139"/>
  <c r="P139" s="1"/>
  <c r="O140"/>
  <c r="P140" s="1"/>
  <c r="O141"/>
  <c r="P141" s="1"/>
  <c r="O770" i="4"/>
  <c r="P770" s="1"/>
  <c r="O771"/>
  <c r="P771" s="1"/>
  <c r="O772"/>
  <c r="P772" s="1"/>
  <c r="O773"/>
  <c r="P773" s="1"/>
  <c r="O774"/>
  <c r="P774" s="1"/>
  <c r="O775"/>
  <c r="P775" s="1"/>
  <c r="O776"/>
  <c r="P776" s="1"/>
  <c r="O777"/>
  <c r="P777" s="1"/>
  <c r="O778"/>
  <c r="P778" s="1"/>
  <c r="O779"/>
  <c r="O662"/>
  <c r="P662"/>
  <c r="L566"/>
  <c r="X545"/>
  <c r="X546" s="1"/>
  <c r="L545"/>
  <c r="L546" s="1"/>
  <c r="G546"/>
  <c r="L618"/>
  <c r="O712"/>
  <c r="P712" s="1"/>
  <c r="O713"/>
  <c r="P713" s="1"/>
  <c r="L712"/>
  <c r="L713"/>
  <c r="O118" i="12"/>
  <c r="P118" s="1"/>
  <c r="X770" i="4"/>
  <c r="X771"/>
  <c r="X772"/>
  <c r="X773"/>
  <c r="X774"/>
  <c r="X775"/>
  <c r="X776"/>
  <c r="X777"/>
  <c r="X778"/>
  <c r="G770"/>
  <c r="G771"/>
  <c r="G772"/>
  <c r="G773"/>
  <c r="G774"/>
  <c r="G775"/>
  <c r="G776"/>
  <c r="G777"/>
  <c r="G778"/>
  <c r="L770"/>
  <c r="L771"/>
  <c r="L772"/>
  <c r="L773"/>
  <c r="L774"/>
  <c r="L775"/>
  <c r="L776"/>
  <c r="L777"/>
  <c r="L778"/>
  <c r="G751"/>
  <c r="L751"/>
  <c r="X751"/>
  <c r="G702"/>
  <c r="O692"/>
  <c r="P692"/>
  <c r="O693"/>
  <c r="P693"/>
  <c r="O696"/>
  <c r="P696"/>
  <c r="O697"/>
  <c r="P697"/>
  <c r="O698"/>
  <c r="P698"/>
  <c r="O699"/>
  <c r="P699"/>
  <c r="L565"/>
  <c r="G287"/>
  <c r="G285"/>
  <c r="G286"/>
  <c r="G288"/>
  <c r="O565"/>
  <c r="P565" s="1"/>
  <c r="L484"/>
  <c r="L483"/>
  <c r="L502"/>
  <c r="L508"/>
  <c r="L506"/>
  <c r="L505"/>
  <c r="L482"/>
  <c r="O482"/>
  <c r="P482"/>
  <c r="O505"/>
  <c r="P505"/>
  <c r="O506"/>
  <c r="P506"/>
  <c r="O508"/>
  <c r="P508"/>
  <c r="O502"/>
  <c r="P502"/>
  <c r="O483"/>
  <c r="P483"/>
  <c r="O484"/>
  <c r="P484"/>
  <c r="L645"/>
  <c r="L644"/>
  <c r="L643"/>
  <c r="L642"/>
  <c r="L641"/>
  <c r="L614"/>
  <c r="L613"/>
  <c r="L612"/>
  <c r="L611"/>
  <c r="L610"/>
  <c r="L609"/>
  <c r="L608"/>
  <c r="L607"/>
  <c r="X86"/>
  <c r="X87" s="1"/>
  <c r="O287"/>
  <c r="P287" s="1"/>
  <c r="L285"/>
  <c r="O285"/>
  <c r="P285"/>
  <c r="L286"/>
  <c r="O286"/>
  <c r="P286" s="1"/>
  <c r="L288"/>
  <c r="L289" s="1"/>
  <c r="X519"/>
  <c r="X521"/>
  <c r="X522"/>
  <c r="X523"/>
  <c r="X524"/>
  <c r="X525"/>
  <c r="X532"/>
  <c r="X533" s="1"/>
  <c r="X535"/>
  <c r="X536" s="1"/>
  <c r="X658"/>
  <c r="X659"/>
  <c r="O77"/>
  <c r="P77" s="1"/>
  <c r="O76"/>
  <c r="P76" s="1"/>
  <c r="O80"/>
  <c r="P80" s="1"/>
  <c r="O74"/>
  <c r="P74" s="1"/>
  <c r="O78"/>
  <c r="P78" s="1"/>
  <c r="O86"/>
  <c r="P86" s="1"/>
  <c r="P87" s="1"/>
  <c r="O451"/>
  <c r="P451"/>
  <c r="O450"/>
  <c r="P450"/>
  <c r="O455"/>
  <c r="P455"/>
  <c r="P519"/>
  <c r="P533"/>
  <c r="O535"/>
  <c r="P535"/>
  <c r="P536" s="1"/>
  <c r="O509"/>
  <c r="P509" s="1"/>
  <c r="O510"/>
  <c r="P510" s="1"/>
  <c r="O507"/>
  <c r="P507" s="1"/>
  <c r="O481"/>
  <c r="P481" s="1"/>
  <c r="O588"/>
  <c r="P588" s="1"/>
  <c r="O599"/>
  <c r="P599" s="1"/>
  <c r="O658"/>
  <c r="P658" s="1"/>
  <c r="O659"/>
  <c r="P659" s="1"/>
  <c r="L77"/>
  <c r="L76"/>
  <c r="L80"/>
  <c r="L74"/>
  <c r="L78"/>
  <c r="L87"/>
  <c r="L471"/>
  <c r="L472"/>
  <c r="L464"/>
  <c r="L473"/>
  <c r="L519"/>
  <c r="L521"/>
  <c r="L522"/>
  <c r="L523"/>
  <c r="L524"/>
  <c r="L525"/>
  <c r="L533"/>
  <c r="L535"/>
  <c r="L536"/>
  <c r="L481"/>
  <c r="L583"/>
  <c r="L585"/>
  <c r="L588"/>
  <c r="L599"/>
  <c r="L635"/>
  <c r="L621"/>
  <c r="L636"/>
  <c r="L655"/>
  <c r="L637"/>
  <c r="L658"/>
  <c r="L659"/>
  <c r="G87"/>
  <c r="G519"/>
  <c r="G521"/>
  <c r="G522"/>
  <c r="G523"/>
  <c r="G524"/>
  <c r="G525"/>
  <c r="G533"/>
  <c r="G658"/>
  <c r="G659"/>
  <c r="O190" i="12"/>
  <c r="P190"/>
  <c r="O185"/>
  <c r="P185"/>
  <c r="O186"/>
  <c r="P186"/>
  <c r="O187"/>
  <c r="P187"/>
  <c r="O188"/>
  <c r="P188"/>
  <c r="O189"/>
  <c r="P189"/>
  <c r="O191"/>
  <c r="P191"/>
  <c r="O79" i="11"/>
  <c r="P79"/>
  <c r="P82" s="1"/>
  <c r="X164"/>
  <c r="X165" s="1"/>
  <c r="O164"/>
  <c r="P164" s="1"/>
  <c r="P165" s="1"/>
  <c r="L164"/>
  <c r="L165"/>
  <c r="G164"/>
  <c r="G165"/>
  <c r="X161"/>
  <c r="X162"/>
  <c r="O161"/>
  <c r="P161"/>
  <c r="P162" s="1"/>
  <c r="L161"/>
  <c r="L162" s="1"/>
  <c r="G161"/>
  <c r="G162" s="1"/>
  <c r="X158"/>
  <c r="X159" s="1"/>
  <c r="O158"/>
  <c r="P158"/>
  <c r="P159" s="1"/>
  <c r="L158"/>
  <c r="L159" s="1"/>
  <c r="G158"/>
  <c r="G159" s="1"/>
  <c r="X118" i="12"/>
  <c r="G118"/>
  <c r="X155" i="11"/>
  <c r="X156" s="1"/>
  <c r="O155"/>
  <c r="P155" s="1"/>
  <c r="P156" s="1"/>
  <c r="L155"/>
  <c r="L156"/>
  <c r="G155"/>
  <c r="G156"/>
  <c r="X152"/>
  <c r="X153"/>
  <c r="O152"/>
  <c r="P152"/>
  <c r="P153" s="1"/>
  <c r="L152"/>
  <c r="L153" s="1"/>
  <c r="G152"/>
  <c r="G153" s="1"/>
  <c r="X149"/>
  <c r="X150" s="1"/>
  <c r="O149"/>
  <c r="P149" s="1"/>
  <c r="P150" s="1"/>
  <c r="L149"/>
  <c r="L150"/>
  <c r="G149"/>
  <c r="G150"/>
  <c r="O13"/>
  <c r="P13"/>
  <c r="P14" s="1"/>
  <c r="X13"/>
  <c r="L13"/>
  <c r="L14"/>
  <c r="G13"/>
  <c r="L22"/>
  <c r="X146"/>
  <c r="X147"/>
  <c r="O146"/>
  <c r="P146"/>
  <c r="P147" s="1"/>
  <c r="L146"/>
  <c r="L147" s="1"/>
  <c r="G146"/>
  <c r="G147" s="1"/>
  <c r="O157" i="12"/>
  <c r="P157" s="1"/>
  <c r="P167" s="1"/>
  <c r="X143" i="11"/>
  <c r="X144"/>
  <c r="O143"/>
  <c r="P143"/>
  <c r="P144" s="1"/>
  <c r="L143"/>
  <c r="L144" s="1"/>
  <c r="G143"/>
  <c r="G144" s="1"/>
  <c r="L104"/>
  <c r="O144" i="12"/>
  <c r="P144"/>
  <c r="O145"/>
  <c r="P145" s="1"/>
  <c r="X140" i="11"/>
  <c r="X141" s="1"/>
  <c r="O140"/>
  <c r="P140" s="1"/>
  <c r="P141" s="1"/>
  <c r="L140"/>
  <c r="L141"/>
  <c r="G140"/>
  <c r="G141"/>
  <c r="X137"/>
  <c r="X138"/>
  <c r="O137"/>
  <c r="P137"/>
  <c r="P138" s="1"/>
  <c r="L137"/>
  <c r="L138" s="1"/>
  <c r="G137"/>
  <c r="G138" s="1"/>
  <c r="G38"/>
  <c r="O129" i="12"/>
  <c r="P129"/>
  <c r="P130" s="1"/>
  <c r="X129"/>
  <c r="X130" s="1"/>
  <c r="L129"/>
  <c r="L130" s="1"/>
  <c r="X134" i="11"/>
  <c r="X135" s="1"/>
  <c r="O134"/>
  <c r="P134" s="1"/>
  <c r="P135" s="1"/>
  <c r="L134"/>
  <c r="L135"/>
  <c r="G134"/>
  <c r="G135"/>
  <c r="X131"/>
  <c r="O131"/>
  <c r="P131" s="1"/>
  <c r="L131"/>
  <c r="G131"/>
  <c r="G132"/>
  <c r="X130"/>
  <c r="O130"/>
  <c r="P130" s="1"/>
  <c r="P132" s="1"/>
  <c r="L130"/>
  <c r="G130"/>
  <c r="O200" i="12"/>
  <c r="P200" s="1"/>
  <c r="P201" s="1"/>
  <c r="X200"/>
  <c r="X201"/>
  <c r="L200"/>
  <c r="L201"/>
  <c r="G201"/>
  <c r="O121"/>
  <c r="P121" s="1"/>
  <c r="P122" s="1"/>
  <c r="X121"/>
  <c r="X122"/>
  <c r="L121"/>
  <c r="L122"/>
  <c r="G121"/>
  <c r="G122"/>
  <c r="O132"/>
  <c r="P132"/>
  <c r="P133" s="1"/>
  <c r="X132"/>
  <c r="X133" s="1"/>
  <c r="L132"/>
  <c r="G133"/>
  <c r="X138"/>
  <c r="G138"/>
  <c r="X127" i="11"/>
  <c r="X128" s="1"/>
  <c r="O127"/>
  <c r="P127" s="1"/>
  <c r="P128" s="1"/>
  <c r="L127"/>
  <c r="L128"/>
  <c r="G127"/>
  <c r="G128"/>
  <c r="O124"/>
  <c r="P124"/>
  <c r="P125" s="1"/>
  <c r="X124"/>
  <c r="X125" s="1"/>
  <c r="L124"/>
  <c r="L125" s="1"/>
  <c r="G124"/>
  <c r="G125" s="1"/>
  <c r="O50" i="12"/>
  <c r="P50" s="1"/>
  <c r="O51"/>
  <c r="P51" s="1"/>
  <c r="O52"/>
  <c r="P52" s="1"/>
  <c r="O288" i="4"/>
  <c r="P288" s="1"/>
  <c r="O77" i="12"/>
  <c r="P77" s="1"/>
  <c r="P87" s="1"/>
  <c r="O36"/>
  <c r="P36"/>
  <c r="O37"/>
  <c r="P37"/>
  <c r="O38"/>
  <c r="P38"/>
  <c r="O33"/>
  <c r="P33"/>
  <c r="P34" s="1"/>
  <c r="X144"/>
  <c r="X145"/>
  <c r="G144"/>
  <c r="G145"/>
  <c r="X50"/>
  <c r="X51"/>
  <c r="X52"/>
  <c r="G52"/>
  <c r="G51"/>
  <c r="G50"/>
  <c r="X157"/>
  <c r="X167" s="1"/>
  <c r="L157"/>
  <c r="G157"/>
  <c r="G167"/>
  <c r="X33"/>
  <c r="X34"/>
  <c r="G33"/>
  <c r="G34"/>
  <c r="X190"/>
  <c r="X191"/>
  <c r="L191"/>
  <c r="L190"/>
  <c r="L192" s="1"/>
  <c r="G191"/>
  <c r="G190"/>
  <c r="X77"/>
  <c r="L77"/>
  <c r="G77"/>
  <c r="X38"/>
  <c r="X37"/>
  <c r="X36"/>
  <c r="L38"/>
  <c r="L37"/>
  <c r="L36"/>
  <c r="G38"/>
  <c r="G37"/>
  <c r="G36"/>
  <c r="O121" i="11"/>
  <c r="P121" s="1"/>
  <c r="P122" s="1"/>
  <c r="O169" i="12"/>
  <c r="P169"/>
  <c r="O170"/>
  <c r="P170"/>
  <c r="O171"/>
  <c r="P171"/>
  <c r="O172"/>
  <c r="P172"/>
  <c r="O173"/>
  <c r="P173"/>
  <c r="P116"/>
  <c r="O87" i="11"/>
  <c r="P87" s="1"/>
  <c r="P88" s="1"/>
  <c r="O106"/>
  <c r="P106" s="1"/>
  <c r="P107" s="1"/>
  <c r="O90" i="12"/>
  <c r="P90"/>
  <c r="O91"/>
  <c r="P91"/>
  <c r="O92"/>
  <c r="P92"/>
  <c r="O93"/>
  <c r="P93"/>
  <c r="O89"/>
  <c r="P89"/>
  <c r="L121" i="11"/>
  <c r="L122"/>
  <c r="X121"/>
  <c r="X122"/>
  <c r="G121"/>
  <c r="G122"/>
  <c r="O194" i="12"/>
  <c r="P194"/>
  <c r="O195"/>
  <c r="P195"/>
  <c r="O196"/>
  <c r="P196"/>
  <c r="O197"/>
  <c r="P197"/>
  <c r="P135"/>
  <c r="P136"/>
  <c r="O124"/>
  <c r="P124"/>
  <c r="O125"/>
  <c r="P125"/>
  <c r="O126"/>
  <c r="P126"/>
  <c r="O96"/>
  <c r="P96"/>
  <c r="O97"/>
  <c r="P97" s="1"/>
  <c r="O98"/>
  <c r="P98" s="1"/>
  <c r="O99"/>
  <c r="P99" s="1"/>
  <c r="O100"/>
  <c r="P100" s="1"/>
  <c r="O101"/>
  <c r="P101" s="1"/>
  <c r="O90" i="11"/>
  <c r="P91"/>
  <c r="O16"/>
  <c r="P16" s="1"/>
  <c r="L73"/>
  <c r="P119"/>
  <c r="X194" i="12"/>
  <c r="X198" s="1"/>
  <c r="X195"/>
  <c r="X196"/>
  <c r="X197"/>
  <c r="L194"/>
  <c r="L195"/>
  <c r="L196"/>
  <c r="L197"/>
  <c r="G194"/>
  <c r="G197"/>
  <c r="G196"/>
  <c r="G195"/>
  <c r="X186"/>
  <c r="X187"/>
  <c r="X188"/>
  <c r="X189"/>
  <c r="X185"/>
  <c r="G189"/>
  <c r="G188"/>
  <c r="G187"/>
  <c r="G186"/>
  <c r="G171"/>
  <c r="G172"/>
  <c r="G173"/>
  <c r="G185"/>
  <c r="X169"/>
  <c r="X170"/>
  <c r="X171"/>
  <c r="X172"/>
  <c r="X173"/>
  <c r="L169"/>
  <c r="L170"/>
  <c r="L171"/>
  <c r="L172"/>
  <c r="L173"/>
  <c r="G170"/>
  <c r="G169"/>
  <c r="X124"/>
  <c r="X125"/>
  <c r="X126"/>
  <c r="L124"/>
  <c r="L125"/>
  <c r="L126"/>
  <c r="G126"/>
  <c r="G125"/>
  <c r="G124"/>
  <c r="X135"/>
  <c r="G135"/>
  <c r="G136" s="1"/>
  <c r="G206" s="1"/>
  <c r="G141"/>
  <c r="G140"/>
  <c r="G139"/>
  <c r="X139"/>
  <c r="X140"/>
  <c r="X141"/>
  <c r="L133"/>
  <c r="L90" i="11"/>
  <c r="L91"/>
  <c r="X116" i="12"/>
  <c r="L116"/>
  <c r="L94"/>
  <c r="L96"/>
  <c r="L97"/>
  <c r="L98"/>
  <c r="L99"/>
  <c r="L100"/>
  <c r="L101"/>
  <c r="L136"/>
  <c r="L142"/>
  <c r="G116"/>
  <c r="G96"/>
  <c r="G97"/>
  <c r="G98"/>
  <c r="G99"/>
  <c r="G100"/>
  <c r="G101"/>
  <c r="G89"/>
  <c r="G90"/>
  <c r="G91"/>
  <c r="G92"/>
  <c r="G93"/>
  <c r="G119"/>
  <c r="G130"/>
  <c r="G198"/>
  <c r="X96"/>
  <c r="X97"/>
  <c r="X98"/>
  <c r="X99"/>
  <c r="X100"/>
  <c r="X101"/>
  <c r="X90"/>
  <c r="X91"/>
  <c r="X92"/>
  <c r="X93"/>
  <c r="X89"/>
  <c r="X87" i="11"/>
  <c r="L87"/>
  <c r="L88"/>
  <c r="G87"/>
  <c r="X106"/>
  <c r="L106"/>
  <c r="L107"/>
  <c r="G106"/>
  <c r="G107"/>
  <c r="X93"/>
  <c r="X95"/>
  <c r="L93"/>
  <c r="L95"/>
  <c r="G93"/>
  <c r="G95"/>
  <c r="L509" i="4"/>
  <c r="L510"/>
  <c r="L507"/>
  <c r="G516"/>
  <c r="L119" i="11"/>
  <c r="X119"/>
  <c r="G119"/>
  <c r="L16"/>
  <c r="L19" s="1"/>
  <c r="K181" s="1"/>
  <c r="G16"/>
  <c r="X79"/>
  <c r="X82"/>
  <c r="L79"/>
  <c r="G79"/>
  <c r="G82" s="1"/>
  <c r="L169"/>
  <c r="O84"/>
  <c r="P84"/>
  <c r="O85"/>
  <c r="P85"/>
  <c r="O86"/>
  <c r="P86"/>
  <c r="G25"/>
  <c r="P25"/>
  <c r="X25"/>
  <c r="L25"/>
  <c r="K700" i="4"/>
  <c r="O9" i="11"/>
  <c r="P9" s="1"/>
  <c r="P11" s="1"/>
  <c r="V88"/>
  <c r="V170"/>
  <c r="O109"/>
  <c r="P109"/>
  <c r="P110" s="1"/>
  <c r="X9"/>
  <c r="G9"/>
  <c r="G11"/>
  <c r="X109"/>
  <c r="X110"/>
  <c r="G63"/>
  <c r="L70"/>
  <c r="L59"/>
  <c r="O112"/>
  <c r="P112" s="1"/>
  <c r="P113" s="1"/>
  <c r="G112"/>
  <c r="G113"/>
  <c r="O103"/>
  <c r="P103"/>
  <c r="G103"/>
  <c r="O54"/>
  <c r="P54" s="1"/>
  <c r="G54"/>
  <c r="X103"/>
  <c r="O257" i="4"/>
  <c r="X112" i="11"/>
  <c r="X113"/>
  <c r="X54"/>
  <c r="L113"/>
  <c r="G18"/>
  <c r="X102"/>
  <c r="O102"/>
  <c r="P102"/>
  <c r="G102"/>
  <c r="X101"/>
  <c r="X104" s="1"/>
  <c r="O101"/>
  <c r="P101"/>
  <c r="G101"/>
  <c r="X91"/>
  <c r="G90"/>
  <c r="G91"/>
  <c r="X86"/>
  <c r="G86"/>
  <c r="X85"/>
  <c r="G85"/>
  <c r="X84"/>
  <c r="G84"/>
  <c r="X72"/>
  <c r="X73"/>
  <c r="O72"/>
  <c r="P72"/>
  <c r="P73" s="1"/>
  <c r="X69"/>
  <c r="X70" s="1"/>
  <c r="O69"/>
  <c r="P69" s="1"/>
  <c r="P70" s="1"/>
  <c r="G69"/>
  <c r="G70" s="1"/>
  <c r="X59"/>
  <c r="P59"/>
  <c r="G59"/>
  <c r="X53"/>
  <c r="O53"/>
  <c r="P53" s="1"/>
  <c r="G53"/>
  <c r="X49"/>
  <c r="O49"/>
  <c r="P49"/>
  <c r="G49"/>
  <c r="X48"/>
  <c r="X51" s="1"/>
  <c r="O48"/>
  <c r="P48"/>
  <c r="G48"/>
  <c r="G51"/>
  <c r="X44"/>
  <c r="X46"/>
  <c r="X88"/>
  <c r="P44"/>
  <c r="P46" s="1"/>
  <c r="G44"/>
  <c r="G46" s="1"/>
  <c r="X40"/>
  <c r="X42" s="1"/>
  <c r="O40"/>
  <c r="P40" s="1"/>
  <c r="P42" s="1"/>
  <c r="G40"/>
  <c r="G42"/>
  <c r="X30"/>
  <c r="P30"/>
  <c r="P31" s="1"/>
  <c r="G30"/>
  <c r="G31" s="1"/>
  <c r="X21"/>
  <c r="X22" s="1"/>
  <c r="Y170" s="1"/>
  <c r="P22"/>
  <c r="G22"/>
  <c r="O18"/>
  <c r="P18" s="1"/>
  <c r="X728" i="4"/>
  <c r="L723"/>
  <c r="G723"/>
  <c r="P728"/>
  <c r="P723"/>
  <c r="X723"/>
  <c r="L728"/>
  <c r="G728"/>
  <c r="X11" i="11"/>
  <c r="L132"/>
  <c r="G56"/>
  <c r="G116"/>
  <c r="X136" i="12"/>
  <c r="X116" i="11"/>
  <c r="G110"/>
  <c r="X127" i="12"/>
  <c r="X119"/>
  <c r="X107" i="11"/>
  <c r="X169"/>
  <c r="G14"/>
  <c r="X14"/>
  <c r="G67"/>
  <c r="X31"/>
  <c r="G169"/>
  <c r="G73"/>
  <c r="P119" i="12"/>
  <c r="X132" i="11"/>
  <c r="O442" i="4"/>
  <c r="P442" s="1"/>
  <c r="P768"/>
  <c r="P127" i="12"/>
  <c r="P217" i="13"/>
  <c r="P95" i="11"/>
  <c r="X167" i="13"/>
  <c r="L543" i="4"/>
  <c r="G479"/>
  <c r="L710"/>
  <c r="X710"/>
  <c r="P710"/>
  <c r="G19" i="11"/>
  <c r="G104"/>
  <c r="L82"/>
  <c r="G88"/>
  <c r="X148" i="13"/>
  <c r="X48"/>
  <c r="X58"/>
  <c r="L95"/>
  <c r="L114"/>
  <c r="X114"/>
  <c r="L222"/>
  <c r="L232"/>
  <c r="X192"/>
  <c r="X227"/>
  <c r="X232"/>
  <c r="G83"/>
  <c r="G172"/>
  <c r="G182"/>
  <c r="G212"/>
  <c r="G48"/>
  <c r="G95"/>
  <c r="L700" i="4"/>
  <c r="X700"/>
  <c r="L530"/>
  <c r="X530"/>
  <c r="X257"/>
  <c r="G530"/>
  <c r="L257"/>
  <c r="P257"/>
  <c r="X95" i="13"/>
  <c r="G155" i="12"/>
  <c r="X142"/>
  <c r="L104" i="13"/>
  <c r="L58"/>
  <c r="L83"/>
  <c r="X83"/>
  <c r="X104"/>
  <c r="X119"/>
  <c r="L130"/>
  <c r="X130"/>
  <c r="L160"/>
  <c r="L197"/>
  <c r="L212"/>
  <c r="L217"/>
  <c r="X187"/>
  <c r="P197"/>
  <c r="X197"/>
  <c r="X207"/>
  <c r="G104"/>
  <c r="G148"/>
  <c r="G187"/>
  <c r="G217"/>
  <c r="P104"/>
  <c r="X155" i="12"/>
  <c r="L660" i="4"/>
  <c r="L479"/>
  <c r="P84"/>
  <c r="G779"/>
  <c r="X84"/>
  <c r="L72"/>
  <c r="L760"/>
  <c r="G656"/>
  <c r="X261"/>
  <c r="X265"/>
  <c r="X597"/>
  <c r="G700"/>
  <c r="X719"/>
  <c r="X285"/>
  <c r="X779"/>
  <c r="G768"/>
  <c r="L768"/>
  <c r="X768"/>
  <c r="G660"/>
  <c r="X660"/>
  <c r="G289"/>
  <c r="G710"/>
  <c r="X172" i="13"/>
  <c r="P172"/>
  <c r="P202"/>
  <c r="X160"/>
  <c r="X68"/>
  <c r="G127" i="12"/>
  <c r="L127"/>
  <c r="G174"/>
  <c r="L48"/>
  <c r="L174"/>
  <c r="G84" i="4"/>
  <c r="L283"/>
  <c r="G719"/>
  <c r="X479"/>
  <c r="L656"/>
  <c r="X445"/>
  <c r="G257"/>
  <c r="L779"/>
  <c r="G283"/>
  <c r="G445"/>
  <c r="G597"/>
  <c r="G543"/>
  <c r="X516"/>
  <c r="X174" i="12"/>
  <c r="L198"/>
  <c r="G142"/>
  <c r="L48" i="13"/>
  <c r="P68"/>
  <c r="P192"/>
  <c r="P227"/>
  <c r="P182"/>
  <c r="P207"/>
  <c r="X212"/>
  <c r="G232"/>
  <c r="P119"/>
  <c r="L207"/>
  <c r="L227"/>
  <c r="X202"/>
  <c r="G177"/>
  <c r="G207"/>
  <c r="G227"/>
  <c r="X62" i="12"/>
  <c r="P48"/>
  <c r="P192"/>
  <c r="L62"/>
  <c r="X94"/>
  <c r="G192"/>
  <c r="X192"/>
  <c r="P94"/>
  <c r="G48"/>
  <c r="X48"/>
  <c r="G87"/>
  <c r="L87"/>
  <c r="X87"/>
  <c r="G113"/>
  <c r="X113"/>
  <c r="L167"/>
  <c r="G62"/>
  <c r="P113"/>
  <c r="L22"/>
  <c r="X22"/>
  <c r="P58" i="13"/>
  <c r="P75" i="12"/>
  <c r="P51" i="11"/>
  <c r="X56"/>
  <c r="X19"/>
  <c r="P198" i="12"/>
  <c r="Y76"/>
  <c r="X760" i="4"/>
  <c r="X287"/>
  <c r="G760"/>
  <c r="L719"/>
  <c r="X266"/>
  <c r="X262"/>
  <c r="L84"/>
  <c r="X268"/>
  <c r="X267"/>
  <c r="X263"/>
  <c r="X217" i="13"/>
  <c r="G222"/>
  <c r="P212"/>
  <c r="G202"/>
  <c r="G192"/>
  <c r="P177"/>
  <c r="P167"/>
  <c r="P160"/>
  <c r="G160"/>
  <c r="G142"/>
  <c r="G130"/>
  <c r="G119"/>
  <c r="G114"/>
  <c r="G109"/>
  <c r="P109"/>
  <c r="P95"/>
  <c r="P83"/>
  <c r="G78"/>
  <c r="G68"/>
  <c r="G58"/>
  <c r="P48"/>
  <c r="G102" i="12"/>
  <c r="G94"/>
  <c r="Y67" i="11"/>
  <c r="P28"/>
  <c r="P760" i="4"/>
  <c r="P530"/>
  <c r="P516"/>
  <c r="P283"/>
  <c r="Y283" s="1"/>
  <c r="X273"/>
  <c r="X271"/>
  <c r="X282"/>
  <c r="P142" i="13"/>
  <c r="X142"/>
  <c r="P174" i="12"/>
  <c r="P22"/>
  <c r="X102"/>
  <c r="X206" s="1"/>
  <c r="L102"/>
  <c r="P597" i="4"/>
  <c r="P479"/>
  <c r="Y723"/>
  <c r="Z723"/>
  <c r="L597"/>
  <c r="P660"/>
  <c r="X269"/>
  <c r="X72"/>
  <c r="P656"/>
  <c r="P700"/>
  <c r="P779"/>
  <c r="Y779" s="1"/>
  <c r="Z779" s="1"/>
  <c r="Y728"/>
  <c r="Z728"/>
  <c r="L516"/>
  <c r="X286"/>
  <c r="X272"/>
  <c r="P72"/>
  <c r="Y72" s="1"/>
  <c r="Z72" s="1"/>
  <c r="X264"/>
  <c r="X270"/>
  <c r="X259"/>
  <c r="X656"/>
  <c r="P104" i="11"/>
  <c r="P719" i="4"/>
  <c r="P142" i="12"/>
  <c r="P114" i="13"/>
  <c r="P130"/>
  <c r="P187"/>
  <c r="P78"/>
  <c r="P233" s="1"/>
  <c r="P232"/>
  <c r="P148"/>
  <c r="Y700" i="4"/>
  <c r="Z700"/>
  <c r="Y719"/>
  <c r="Z719" s="1"/>
  <c r="Y479"/>
  <c r="Z479" s="1"/>
  <c r="Y710"/>
  <c r="Z710"/>
  <c r="L233" i="13"/>
  <c r="G780" i="4"/>
  <c r="Y257"/>
  <c r="Y660"/>
  <c r="Z660" s="1"/>
  <c r="Y656"/>
  <c r="Z656" s="1"/>
  <c r="Y760"/>
  <c r="Z760" s="1"/>
  <c r="Y84"/>
  <c r="Z84" s="1"/>
  <c r="X233" i="13"/>
  <c r="Y597" i="4"/>
  <c r="Z597"/>
  <c r="Y530"/>
  <c r="Z530" s="1"/>
  <c r="Y516"/>
  <c r="Z516" s="1"/>
  <c r="Z257"/>
  <c r="P56" i="11" l="1"/>
  <c r="X170"/>
  <c r="X288" i="4"/>
  <c r="X289" s="1"/>
  <c r="P289"/>
  <c r="Y289" s="1"/>
  <c r="L206" i="12"/>
  <c r="P155"/>
  <c r="G170" i="11"/>
  <c r="P19"/>
  <c r="P170" s="1"/>
  <c r="P102" i="12"/>
  <c r="P206"/>
  <c r="P215" s="1"/>
  <c r="P62"/>
  <c r="L445" i="4"/>
  <c r="P445"/>
  <c r="P780" s="1"/>
  <c r="G167" i="13"/>
  <c r="G233" s="1"/>
  <c r="X279" i="4"/>
  <c r="X283" s="1"/>
  <c r="X281"/>
  <c r="P543"/>
  <c r="Y543" s="1"/>
  <c r="X543"/>
  <c r="Z543" l="1"/>
  <c r="N244" i="13"/>
  <c r="P245"/>
  <c r="Y445" i="4"/>
  <c r="Z445" s="1"/>
  <c r="L780"/>
  <c r="P786" s="1"/>
  <c r="Z289"/>
  <c r="X780"/>
  <c r="Z283"/>
  <c r="W181" i="11"/>
  <c r="X183" s="1"/>
  <c r="P788" i="4" l="1"/>
</calcChain>
</file>

<file path=xl/comments1.xml><?xml version="1.0" encoding="utf-8"?>
<comments xmlns="http://schemas.openxmlformats.org/spreadsheetml/2006/main">
  <authors>
    <author>user</author>
  </authors>
  <commentList>
    <comment ref="I28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8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8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<sst xmlns="http://schemas.openxmlformats.org/spreadsheetml/2006/main" count="4669" uniqueCount="1755">
  <si>
    <t>03163</t>
  </si>
  <si>
    <t>№332;383</t>
  </si>
  <si>
    <t>15.07.2016; 11.08.2016</t>
  </si>
  <si>
    <t>амп.</t>
  </si>
  <si>
    <t>доз</t>
  </si>
  <si>
    <t>Київська міська клінічна лікарня № 1</t>
  </si>
  <si>
    <t>Київський міський центр крові</t>
  </si>
  <si>
    <t>ТМО «ФТИЗІАТРІЯ» у місті Києві</t>
  </si>
  <si>
    <t>Комунальне некомерційне підприємство «Консультативно - діагностичний центр»  Шевченківського району м.Києва</t>
  </si>
  <si>
    <t>табл.</t>
  </si>
  <si>
    <t>пляшка</t>
  </si>
  <si>
    <t>АО256/1-1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</si>
  <si>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</si>
  <si>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</si>
  <si>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</si>
  <si>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</si>
  <si>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</si>
  <si>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</si>
  <si>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</si>
  <si>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</si>
  <si>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</si>
  <si>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</si>
  <si>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</si>
  <si>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</si>
  <si>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EZ17007A</t>
  </si>
  <si>
    <t>841</t>
  </si>
  <si>
    <t>16003843С</t>
  </si>
  <si>
    <t>858</t>
  </si>
  <si>
    <t>861</t>
  </si>
  <si>
    <t>Бендамустин Віста 2,5мг100мл</t>
  </si>
  <si>
    <t>20.12.2017</t>
  </si>
  <si>
    <t>ІБАНДРОНОВА КИСЛОТА 50мг</t>
  </si>
  <si>
    <t>ІБАНДРОНОВА КИСЛОТА 1мг 6мл</t>
  </si>
  <si>
    <t>26.12.2017</t>
  </si>
  <si>
    <t>ОКТОСТИМ 15мг 1мл</t>
  </si>
  <si>
    <t>ІМАТИНІБ ГРІНДЕКС 100мг</t>
  </si>
  <si>
    <t>Pre-Trigger Solution Розчин пре-тріггера</t>
  </si>
  <si>
    <t>№375</t>
  </si>
  <si>
    <t>кг</t>
  </si>
  <si>
    <t xml:space="preserve">Скло предметне з полем для запису </t>
  </si>
  <si>
    <t xml:space="preserve">Пробірка конічна (Фалькон) 50мл  </t>
  </si>
  <si>
    <t>наб</t>
  </si>
  <si>
    <r>
      <t>Капілярний діалізатор, площею 1,9-2,1м</t>
    </r>
    <r>
      <rPr>
        <sz val="10"/>
        <rFont val="Calibri"/>
        <family val="2"/>
        <charset val="204"/>
      </rPr>
      <t>²</t>
    </r>
  </si>
  <si>
    <t xml:space="preserve">Фістульна голка венозна </t>
  </si>
  <si>
    <t>Комплект інструмент для ортопедії</t>
  </si>
  <si>
    <t>Тот.ендопрот кульш.сугл.безцем.проксим типу фіксації</t>
  </si>
  <si>
    <t>Тотальний ендопротез кульшового суглоба цем.самоблок.типу фіксації</t>
  </si>
  <si>
    <t>Тотальний ендопротез кульшового суглоба цем.з подв.клином</t>
  </si>
  <si>
    <t xml:space="preserve">Тотальний ендопротез колінного суглобу для ревізійного ендопротезування модульні ротаційні типу </t>
  </si>
  <si>
    <t>Підгузники для дорослих розмір М №24</t>
  </si>
  <si>
    <t>Підгузники для дорослих розміром L№24</t>
  </si>
  <si>
    <t>Пелюшки сечопоглинальні №30</t>
  </si>
  <si>
    <t xml:space="preserve">Севоран рідина для інгаляцій 100% по 250мл </t>
  </si>
  <si>
    <t>Мішок дихальний типу АМБУ.для доросл.</t>
  </si>
  <si>
    <t>Плівки універсальні радіографічні медичні ОНІКО РП-У 30х40см №100</t>
  </si>
  <si>
    <t>Олія імерсійна, 100мл</t>
  </si>
  <si>
    <t>лист</t>
  </si>
  <si>
    <t xml:space="preserve">КНП «Консультативно - діагностичний центр»  №1 Дарницького району м. Києва </t>
  </si>
  <si>
    <t>Київський міський пологовий будинок №1</t>
  </si>
  <si>
    <t>Севоран розчин д/інгаляц.100% фл.250мл №1</t>
  </si>
  <si>
    <t xml:space="preserve">БіоКлотА1000МОФактор УІІІ </t>
  </si>
  <si>
    <t>Алексан 20мг</t>
  </si>
  <si>
    <t>НВ1852</t>
  </si>
  <si>
    <t>563</t>
  </si>
  <si>
    <t>09.10.2017</t>
  </si>
  <si>
    <t>100673851</t>
  </si>
  <si>
    <t>БОТОКС Ком-с ьотулічний токсину типу А, пор д/розчину д/ін по 100 од №1</t>
  </si>
  <si>
    <t>394</t>
  </si>
  <si>
    <t>Вориконазол флвоген табл.вкриті плівковою оболонкою по 200мг</t>
  </si>
  <si>
    <t>Колістин алвоген порю д/р-ну д/інф.по 2000000МО</t>
  </si>
  <si>
    <t xml:space="preserve">Вориконазол Влвоген, таблетки вкриті плівкою оболонкою по 200мг, 7 талеток у блістері </t>
  </si>
  <si>
    <t>таб</t>
  </si>
  <si>
    <t>1703546</t>
  </si>
  <si>
    <t>Ультравіст 370 розч.д/інєкції та інфузій, 370 мг/мл по 100 мл у флаконі</t>
  </si>
  <si>
    <t>73252</t>
  </si>
  <si>
    <t>78081FN00</t>
  </si>
  <si>
    <t>Уретральний катетр типу Фолея №18</t>
  </si>
  <si>
    <t>Уретральний катетр типу Фолея №20</t>
  </si>
  <si>
    <t>Уретральний катетер типу Фолея №18</t>
  </si>
  <si>
    <t>Уретральний катетер типу Фолея №20</t>
  </si>
  <si>
    <t>Уретральний катетер типу Фолея №22</t>
  </si>
  <si>
    <t xml:space="preserve">Пелюшки сечопоглинальні </t>
  </si>
  <si>
    <t>М735С1203</t>
  </si>
  <si>
    <t>Енбрел р-н для ін.50мг/мл</t>
  </si>
  <si>
    <t>Т58381</t>
  </si>
  <si>
    <t>Топірамат 50мг</t>
  </si>
  <si>
    <t>0010617,0031017,0021017</t>
  </si>
  <si>
    <t>Уромітексан 400мг</t>
  </si>
  <si>
    <t>6J327G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</si>
  <si>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</si>
  <si>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</si>
  <si>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</si>
  <si>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Q-Flex</t>
  </si>
  <si>
    <t>IOЛ MEDICONTUR Bi-Flex HB</t>
  </si>
  <si>
    <t>Комплект для введення, однор.MEDICONTUR</t>
  </si>
  <si>
    <t>Ваксігрип - вакцина для проф.грипу інактивована рідка</t>
  </si>
  <si>
    <t>P3G461V</t>
  </si>
  <si>
    <t xml:space="preserve">Фізіотерапевтична поліклініка Шевченківського району </t>
  </si>
  <si>
    <t xml:space="preserve">Київський міський консультативно-діагностичний центр (КМКДЦ) </t>
  </si>
  <si>
    <t>BHPVA385BF</t>
  </si>
  <si>
    <t xml:space="preserve">КМБД ім. М.М. Городецького </t>
  </si>
  <si>
    <t xml:space="preserve">КМК ендокринолоічний центр </t>
  </si>
  <si>
    <t>ММЦПС та М "СУВАГ"</t>
  </si>
  <si>
    <t>ДКЛ №6</t>
  </si>
  <si>
    <t>Центр екстреної медичної допомоги та медицини катастроф м. Києва</t>
  </si>
  <si>
    <t>ДКЛ №4</t>
  </si>
  <si>
    <t>Пейона розчин для інфузій</t>
  </si>
  <si>
    <t>PYIA370A</t>
  </si>
  <si>
    <t>г.білка</t>
  </si>
  <si>
    <t>Система кардіостимуляц.Sensia SESR01</t>
  </si>
  <si>
    <t>Комплект для коронарографії для трансрадіального доступу</t>
  </si>
  <si>
    <t>Стент-система коронарна REBEL MONORAIL.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</si>
  <si>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</si>
  <si>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</si>
  <si>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</si>
  <si>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Сиролімус-елютуюча коронарна стент-система Metafor TM (стандартним ураженням)</t>
  </si>
  <si>
    <t>Провідник РТ2 (стандартних ситуацій)</t>
  </si>
  <si>
    <t>Провідник РТ2 (складних ураженнях звивистих артеріях)</t>
  </si>
  <si>
    <t>Інтродьюсер SUPER SHEATH</t>
  </si>
  <si>
    <t>Інфляційний пристрій з набором аксесуарів Encore 26</t>
  </si>
  <si>
    <t>Набір, що включає : Набір катетерів Impulse Multipac, Інтродьюсер SUPER SHEATH, Провідник Starter, Пристрій для пункції артерій</t>
  </si>
  <si>
    <t>комп.</t>
  </si>
  <si>
    <t>№820</t>
  </si>
  <si>
    <t>№819</t>
  </si>
  <si>
    <t>№824</t>
  </si>
  <si>
    <t>№810</t>
  </si>
  <si>
    <t>№825</t>
  </si>
  <si>
    <t>№818</t>
  </si>
  <si>
    <t>Державний заклад "Спеціалізована медико-санітарна частина №11 Міністерства охорони здоров'я України"</t>
  </si>
  <si>
    <t>АПЗ "Київський міський дитячий діагностичний центр"</t>
  </si>
  <si>
    <t>ДКЛ №3</t>
  </si>
  <si>
    <t xml:space="preserve">КМК ендокринологічний центр </t>
  </si>
  <si>
    <t>КМ туберкульозна лікарня №2</t>
  </si>
  <si>
    <t>ЦКМ Центр крові</t>
  </si>
  <si>
    <t>КМ протитуберкульозний диспансер №1</t>
  </si>
  <si>
    <t xml:space="preserve">База спеціального медичного постачання </t>
  </si>
  <si>
    <t>ТМО "Дерматовенерологія" в м. Києва</t>
  </si>
  <si>
    <t>Октостим</t>
  </si>
  <si>
    <t>М10631G</t>
  </si>
  <si>
    <t>упак</t>
  </si>
  <si>
    <t>Sample Cups Чашки для зразків</t>
  </si>
  <si>
    <t>СЕВОРАН  по 250 мл</t>
  </si>
  <si>
    <t>Київська міська дитяча клінічна туберкулезна лікарня</t>
  </si>
  <si>
    <t>1мл</t>
  </si>
  <si>
    <t>Тригліцериди, GPO, рідкий , 1мл</t>
  </si>
  <si>
    <t>0916/118</t>
  </si>
  <si>
    <t>ЛДГ - L, рідкий, 1мл</t>
  </si>
  <si>
    <t>0916/70</t>
  </si>
  <si>
    <t>капс.</t>
  </si>
  <si>
    <t>Цефотаксим 1,0г</t>
  </si>
  <si>
    <t>135666    140999</t>
  </si>
  <si>
    <t>Доксицикліну гідрохлорид 0,1г</t>
  </si>
  <si>
    <t>4840616</t>
  </si>
  <si>
    <t>№517</t>
  </si>
  <si>
    <t>15K25H35</t>
  </si>
  <si>
    <t>15J01H80</t>
  </si>
  <si>
    <t xml:space="preserve">Ритуксим 100мг </t>
  </si>
  <si>
    <t xml:space="preserve">Ритуксим 500мг </t>
  </si>
  <si>
    <t>PKU Nutri 3 Concentrated</t>
  </si>
  <si>
    <t>Міський Медичний центр проблем слуху та мовлення "СУВАГ"</t>
  </si>
  <si>
    <t>од</t>
  </si>
  <si>
    <t>Ципрофлоксацин 0,5г  табл.</t>
  </si>
  <si>
    <t>280916</t>
  </si>
  <si>
    <t xml:space="preserve">Фістульна голка артеріальна </t>
  </si>
  <si>
    <t>Київський міський  центр радіаційного захисту населення</t>
  </si>
  <si>
    <t>Пелюшки сечопоглинальні 60*90</t>
  </si>
  <si>
    <t>17032118</t>
  </si>
  <si>
    <t>131216B</t>
  </si>
  <si>
    <t>H17H02034</t>
  </si>
  <si>
    <t>020617</t>
  </si>
  <si>
    <t>16F27H80</t>
  </si>
  <si>
    <t>130810617</t>
  </si>
  <si>
    <t>130670517</t>
  </si>
  <si>
    <t>130270217</t>
  </si>
  <si>
    <t>74046</t>
  </si>
  <si>
    <t>7170D2</t>
  </si>
  <si>
    <t>H17D22049</t>
  </si>
  <si>
    <t>H16L13068</t>
  </si>
  <si>
    <t>S17H18037</t>
  </si>
  <si>
    <t>0572407</t>
  </si>
  <si>
    <t>171117А299</t>
  </si>
  <si>
    <t>17I05G40</t>
  </si>
  <si>
    <t>17C08G40</t>
  </si>
  <si>
    <t>17J08G30</t>
  </si>
  <si>
    <t>17D21M</t>
  </si>
  <si>
    <t>250750517</t>
  </si>
  <si>
    <t>5220</t>
  </si>
  <si>
    <t>5223</t>
  </si>
  <si>
    <t>07/2019</t>
  </si>
  <si>
    <t>08/2020</t>
  </si>
  <si>
    <t>08/2019</t>
  </si>
  <si>
    <t>02/2019</t>
  </si>
  <si>
    <t>12/2019</t>
  </si>
  <si>
    <t>09/2019</t>
  </si>
  <si>
    <t>06/2020</t>
  </si>
  <si>
    <t>07/2022</t>
  </si>
  <si>
    <t>06/2022</t>
  </si>
  <si>
    <t>09/2020</t>
  </si>
  <si>
    <t>05/2021</t>
  </si>
  <si>
    <t>08/2022</t>
  </si>
  <si>
    <t>04/2020</t>
  </si>
  <si>
    <t>04/2019</t>
  </si>
  <si>
    <t>06/2019</t>
  </si>
  <si>
    <t>04/2022</t>
  </si>
  <si>
    <t>12/2021</t>
  </si>
  <si>
    <t>07/2020</t>
  </si>
  <si>
    <t>Калоприймач однокомпонентний</t>
  </si>
  <si>
    <t>8А06621</t>
  </si>
  <si>
    <t>Баланс 1,5%глюкози1,75 ммолькальцію розч.для перитон.діалізу по 2000 мл у системі подвійного двокам. мішка</t>
  </si>
  <si>
    <t>Y2LF171</t>
  </si>
  <si>
    <t>Баланс 1,5%глюкози1,75 ммолькальцію розч.для перитон.діалізу по 2500 мл у системі подвійного двокам. мішка</t>
  </si>
  <si>
    <t>Y3LF281 ; Z3LC262</t>
  </si>
  <si>
    <t>Баланс 2,3%глюкози1,75 ммолькальцію розч.для перитон.діалізу по 2500 мл у системі подвійного двокам. мішка</t>
  </si>
  <si>
    <t>Y3LF293 ; Z3LC263</t>
  </si>
  <si>
    <t>№14/1</t>
  </si>
  <si>
    <t>31.05.2019; 29.02.2020</t>
  </si>
  <si>
    <t>31.05.2019;29.02.2020</t>
  </si>
  <si>
    <t>№467</t>
  </si>
  <si>
    <t>Дезінфекційний ковпачок</t>
  </si>
  <si>
    <t>YIZ48200</t>
  </si>
  <si>
    <t>Подовжевач  катетера</t>
  </si>
  <si>
    <t>Y0ZH28200</t>
  </si>
  <si>
    <t>Однокомпонентний калопрймач (відкритий, непрозорий, стандартний 19-64мм)</t>
  </si>
  <si>
    <t>Однокомпонентний Калоприймач (ілеостомний), непрозорий, стандартний 19-64мм</t>
  </si>
  <si>
    <t>18053-086/10</t>
  </si>
  <si>
    <t>Рідкий концентрат кислотного компоненту діалізного розчину (205)</t>
  </si>
  <si>
    <t>Рідкий концентрат кислотного компоненту діалізного розчину (293)</t>
  </si>
  <si>
    <t>17670218, 17680218, 18730218,   19610318,        19620318,         20780318,        25930418,       25940418</t>
  </si>
  <si>
    <t>Капілярний діалізатор, площею 1,9-2,1м2</t>
  </si>
  <si>
    <t>Капілярний діалізатор, площею 1,6-1,8м2</t>
  </si>
  <si>
    <t>17D03A</t>
  </si>
  <si>
    <t>Капілярний діалізатор, площею 1,9-2,1м3</t>
  </si>
  <si>
    <t>17С09С</t>
  </si>
  <si>
    <t>Кровопровідна магістраль до діалізу (артерія-вена)</t>
  </si>
  <si>
    <t>17I19,    17L13</t>
  </si>
  <si>
    <t>Порошковий картридж основного компоненту BiCart від 650г.</t>
  </si>
  <si>
    <t>Фільтр для приготування ультрочистого розчину</t>
  </si>
  <si>
    <t>17L21MA,  17L14MA</t>
  </si>
  <si>
    <t>135/2</t>
  </si>
  <si>
    <t>144/2</t>
  </si>
  <si>
    <t>Гемодіалізатор синтетичний ElisioTM-17М</t>
  </si>
  <si>
    <t>09.19р.</t>
  </si>
  <si>
    <t>23.05.18р.</t>
  </si>
  <si>
    <t>144\1</t>
  </si>
  <si>
    <t>03.20р.</t>
  </si>
  <si>
    <t>02.20р.</t>
  </si>
  <si>
    <t>17.05.18р.</t>
  </si>
  <si>
    <t>17А23</t>
  </si>
  <si>
    <t>17I19,17L13</t>
  </si>
  <si>
    <t>17L21MA,17L14MA</t>
  </si>
  <si>
    <t>07.20р.</t>
  </si>
  <si>
    <t>Комунальне некомерційне підприємство «Консультативно - діагностичний центр»Печерського району м.  Києва</t>
  </si>
  <si>
    <t>Адаптер для катетора для перитонеального діалізу</t>
  </si>
  <si>
    <t>N4/2</t>
  </si>
  <si>
    <t>Катетор для перитонеального діалізу Тенькова</t>
  </si>
  <si>
    <t>Ковпачок роз"єднувальний дезінфікуючий Dlishnfection Cap</t>
  </si>
  <si>
    <t>Трубка перехідна (подовжувач катетора)</t>
  </si>
  <si>
    <t>31.06.2018</t>
  </si>
  <si>
    <t>Калоприймач двокомпонентний10-45мм</t>
  </si>
  <si>
    <t>Калоприймач двокомпонентний 50мм</t>
  </si>
  <si>
    <t>Калоприймач двокомпонентний 60мм</t>
  </si>
  <si>
    <t>Калоприймач двокомпонентний 50мм, 15-33мм</t>
  </si>
  <si>
    <t>Калоприймач двокомпонентний 60мм, 15-43мм</t>
  </si>
  <si>
    <t>Комунальне некомерційне підприємство «Консультативно - діагностичний центр»Солом'янського району м.  Києва</t>
  </si>
  <si>
    <t>Комунальне некомерційне підприємство «Консультативно - діагностичний центр» Деснянського району м.  Києва</t>
  </si>
  <si>
    <t>Комунальне некомерційне підприємство «Консультативно - діагностичний центр» Дніпровського району  району м.  Києва</t>
  </si>
  <si>
    <t>всього</t>
  </si>
  <si>
    <t>180530-086/4</t>
  </si>
  <si>
    <t>РН-000036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</si>
  <si>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</si>
  <si>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</si>
  <si>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</si>
  <si>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</si>
  <si>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</si>
  <si>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YLN181</t>
  </si>
  <si>
    <t>YIN042</t>
  </si>
  <si>
    <t>YIN081</t>
  </si>
  <si>
    <t>N2/1</t>
  </si>
  <si>
    <t>31 08.2022</t>
  </si>
  <si>
    <t>Z2YB011</t>
  </si>
  <si>
    <t>Z2YB021</t>
  </si>
  <si>
    <t>17HOI980</t>
  </si>
  <si>
    <t>01,06,2018</t>
  </si>
  <si>
    <t>N82/1</t>
  </si>
  <si>
    <t>Z6FA31100</t>
  </si>
  <si>
    <t>Z1ХD22100</t>
  </si>
  <si>
    <t>Z2ХB12150</t>
  </si>
  <si>
    <t>Діалізатор капілярний Polyflux 15L</t>
  </si>
  <si>
    <t>Діалізатор капілярний Polyflux 18L</t>
  </si>
  <si>
    <t>Діалізатор капілярний Polyflux 20L</t>
  </si>
  <si>
    <t>ZBJ02100</t>
  </si>
  <si>
    <t>30,11,2020</t>
  </si>
  <si>
    <t>YMJ10120</t>
  </si>
  <si>
    <t>ОД</t>
  </si>
  <si>
    <t>ZBZ01140</t>
  </si>
  <si>
    <t>ZBZ01150</t>
  </si>
  <si>
    <t>28.022021</t>
  </si>
  <si>
    <t>Рідкий  концентрат кислотного компоненту діалізуючого розчину SW 166 A 10л</t>
  </si>
  <si>
    <t>31.072020</t>
  </si>
  <si>
    <t>Z7DB01100</t>
  </si>
  <si>
    <t>31.012021</t>
  </si>
  <si>
    <t>Севоран 250 мл</t>
  </si>
  <si>
    <t>1096172</t>
  </si>
  <si>
    <t>Севоран по 250 мл</t>
  </si>
  <si>
    <t>31.10.20</t>
  </si>
  <si>
    <t xml:space="preserve">КНП Центр спортивної медицини м. Києва </t>
  </si>
  <si>
    <t>ЛФ-00000919</t>
  </si>
  <si>
    <t xml:space="preserve">Система кохлеарної імплантації MED-EL Імплант МІ 1000 Conceto PIN+Standart, стерильний , Набір базовий мовного процесора OPUS 2D Coil Base Kit антрацитовий , Австралія </t>
  </si>
  <si>
    <t>Система слухопротезування , що імплантують ( у складі: Кохлеарний імплант Cochlear Nucleus  C I 512 з електродом Contour Advance  , Процесор Nucleus CP 910, Пульт дистанційного керування  Nucleus CR 230, Акумуляторний батарейний модуль серії CP 900 Nucleus стандартний ,Акумуляторний батарейний модуль серії CP 900 Nucleus  компактний )</t>
  </si>
  <si>
    <t>не надали інформацію</t>
  </si>
  <si>
    <t>РН-0000033</t>
  </si>
  <si>
    <t>Голка для гемодіалізу IZD1,8LL,IZD1,6LL,IZDI,5LL</t>
  </si>
  <si>
    <t>№36/2</t>
  </si>
  <si>
    <t>№749</t>
  </si>
  <si>
    <t>Голка для гемодіалізу IТD1,8LL,IТD1,6LL,IТDI,5LL</t>
  </si>
  <si>
    <t>75007Н01</t>
  </si>
  <si>
    <t>84317Н01</t>
  </si>
  <si>
    <t>86015Н01</t>
  </si>
  <si>
    <t>Діалізатор капілярний Polyflux 17 ОН</t>
  </si>
  <si>
    <t>74602Н01</t>
  </si>
  <si>
    <t>84712Н01</t>
  </si>
  <si>
    <t>84716Н01</t>
  </si>
  <si>
    <t>84714Н01</t>
  </si>
  <si>
    <t>Комплект кровопровідних магістралейд/гемодіалізу ARTISET HDDHL HC</t>
  </si>
  <si>
    <t>1000185621</t>
  </si>
  <si>
    <t>31.09.2019</t>
  </si>
  <si>
    <t>Комплект кровопровідних магістралейд/гемодіалізу ARTISET HDDHL HC з приліддям д/гемодіал. ULTRA HDF POST LINE</t>
  </si>
  <si>
    <t>10001874841819</t>
  </si>
  <si>
    <t>28.02.2019;30.04.2019</t>
  </si>
  <si>
    <t>Картридж порошковий д/гемодіалізу BiCart 720г</t>
  </si>
  <si>
    <t>85117</t>
  </si>
  <si>
    <t>Картридж порошковий д/гемодіалізу CleanCart-A</t>
  </si>
  <si>
    <t>84038</t>
  </si>
  <si>
    <t>Картридж порошковий д/гемодіалізу CleanCart-С</t>
  </si>
  <si>
    <t>84042</t>
  </si>
  <si>
    <t>Концентрат д/гемодіалізу INSPRASOL-A 1004 (10 л)</t>
  </si>
  <si>
    <t>180606А481</t>
  </si>
  <si>
    <t>Концентрат д/гемодіалізу INSPRASOL-A 1015(10л)</t>
  </si>
  <si>
    <t>180518А465</t>
  </si>
  <si>
    <t>Ультрафільтр U9000</t>
  </si>
  <si>
    <t>71911Н01</t>
  </si>
  <si>
    <t>81907Н01</t>
  </si>
  <si>
    <t xml:space="preserve">Договір відповідального зберігання </t>
  </si>
  <si>
    <t>УАУО-025499</t>
  </si>
  <si>
    <t>Підгузники для дорослих розмір М №25</t>
  </si>
  <si>
    <t>Підгузники для дорослих розміром L№25</t>
  </si>
  <si>
    <t xml:space="preserve">Набір для гіпертермічної перфузії </t>
  </si>
  <si>
    <t>F180151</t>
  </si>
  <si>
    <t>Trima Accel LRS Platelet, Plasma, RBC Set, Комплект Trima Accel з LRS камерю ло колекцї тромбоцитів, плазми і еритроцитів</t>
  </si>
  <si>
    <t>19.07.2018</t>
  </si>
  <si>
    <t>1804033130</t>
  </si>
  <si>
    <t>1804202130</t>
  </si>
  <si>
    <t>18С14980</t>
  </si>
  <si>
    <t>123/1</t>
  </si>
  <si>
    <t>36/1</t>
  </si>
  <si>
    <t>Голка фістульна  венозна 15 G,1,8мм*25мм16,G</t>
  </si>
  <si>
    <t>Голка фістульна  артеріальна 15 G,1,8мм*25мм16,G</t>
  </si>
  <si>
    <t>75007H01</t>
  </si>
  <si>
    <t>86020Н01</t>
  </si>
  <si>
    <t>Ковпачок роз"єднувальний дезінфікуючий</t>
  </si>
  <si>
    <t>27.06.2018.</t>
  </si>
  <si>
    <t>МТК304540</t>
  </si>
  <si>
    <t>18F09934А</t>
  </si>
  <si>
    <t>Порошковий картридж основного компоненту Sol-Cart або еквівалент з вмістом сухого бікарбонату від 650 г</t>
  </si>
  <si>
    <t>Порошковий картридж основного компоненту Bi BAG АБО ЕКВІВАЛЕНТ З ВМІСТОМ СУХОГО БІКАРБОНАТУ ВІД 650 Г</t>
  </si>
  <si>
    <t>Рідкий  концентрат кислотного компоненту діалізуючого розчину без вмісту глюкози</t>
  </si>
  <si>
    <t>1805818А466</t>
  </si>
  <si>
    <t>171120А302</t>
  </si>
  <si>
    <t>Розчини для перитонеального діалізу із вмістом глюкози у мішках подвійних по 2000 мл ДІАВІТЕК ПД 1,5%</t>
  </si>
  <si>
    <t>Розчини для перитонеального діалізу із вмістом глюкози у мішках подвійних по 2000 мл ДІАВІТЕК ПД 2,5%</t>
  </si>
  <si>
    <t>ВТ108/1-1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</si>
  <si>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</si>
  <si>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</si>
  <si>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</si>
  <si>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РН-0000049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</si>
  <si>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</si>
  <si>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</si>
  <si>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</si>
  <si>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</si>
  <si>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</si>
  <si>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</si>
  <si>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</si>
  <si>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 xml:space="preserve">№1124 </t>
  </si>
  <si>
    <t>Тримач одноразовий BD Vacutainer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</si>
  <si>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</si>
  <si>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</si>
  <si>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710924-42PL</t>
  </si>
  <si>
    <t>УАУО-025507</t>
  </si>
  <si>
    <t>770104-04PL</t>
  </si>
  <si>
    <t>711024-40PL</t>
  </si>
  <si>
    <t>18А25С</t>
  </si>
  <si>
    <t>258/2</t>
  </si>
  <si>
    <t>17128С</t>
  </si>
  <si>
    <t>17В06D</t>
  </si>
  <si>
    <t>18В05, 18В03</t>
  </si>
  <si>
    <t xml:space="preserve">Артеріально-венозний набір кровопровідних </t>
  </si>
  <si>
    <t>18А22, 18А23</t>
  </si>
  <si>
    <t>17D27, 17E15</t>
  </si>
  <si>
    <t>8002D2</t>
  </si>
  <si>
    <t>27660418,42690818,42400818</t>
  </si>
  <si>
    <t>42120818,42130818,33920618</t>
  </si>
  <si>
    <t>18D26MA, 18D23M</t>
  </si>
  <si>
    <t xml:space="preserve">ГлюкаГен роз.для ін`єкцій по 1 мг.(1фл.з порошком та розчиником) </t>
  </si>
  <si>
    <t>комплект</t>
  </si>
  <si>
    <t>HS66J38</t>
  </si>
  <si>
    <t>0191262/1</t>
  </si>
  <si>
    <t>Біполярний ендопротез цем типу фіксації</t>
  </si>
  <si>
    <t>Р18010711,Р18030580,04117212</t>
  </si>
  <si>
    <t>МС-0039</t>
  </si>
  <si>
    <t xml:space="preserve">Тот.ендопрот кульш.сугл.цем.з подвійним клином </t>
  </si>
  <si>
    <t>731ААА3103,63819693,63017906</t>
  </si>
  <si>
    <t>РН-0064</t>
  </si>
  <si>
    <t>тотальні ендопротези кульшового суглоба цем.типу фіксації самоблокуючі</t>
  </si>
  <si>
    <t>67338094,51536510,20180100113</t>
  </si>
  <si>
    <t>РН-0030</t>
  </si>
  <si>
    <t>Карбопа</t>
  </si>
  <si>
    <t>W09950</t>
  </si>
  <si>
    <t>Z56024055-1</t>
  </si>
  <si>
    <t>Метакос</t>
  </si>
  <si>
    <t>1800472А</t>
  </si>
  <si>
    <t>Спец.продукт харчув.для дітей від 15 років,вагіт.жінок,хворих на фенілкетонурію та гіперфенілаланінемію Comida PKU C/ Коміда ФКУ С</t>
  </si>
  <si>
    <t>20180107</t>
  </si>
  <si>
    <t>№Ф1-Рн-0011381/1</t>
  </si>
  <si>
    <t>№858</t>
  </si>
  <si>
    <t>Харчовий продукт для спеціальних цілей: функціональне дитяче харчування для дітей від народження, хворих на муковісцидоз Мілупа Цистілак/ Milupa Cystilac</t>
  </si>
  <si>
    <t>г суміші</t>
  </si>
  <si>
    <t>0137094320</t>
  </si>
  <si>
    <t>Харчовий продукт для спеціального споживання (використання) для дітей від 3 років та старше, дорослих Nutridrink Protein/ Нутрідрінк Протеїн.</t>
  </si>
  <si>
    <t>мл суміші</t>
  </si>
  <si>
    <t>39Н8124</t>
  </si>
  <si>
    <t>ЛФ-00001022</t>
  </si>
  <si>
    <t>№716</t>
  </si>
  <si>
    <t>ДІАВІТЕК ПД 2,5% позчин для перитон.діалізу по 2500мл у контейнерах полімерних</t>
  </si>
  <si>
    <t>ВТН18/1-1</t>
  </si>
  <si>
    <t>№МТК337041</t>
  </si>
  <si>
    <t>№768</t>
  </si>
  <si>
    <t>№36/2( випр. За один. 2064,20)</t>
  </si>
  <si>
    <t>Гемодіалізатор синт.Elisio TM-13L</t>
  </si>
  <si>
    <t>16J31F</t>
  </si>
  <si>
    <t>Гемодіалізатор синт.Elisio TM-17L</t>
  </si>
  <si>
    <t>17В27А</t>
  </si>
  <si>
    <t>Амікацин, розчин д/інєкцій,250 мг/мл по 2 мл у фл №10</t>
  </si>
  <si>
    <t>с.011018</t>
  </si>
  <si>
    <t>1042/2</t>
  </si>
  <si>
    <t>18Е24А</t>
  </si>
  <si>
    <t>411/1</t>
  </si>
  <si>
    <t>Комплект кровопровідних магістралей A364R/V849R</t>
  </si>
  <si>
    <t>18D18,18D17</t>
  </si>
  <si>
    <t>18D24</t>
  </si>
  <si>
    <t>Концентрат діалазний А-компонент,тип 206</t>
  </si>
  <si>
    <t>Концентрат діалазний А-компонент,тип 294</t>
  </si>
  <si>
    <t>550810118,55101018,56891118,56901118,5691118,58001118</t>
  </si>
  <si>
    <t>Фістульна голка GA AVF 16G 1,6 мм AVF16Gх1(1,6х25мм) ТС-15В GA</t>
  </si>
  <si>
    <t>Фістульна голка GA AVF 17G 1,6 мм AVF16Gх1(1,6х25мм) ТС-15В GA</t>
  </si>
  <si>
    <t>17Е14</t>
  </si>
  <si>
    <t>18Н06М,18F14M</t>
  </si>
  <si>
    <t>01.10.18</t>
  </si>
  <si>
    <t>11042/1</t>
  </si>
  <si>
    <t>Голка фістульна венозна</t>
  </si>
  <si>
    <t>28/2</t>
  </si>
  <si>
    <t>749, 1203</t>
  </si>
  <si>
    <t>25.17.18, 27.11.18</t>
  </si>
  <si>
    <t>Голка фістульна артеріальна</t>
  </si>
  <si>
    <t>85026Н01</t>
  </si>
  <si>
    <t>84331Н01</t>
  </si>
  <si>
    <t>86031Н01</t>
  </si>
  <si>
    <t>84618Н01</t>
  </si>
  <si>
    <t>Н18F01088</t>
  </si>
  <si>
    <t>46/2</t>
  </si>
  <si>
    <t>17J25H80</t>
  </si>
  <si>
    <t>1000198170</t>
  </si>
  <si>
    <t>25.07.18, 27.11.18</t>
  </si>
  <si>
    <t>10001981701838,10001981701837</t>
  </si>
  <si>
    <t>03.06.21, 31.08.19</t>
  </si>
  <si>
    <t>Концентрат д/гемодіалізу INSPRASOL-A  (10 л)</t>
  </si>
  <si>
    <t>180521А468</t>
  </si>
  <si>
    <t>180529А477</t>
  </si>
  <si>
    <t>180606А842</t>
  </si>
  <si>
    <t>180528А474</t>
  </si>
  <si>
    <t>180528А475</t>
  </si>
  <si>
    <t>85173</t>
  </si>
  <si>
    <t>S18G0456</t>
  </si>
  <si>
    <t xml:space="preserve">Розчин для перитоніального діалізу ДІАНІЛ ПД 4 з вмістом глюкози, по м5000мл розчину у пластиковому мішку "Віафлекс" PL 146-3 </t>
  </si>
  <si>
    <t xml:space="preserve">Розчин для перитоніального діалізу ЕКСТРАНІЛ, по 2,0л розчину у пластиковому мішку </t>
  </si>
  <si>
    <t>18Н15G30</t>
  </si>
  <si>
    <t>18H31G40</t>
  </si>
  <si>
    <t>28/1</t>
  </si>
  <si>
    <t>Дезінфекційний ковпачок для перитонеального діалізу</t>
  </si>
  <si>
    <t>МКТ505325</t>
  </si>
  <si>
    <t>Діалізатор капілярний Polyflux 17ОН</t>
  </si>
  <si>
    <t>ДІАВІТЕК ПД 1,5% розчин для перитон.діалізу по 2500мл у контейнерах полімерних</t>
  </si>
  <si>
    <t>BS128/1-1</t>
  </si>
  <si>
    <t>H18F01088</t>
  </si>
  <si>
    <t>01.06.23</t>
  </si>
  <si>
    <t>46/1</t>
  </si>
  <si>
    <t>17J25Н80</t>
  </si>
  <si>
    <t>30.09.22</t>
  </si>
  <si>
    <t>Картридж порошковий для гемодіалізу BiCart 720r</t>
  </si>
  <si>
    <t>Картридж порошковий для гемодіалізу CleanCart-А</t>
  </si>
  <si>
    <t>Картридж порошковий для гемодіалізу CleanCart-C</t>
  </si>
  <si>
    <t>28.06.20</t>
  </si>
  <si>
    <t>28.02.20</t>
  </si>
  <si>
    <t>31.03.20</t>
  </si>
  <si>
    <t>18G24Н15</t>
  </si>
  <si>
    <t>31.12.19</t>
  </si>
  <si>
    <t>МТК472755</t>
  </si>
  <si>
    <t>МТК471180</t>
  </si>
  <si>
    <t>МТК472960</t>
  </si>
  <si>
    <t>Комплект кровопровідних магістралей для гемодіалізу ARTISET HD DHL HC</t>
  </si>
  <si>
    <t>Комплект кровопровідних магістралей для гемодіалізу ARTISET HD DHL HC з приладдям для гемодіалізу ULTRA HDF POST LINE</t>
  </si>
  <si>
    <t>1000198172</t>
  </si>
  <si>
    <t>10001981701838</t>
  </si>
  <si>
    <t>30.06.21</t>
  </si>
  <si>
    <t>30.06.21, 31.08.19</t>
  </si>
  <si>
    <t xml:space="preserve">Концентрат для гемодіалізу INSPRASOL-A  1001(10л)     </t>
  </si>
  <si>
    <t xml:space="preserve">Концентрат для гемодіалізу INSPRASOL-A  1004(10л)     </t>
  </si>
  <si>
    <t xml:space="preserve">Концентрат для гемодіалізу INSPRASOL-A  1015(10л)     </t>
  </si>
  <si>
    <t>180530А478</t>
  </si>
  <si>
    <t>180604А480</t>
  </si>
  <si>
    <t>31.05.20</t>
  </si>
  <si>
    <t>30.06.20</t>
  </si>
  <si>
    <t>S18G04056</t>
  </si>
  <si>
    <t>30.06.23</t>
  </si>
  <si>
    <t>18H20G40</t>
  </si>
  <si>
    <t>31.07.20</t>
  </si>
  <si>
    <t>ARCHITECT HBsAg Qualitative II REAGENT KIT ARCHITECT HBsAg Qualitative II набір реагентів</t>
  </si>
  <si>
    <t>90151FN00</t>
  </si>
  <si>
    <t>ARCHITECT HBsAg Qualitative II Controls ARCHITECT HBsAg Qualitative II контролі</t>
  </si>
  <si>
    <t>90273FN00</t>
  </si>
  <si>
    <t>ARCHITECT SYPHILIS TP Calibrator  ARCHITECT Сифіліс набір калібраторів</t>
  </si>
  <si>
    <t>92190LI00</t>
  </si>
  <si>
    <t>ARCHITECT SYPHILIS TP Controls  ARCHITECT Сифіліс набір контролів</t>
  </si>
  <si>
    <t>90256LI00</t>
  </si>
  <si>
    <t>ARCHITECT SYPHILIS TP REAGENT KIT ARCHITECT Сифіліс набір реагентів</t>
  </si>
  <si>
    <t>91382LI00</t>
  </si>
  <si>
    <t>89410FN01</t>
  </si>
  <si>
    <t>ARCHITECT Concentrated Wash Buffer ARCHITECT Концентрований промивний буфер</t>
  </si>
  <si>
    <t>92077FN00</t>
  </si>
  <si>
    <t>91317FN00</t>
  </si>
  <si>
    <t>13.11.2018</t>
  </si>
  <si>
    <t>09.2019</t>
  </si>
  <si>
    <t>22.07.2019</t>
  </si>
  <si>
    <t>10.2018</t>
  </si>
  <si>
    <t>16.02.2018</t>
  </si>
  <si>
    <t>07.07.2017</t>
  </si>
  <si>
    <t>92082FN00</t>
  </si>
  <si>
    <t>92283LI00</t>
  </si>
  <si>
    <t>ARCHITECT Replacement Caps ARCHITECT Змінні кришки</t>
  </si>
  <si>
    <t>200035LS</t>
  </si>
  <si>
    <t>ARCHITECT Reaction Vessels ARCHITECT Реакційна пробірка</t>
  </si>
  <si>
    <t>000130052</t>
  </si>
  <si>
    <t>02.2020</t>
  </si>
  <si>
    <t>09.06.2019</t>
  </si>
  <si>
    <t>Septums Перегородки</t>
  </si>
  <si>
    <t>109387</t>
  </si>
  <si>
    <t>в2016</t>
  </si>
  <si>
    <t>45/1</t>
  </si>
  <si>
    <t>18F18G30</t>
  </si>
  <si>
    <t>18G06G30</t>
  </si>
  <si>
    <t>01.09.20</t>
  </si>
  <si>
    <t>мтк472767</t>
  </si>
  <si>
    <t>МТК472947</t>
  </si>
  <si>
    <t xml:space="preserve">Розчини для перитонеального діалізу з вмістом глюкози подвійних  по 2500мл ДІАВІТЕК ПД 1,5% </t>
  </si>
  <si>
    <t xml:space="preserve">Розчини для перитонеального діалізу з вмістом глюкози у мішках подвійних  по 2500мл ДІАВІТЕК ПД 2,5% </t>
  </si>
  <si>
    <t>ВТ198/1-1</t>
  </si>
  <si>
    <t>ВТ208/1-1</t>
  </si>
  <si>
    <t>МТК472767</t>
  </si>
  <si>
    <t xml:space="preserve">Розчин для перитонеального діалізу НУТРИНІЛ ПД 4 з 1,1% вмістом амінокислот, по 2л у пластиковому мішку, обладнаному інєкційним потром, з інтегрованим за допомогою двох магістралей та Y-зєднувача порожнім пластиковим мішком для дренажу, вкладених у індивідуальний пакет </t>
  </si>
  <si>
    <t>18F22G41</t>
  </si>
  <si>
    <t>Гемодіалізатор синт.Elisio TM-17Н</t>
  </si>
  <si>
    <t>18В05</t>
  </si>
  <si>
    <t>18А22</t>
  </si>
  <si>
    <t>21.08.18р.</t>
  </si>
  <si>
    <t>258\1</t>
  </si>
  <si>
    <t>01.20р.</t>
  </si>
  <si>
    <t>01.23р.</t>
  </si>
  <si>
    <t>22.08.18р.</t>
  </si>
  <si>
    <t>Порошковий картридж осн.комп.BiCart 650гр</t>
  </si>
  <si>
    <t>80002D2</t>
  </si>
  <si>
    <t>12.19р.</t>
  </si>
  <si>
    <t>Коміда-ФКУ В</t>
  </si>
  <si>
    <t>гр.білка</t>
  </si>
  <si>
    <t>Коміда-ФКУ С</t>
  </si>
  <si>
    <t>14.06.20р.</t>
  </si>
  <si>
    <t>29.08.18р.</t>
  </si>
  <si>
    <t>Ф1-Рн-0011465/1</t>
  </si>
  <si>
    <t>14.05.20р.</t>
  </si>
  <si>
    <t>Концентрат діалазний А-компонент,тип 205</t>
  </si>
  <si>
    <t>Концентрат діалазний А-компонент,тип 293</t>
  </si>
  <si>
    <t>Мілупа Цистілак</t>
  </si>
  <si>
    <t>07.21р.</t>
  </si>
  <si>
    <t>06.21р.</t>
  </si>
  <si>
    <t>20.10.19р.</t>
  </si>
  <si>
    <t>13.08.18р.</t>
  </si>
  <si>
    <t>ЛФ-00001023</t>
  </si>
  <si>
    <t>16.07.18р.</t>
  </si>
  <si>
    <t>Нутрідрінк Протеїн(4 по 125мл)</t>
  </si>
  <si>
    <t>39N8124</t>
  </si>
  <si>
    <t>04.05.19р.</t>
  </si>
  <si>
    <t>Фістульна голка GA AVF 16G</t>
  </si>
  <si>
    <t>17Е15</t>
  </si>
  <si>
    <t>11.20р.</t>
  </si>
  <si>
    <t>Фістульна голка GA AVF 17G</t>
  </si>
  <si>
    <t>17L13</t>
  </si>
  <si>
    <t>18D26MA</t>
  </si>
  <si>
    <t>04.22р.</t>
  </si>
  <si>
    <t>Подвійний контейнер PLASMAFLEX/BLUEFLEX</t>
  </si>
  <si>
    <t>11196756 BM</t>
  </si>
  <si>
    <t>07.2019</t>
  </si>
  <si>
    <t>08.08.2018</t>
  </si>
  <si>
    <t>11225773 ВМ</t>
  </si>
  <si>
    <t>12.2019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</si>
  <si>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</si>
  <si>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</si>
  <si>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Бендамустин Віста 100мг</t>
  </si>
  <si>
    <t>EZ18002A</t>
  </si>
  <si>
    <t>09.08.2018</t>
  </si>
  <si>
    <t>18000961</t>
  </si>
  <si>
    <t>БЕНДАМУСВІСТА 25мг</t>
  </si>
  <si>
    <t>180816А</t>
  </si>
  <si>
    <t>1701414F</t>
  </si>
  <si>
    <t>1800293А</t>
  </si>
  <si>
    <t>15.08.2018</t>
  </si>
  <si>
    <t>18000990</t>
  </si>
  <si>
    <t>БЕНДАМУСВІСТА100мг</t>
  </si>
  <si>
    <t>1800816А</t>
  </si>
  <si>
    <t>Ендоксан 1г</t>
  </si>
  <si>
    <t>К143Н</t>
  </si>
  <si>
    <t>759</t>
  </si>
  <si>
    <t>Сандимун неорал 100 мг/мл</t>
  </si>
  <si>
    <t>ADP805249</t>
  </si>
  <si>
    <t>ЛФ-00000973</t>
  </si>
  <si>
    <t xml:space="preserve">ФРАКСИПАРИН, Розчин для ін'єкцій,9500 МО анти-Ха /мл по 0,4 мл(2850 МО анти-Ха) у попередньо заповненому шприцу  №1 </t>
  </si>
  <si>
    <t>5277а</t>
  </si>
  <si>
    <t>тр-000001972/1</t>
  </si>
  <si>
    <t>РН-0003923/1</t>
  </si>
  <si>
    <t>170618А</t>
  </si>
  <si>
    <t>80218А</t>
  </si>
  <si>
    <t>РН-000050</t>
  </si>
  <si>
    <t xml:space="preserve">Середовище Левенштейна-Йенсена, сухе (основа) </t>
  </si>
  <si>
    <t>РН-0000050</t>
  </si>
  <si>
    <t>ЛФ-00000974</t>
  </si>
  <si>
    <t>Біовен 10%</t>
  </si>
  <si>
    <t>80618</t>
  </si>
  <si>
    <t>Бетфер 1а Плюс 6000000МО</t>
  </si>
  <si>
    <t>10818</t>
  </si>
  <si>
    <t>Бетфер 1а 12000000МО</t>
  </si>
  <si>
    <t>шпр.</t>
  </si>
  <si>
    <t>1605</t>
  </si>
  <si>
    <t>1606</t>
  </si>
  <si>
    <t>Комунальне некомерційне підприємство «ЦПМСД№2» Дніпровського району  району м.  Києва</t>
  </si>
  <si>
    <t>Підгузники для дітей, розмір S, інші</t>
  </si>
  <si>
    <t>TENA Slip Plus Small</t>
  </si>
  <si>
    <t>Підгузники для дітей, розмір М</t>
  </si>
  <si>
    <t>Libero Newborn 1</t>
  </si>
  <si>
    <t>12,34</t>
  </si>
  <si>
    <t>Підгузники для дітей, розмір L</t>
  </si>
  <si>
    <t>Giggles premium дит.підгуз. Міні</t>
  </si>
  <si>
    <t>Підгузники для дітей, розмір XS (більше 25 кг)</t>
  </si>
  <si>
    <t>TENA Slip Plus Х Small</t>
  </si>
  <si>
    <t>№4</t>
  </si>
  <si>
    <t>034076</t>
  </si>
  <si>
    <t>Комунальне некомерційне підприємство «ЦПМСД№1» Деснянського району  району м.  Києва</t>
  </si>
  <si>
    <t>TENA Slip Maxi  Мedium, розмір M</t>
  </si>
  <si>
    <t>710924</t>
  </si>
  <si>
    <t>TENA Slip Maxi  Large,  розмір L</t>
  </si>
  <si>
    <t>711024</t>
  </si>
  <si>
    <t>TENA Slip Plus Small,  розмір S</t>
  </si>
  <si>
    <t>710530</t>
  </si>
  <si>
    <t>TENA Slip Plus  ,  розмір XS</t>
  </si>
  <si>
    <t>710430</t>
  </si>
  <si>
    <t>Комунальне некомерційне підприємство «ЦПМСД№3» Шевченківського району  району м.  Києва</t>
  </si>
  <si>
    <t>Підгузники для дітей, розмір S №30</t>
  </si>
  <si>
    <t>ML20180726</t>
  </si>
  <si>
    <t>Підгузники для дітей, розмір XS (більше 25 кг) №30</t>
  </si>
  <si>
    <t>ML20180706</t>
  </si>
  <si>
    <t>Підгузники для дітей, розмір М  №24</t>
  </si>
  <si>
    <t>14.09.18</t>
  </si>
  <si>
    <t>KI_SCA-0000003/№10</t>
  </si>
  <si>
    <t>УАУО-034082</t>
  </si>
  <si>
    <t>Тест смужки для вимірювання рівня холестерину в крові</t>
  </si>
  <si>
    <t>CHS18315B6F</t>
  </si>
  <si>
    <t>Тест смужки для вимірювання рівня глюкози в крові</t>
  </si>
  <si>
    <t>GOS18427D6C</t>
  </si>
  <si>
    <t>27/01/2020</t>
  </si>
  <si>
    <t>26.09.18</t>
  </si>
  <si>
    <t>144/27</t>
  </si>
  <si>
    <t>27/03/2020</t>
  </si>
  <si>
    <t>143/27</t>
  </si>
  <si>
    <t>981</t>
  </si>
  <si>
    <t>24.09.18</t>
  </si>
  <si>
    <t>Комунальне некомерційне підприємство «ЦПМСД№2» Солом'янського району  району м.  Києва</t>
  </si>
  <si>
    <t>Підгузники для дітей, розмір XS (більше 25кг)</t>
  </si>
  <si>
    <t xml:space="preserve">Підгузники для дітей, розмір S </t>
  </si>
  <si>
    <t xml:space="preserve">Підгузники для дітей, розмір М </t>
  </si>
  <si>
    <t>KS_SCA-0000003/№9</t>
  </si>
  <si>
    <t>№УАУО-034078</t>
  </si>
  <si>
    <t>Катетер для приладів інфузійної терапії для інсулінових помп ММТ - 381</t>
  </si>
  <si>
    <t>Катетер для приладів інфузійної терапії для інсулінових помп ММТ - 399</t>
  </si>
  <si>
    <t>АБ-000022014/1</t>
  </si>
  <si>
    <t>Резервуари до інсулінової помпи ММТ-332А</t>
  </si>
  <si>
    <t>HG2HBM8</t>
  </si>
  <si>
    <t>Ковпачок роз"єднувальн.дезінфікуючий MiniCap</t>
  </si>
  <si>
    <t>17Н08Н15</t>
  </si>
  <si>
    <t>17К02Н15</t>
  </si>
  <si>
    <t>№10/2</t>
  </si>
  <si>
    <t>№906</t>
  </si>
  <si>
    <t>Розчин для перитонеальн.діалізу ДІАНІЛ ПД 4 з вмістом глюкози,по 2000мл розч.у мішку"Твін Бег"</t>
  </si>
  <si>
    <t>17K10G40</t>
  </si>
  <si>
    <t>Розчин для перитонеальн.діалізу ДІАНІЛ ПД 4 з вмістом глюкози,по 2500мл розч.у мішку"Твін Бег"</t>
  </si>
  <si>
    <t>18B07G42</t>
  </si>
  <si>
    <t>Комунальне некомерційне підприємство «ЦПМСД№1» Шевченківського району  району м.  Києва</t>
  </si>
  <si>
    <t>GOS18430А6К</t>
  </si>
  <si>
    <t>143/25</t>
  </si>
  <si>
    <t>30/03/2020</t>
  </si>
  <si>
    <t>998</t>
  </si>
  <si>
    <t>28.09.18</t>
  </si>
  <si>
    <t>144/24</t>
  </si>
  <si>
    <t>143/24</t>
  </si>
  <si>
    <t>Комунальне некомерційне підприємство «ЦПМСД№2» Дарницького району  району м.  Києва</t>
  </si>
  <si>
    <t>Підгузники для дітей, розмір XS                      (більше 25 кг)№30</t>
  </si>
  <si>
    <t>Підгузники для дітей, розмір S  №30</t>
  </si>
  <si>
    <t>Підгузники для дітей, розмір L  №24</t>
  </si>
  <si>
    <t>14.09.2017р</t>
  </si>
  <si>
    <t>№KI_SCA-0000003/№2</t>
  </si>
  <si>
    <t>УАУО-034074</t>
  </si>
  <si>
    <t>872   898</t>
  </si>
  <si>
    <t>23.08.2018   31.08.2018</t>
  </si>
  <si>
    <t>Комунальне некомерційне підприємство «ЦПМСД№2» Святошинського району  району м.  Києва</t>
  </si>
  <si>
    <t>Підгузки для дітей, розмір XS (більше 25 кг)</t>
  </si>
  <si>
    <t>Підгузки для дітей, розмір S</t>
  </si>
  <si>
    <t>Підгузки для дітей, розмір М</t>
  </si>
  <si>
    <t>Підгузки для дітей, розмір L</t>
  </si>
  <si>
    <t>КІ_SCA-0000003/№8</t>
  </si>
  <si>
    <t>УАУО-034083</t>
  </si>
  <si>
    <t>Тест-смужки для глюкометра Easy Touch GC, або еквівалент, для вимірювання рівня глюкози в крові</t>
  </si>
  <si>
    <t>-</t>
  </si>
  <si>
    <t>Тест-смужки для холестеринмометра Easy Touch GC, або еквівалент, для вимірювання рівня холестерину в крові</t>
  </si>
  <si>
    <t>143/21</t>
  </si>
  <si>
    <t>144/21</t>
  </si>
  <si>
    <t>981   998</t>
  </si>
  <si>
    <t>24.09.2018   28.09.2018</t>
  </si>
  <si>
    <t>ARCHITECT HIV Ag/Ad  Combo REAGENT KIT ARCHITECT HIV Ag/Ad  Combo набір реагентів</t>
  </si>
  <si>
    <t>26.09.2018</t>
  </si>
  <si>
    <t>06.03.2018</t>
  </si>
  <si>
    <t>Комунальне некомерційне підприємство «ЦПМСД№4» Дніпровського району  району м.  Києва</t>
  </si>
  <si>
    <t>Тест-смужки для глюкометра Easy Touch GC, для вимірювання глюкози в крові (50 шт.)</t>
  </si>
  <si>
    <t>G0S18427 D6C</t>
  </si>
  <si>
    <t>Тест-смужки для глюкометра Easy Touch GC, для вимірювання рівня холестерину в крові (25 шт.)</t>
  </si>
  <si>
    <t>CHS 18516A6F</t>
  </si>
  <si>
    <t>26.09.2018р.</t>
  </si>
  <si>
    <t>143/13</t>
  </si>
  <si>
    <t>144/13</t>
  </si>
  <si>
    <t>981    998</t>
  </si>
  <si>
    <t>24.09.2018р. 28.09.2018(заміна)</t>
  </si>
  <si>
    <t>6В0502S</t>
  </si>
  <si>
    <t xml:space="preserve">фл., </t>
  </si>
  <si>
    <t>ВЕЛБІМЕДА, конц. для р-ну для інф. 10 мг/мл по 1 мл  (10 мг)</t>
  </si>
  <si>
    <t>№82</t>
  </si>
  <si>
    <t>812 (зі змінам у наказі №846)</t>
  </si>
  <si>
    <t>08.08.18 (17.08.18)</t>
  </si>
  <si>
    <t>АВ07</t>
  </si>
  <si>
    <t>КАЛЬЦІЮ ФОЛІНАТ-ВІСТА, р-н для ін.. 10 мг/мл по 20 мл (200 мг)</t>
  </si>
  <si>
    <t>Комунальне некомерційне підприємство «ЦПМСД№1» Подільського району  району м.  Києва</t>
  </si>
  <si>
    <t>Тест-смужки Easy Touch для вимірювання рівня глюкози в крові (50шт.)</t>
  </si>
  <si>
    <t>Тест-смужки Easy Touch для вимірювання рівня холестерину в крові (25шт.)</t>
  </si>
  <si>
    <t>CHS18402A6F</t>
  </si>
  <si>
    <t>30.03.2020р.</t>
  </si>
  <si>
    <t>143/18</t>
  </si>
  <si>
    <t>29.01.2020р.</t>
  </si>
  <si>
    <t>144/18</t>
  </si>
  <si>
    <t>981 заміна 998</t>
  </si>
  <si>
    <t>24.09.2018р.; 28.09.2018р.</t>
  </si>
  <si>
    <t>БОРТЕЗОВІСТА 1мг</t>
  </si>
  <si>
    <t>1801285В</t>
  </si>
  <si>
    <t>83</t>
  </si>
  <si>
    <t>985</t>
  </si>
  <si>
    <t>25.09.2018</t>
  </si>
  <si>
    <t>ФІЛСТИМ 0,3мг 1мл</t>
  </si>
  <si>
    <t>Артеріально- венозний набір кровопровідних магістралей для гемофільтрації</t>
  </si>
  <si>
    <t>без серій</t>
  </si>
  <si>
    <t>173/1</t>
  </si>
  <si>
    <r>
      <t>Капілярний діалізатор, площею 1,7-1,8 м</t>
    </r>
    <r>
      <rPr>
        <vertAlign val="superscript"/>
        <sz val="10"/>
        <rFont val="Times New Roman"/>
        <family val="1"/>
        <charset val="204"/>
      </rPr>
      <t>2</t>
    </r>
  </si>
  <si>
    <t>Тест-системи до аналізатора для визначення теріотропного гормону (ТТГ)</t>
  </si>
  <si>
    <t>Тест-системи до аналізатора для визначення вільного тироксину (Т4)</t>
  </si>
  <si>
    <t>Комунальне некомерційне підприємство «ЦПМСД№2» Голосіївського району  району м.  Києва</t>
  </si>
  <si>
    <t>1434/2</t>
  </si>
  <si>
    <t>УАУО-034077</t>
  </si>
  <si>
    <t>KI_SCA-0000003/№5</t>
  </si>
  <si>
    <t>Комунальне некомерційне підприємство «ЦПМСД№1» Голосіївського району м.  Києва</t>
  </si>
  <si>
    <t>Комунальне некомерційне підприємство «ЦПМСД№1» Оболонського району м.  Києва</t>
  </si>
  <si>
    <t>Комунальне некомерційне підприємство «ЦПМСД» Печерського району м.  Києва</t>
  </si>
  <si>
    <t>Комунальне некомерційне підприємство «ЦПМСД№2» Подільського району м.  Києва</t>
  </si>
  <si>
    <t>Київська міська шкірно-венерологічна лікарня</t>
  </si>
  <si>
    <t>Емавейл розчин для інєкцій 2000 МО/мл по  1мл у попередньому наповненому шприці; по 1 шприцу в контурній чарунковій упаковці; по 1 контурній чарунковій упаковці в пачці</t>
  </si>
  <si>
    <t>201805091S</t>
  </si>
  <si>
    <t>17H08H15</t>
  </si>
  <si>
    <t xml:space="preserve">Розчини для перитонеального діалізу ДІАНІЛ ПД 4 з вмістом глюкози, по 2000мл розчину у мішку "Твін Бег", обладнаному ін'єкційним потром, з інтегрованим за допомогою двох магістралей та Y-з'єднувача порожнім пластиковим мішком для дренажу, вкладених у прозорий пластиковий пакет </t>
  </si>
  <si>
    <t>17К29G40</t>
  </si>
  <si>
    <t xml:space="preserve">Розчини для перитонеального діалізу ДІАНІЛ ПД 4 з вмістом глюкози, по 2500мл розчину у мішку "Твін Бег", обладнаному ін'єкційним потром, з інтегрованим за допомогою двох магістралей та Y-з'єднувача порожнім пластиковим мішком для дренажу, вкладених у прозорий пластиковий пакет </t>
  </si>
  <si>
    <t>ВТ168/1-1</t>
  </si>
  <si>
    <t>MTK373271</t>
  </si>
  <si>
    <t>Комунальне некомерційне підприємство «ЦПМСД№1» Дарницького району м.  Києва</t>
  </si>
  <si>
    <t>143/3</t>
  </si>
  <si>
    <t>144/3</t>
  </si>
  <si>
    <t>Комунальне некомерційне підприємство «ЦПМСД№2» Деснянського району м.  Києва</t>
  </si>
  <si>
    <t>Комунальне некомерційне підприємство «ЦПМСД№3» Деснянського району м.  Києва</t>
  </si>
  <si>
    <t>Комунальне некомерційне підприємство «ЦПМСД№4» Деснянського району м.  Києва</t>
  </si>
  <si>
    <t>Комунальне некомерційне підприємство «ЦПМСД№3» Дніпровського району м.  Києва</t>
  </si>
  <si>
    <t>Комунальне некомерційне підприємство «ЦПМСД№1» Дніпровського району м.  Києва</t>
  </si>
  <si>
    <t>Комунальне некомерційне підприємство «ЦПМСД Русанівка» Дніпровського району м.  Києва</t>
  </si>
  <si>
    <t>Комунальне некомерційне підприємство «ЦПМСД№2» Оболонського району м.  Києва</t>
  </si>
  <si>
    <t>Комунальне некомерційне підприємство «ЦПМСД№1» Святошинського району м.  Києва</t>
  </si>
  <si>
    <t>Комунальне некомерційне підприємство «ЦПМСД№3» Святошинського району м.  Києва</t>
  </si>
  <si>
    <t>Комунальне некомерційне підприємство «ЦПМСД№1» Солом'янського району м.  Києва</t>
  </si>
  <si>
    <t>Комунальне некомерційне підприємство «ЦПМСД№2» Шевченківського району м.  Києва</t>
  </si>
  <si>
    <t>KI_SCA00000003/№1</t>
  </si>
  <si>
    <t>УАУО-034071</t>
  </si>
  <si>
    <t>УАУО034079</t>
  </si>
  <si>
    <t>KI_SCA00000003/№10</t>
  </si>
  <si>
    <t>145/6</t>
  </si>
  <si>
    <t>146/6</t>
  </si>
  <si>
    <t>Тест для виявлення прихованої у калі СІТО ТЕST</t>
  </si>
  <si>
    <t>0818/3</t>
  </si>
  <si>
    <t>143/22</t>
  </si>
  <si>
    <t>144/22</t>
  </si>
  <si>
    <t>19</t>
  </si>
  <si>
    <t>Метипред 1000мг №1</t>
  </si>
  <si>
    <t>18090421</t>
  </si>
  <si>
    <t>327</t>
  </si>
  <si>
    <t xml:space="preserve">Підгузники для дітей, розмір 4 (7 - 19 кг) </t>
  </si>
  <si>
    <t>27489/2017</t>
  </si>
  <si>
    <t xml:space="preserve"> Підгузники для дітей, розмір 5 (11 - 25 кг) </t>
  </si>
  <si>
    <t>29.10.18</t>
  </si>
  <si>
    <t>б/н</t>
  </si>
  <si>
    <t>768</t>
  </si>
  <si>
    <t>FOB 1st FOB-тест-МБА Тест-набір імунохроматографічний для виявлення прихованої крові у зразках фекалій.</t>
  </si>
  <si>
    <t>27.08.20</t>
  </si>
  <si>
    <t>10.10.18</t>
  </si>
  <si>
    <t>28</t>
  </si>
  <si>
    <t>1004</t>
  </si>
  <si>
    <t>145/8</t>
  </si>
  <si>
    <t>16.10.18</t>
  </si>
  <si>
    <t>9</t>
  </si>
  <si>
    <t>Тест для виявл прихов крові у калі CITO TEST, або еквівалент</t>
  </si>
  <si>
    <t>143/12</t>
  </si>
  <si>
    <t>144/12</t>
  </si>
  <si>
    <t>0818-3</t>
  </si>
  <si>
    <t>Сандимун неорал 25 мг</t>
  </si>
  <si>
    <t>Сандимун неорал 50 мг</t>
  </si>
  <si>
    <t>SF17</t>
  </si>
  <si>
    <t>SF77</t>
  </si>
  <si>
    <t>Ритуксим 100мг №2</t>
  </si>
  <si>
    <t>Н0271</t>
  </si>
  <si>
    <t>932</t>
  </si>
  <si>
    <t>25.09.18</t>
  </si>
  <si>
    <t>Н0926</t>
  </si>
  <si>
    <t>62454679,2850609,63858116,27824</t>
  </si>
  <si>
    <t>РН-0086</t>
  </si>
  <si>
    <t>Тотальний ендопротези кульшового суглобу для ревізійного ендопротезування гібридного типу фіксації</t>
  </si>
  <si>
    <t>2844247,64085425,63469612,2928875</t>
  </si>
  <si>
    <t>11.101.18</t>
  </si>
  <si>
    <t>Тотальний ендопротези кульшового суглобу для ревізійного ендопротезування цем.типу фіксації з парою тертя подвійн.рухом</t>
  </si>
  <si>
    <t>Н92ДМ044,Н51М2245,ВО1401,Н45012,Н101220</t>
  </si>
  <si>
    <t>МС-0046</t>
  </si>
  <si>
    <t>Тотальні ендопротези кульшового суглобу без цем. Проксимального типу фіксації</t>
  </si>
  <si>
    <t>71306608,71331840,71302200,71354502</t>
  </si>
  <si>
    <t>МТ-181011-01/1</t>
  </si>
  <si>
    <t>Тотальні ендопротези кульшового суглобу без цем. Антиротаційного типу фіксації компонентів</t>
  </si>
  <si>
    <t>63789215,64095426,2955908,64085417,64056640</t>
  </si>
  <si>
    <t>Тотальні ендопротези колінного суглобу без збереження задньої хрестоподібно зв'язку</t>
  </si>
  <si>
    <t>63935294,63933390,63622428,732МЕ2909</t>
  </si>
  <si>
    <t>11.110.18</t>
  </si>
  <si>
    <t>Підгузники для дітей, розміром 4(7-19кг)</t>
  </si>
  <si>
    <t>Підгузники для дітей, розміром 5(11-25кг)</t>
  </si>
  <si>
    <t>570/2</t>
  </si>
  <si>
    <t>12</t>
  </si>
  <si>
    <t>145/9</t>
  </si>
  <si>
    <t>146/9</t>
  </si>
  <si>
    <t>146/23</t>
  </si>
  <si>
    <t>145/23</t>
  </si>
  <si>
    <t>Іринотекан-Віста</t>
  </si>
  <si>
    <t>7ЕS5057</t>
  </si>
  <si>
    <t>8TZ5016</t>
  </si>
  <si>
    <t>КАЛЬЦІЮ ФОЛІНАТ-ВІСТА</t>
  </si>
  <si>
    <t>АА68</t>
  </si>
  <si>
    <t>Цисплатин-Тева</t>
  </si>
  <si>
    <t>17F21КВ</t>
  </si>
  <si>
    <t>Комунальне некомерційне підприємство «ЦПМСД» Дарницького району м.  Києва</t>
  </si>
  <si>
    <t>GOS18430А6К, GOS18427D6C</t>
  </si>
  <si>
    <t>30.03.20,27.03.20</t>
  </si>
  <si>
    <t>143/5</t>
  </si>
  <si>
    <t>CHS18331A6F, GHS18316A6F</t>
  </si>
  <si>
    <t>29.01.20, 27.01.20</t>
  </si>
  <si>
    <t>144/5</t>
  </si>
  <si>
    <t>SG119-50</t>
  </si>
  <si>
    <t>SC101-25</t>
  </si>
  <si>
    <t>REF FOB1st</t>
  </si>
  <si>
    <t xml:space="preserve">Система кохлеарної імплантації MED-EL Імплант МІ 1000 Conceto PIN+Standart, стерильний , Набір базовий мовного процесора OPUS 2D Coil Base Kit антрацитовий </t>
  </si>
  <si>
    <t>146/7</t>
  </si>
  <si>
    <t>145/7</t>
  </si>
  <si>
    <t>22</t>
  </si>
  <si>
    <t>4</t>
  </si>
  <si>
    <t>146/4</t>
  </si>
  <si>
    <t>145/4</t>
  </si>
  <si>
    <t>Підгузники 4</t>
  </si>
  <si>
    <t>Підгузники 5</t>
  </si>
  <si>
    <t>569/2</t>
  </si>
  <si>
    <t>146/5</t>
  </si>
  <si>
    <t>145/15</t>
  </si>
  <si>
    <t>224/1</t>
  </si>
  <si>
    <t>01.08.2020, 09.07.2021</t>
  </si>
  <si>
    <t>18061011</t>
  </si>
  <si>
    <t>31.05.21</t>
  </si>
  <si>
    <t>18С26934В</t>
  </si>
  <si>
    <t>Капілярний діалізатор, площею 1,3-1,5 м3</t>
  </si>
  <si>
    <t>Капілярний діалізатор, площею 1,6-1,8 м3</t>
  </si>
  <si>
    <t>144/26</t>
  </si>
  <si>
    <t>143/26</t>
  </si>
  <si>
    <t>0003D7</t>
  </si>
  <si>
    <t>56959806-1</t>
  </si>
  <si>
    <t>Лінезолідін р-н д/інфузій, 2мг/мл по 300мл у пляшці</t>
  </si>
  <si>
    <t>Меробоцид, По р д/р-ну д/інєкції по 1000 мг у фл</t>
  </si>
  <si>
    <t>TPR804</t>
  </si>
  <si>
    <t>Цефтазидим, пор.д/р-ну д/інєкцій по 1г</t>
  </si>
  <si>
    <t>850160098 D0139А50</t>
  </si>
  <si>
    <t>146/19</t>
  </si>
  <si>
    <t>145/19</t>
  </si>
  <si>
    <t>Фолієва кислота</t>
  </si>
  <si>
    <t>Ангіографічна голка IP18G70</t>
  </si>
  <si>
    <t>Катетер проводніковий:FARGO, FARGOMAX</t>
  </si>
  <si>
    <t>Саморозширюючий стент MER для сонної артерії з системою доставки</t>
  </si>
  <si>
    <t>Вориконазол-Віста,табл.вкр.плівковою оболонкою,по 200мг,по 10табл.у блістері</t>
  </si>
  <si>
    <t>1800476А</t>
  </si>
  <si>
    <t>56959211</t>
  </si>
  <si>
    <t>Іміпенем/Циластатин-Віста,порошок для пригот.розчину для інфуз.по 500мг/500мг у флак.№10</t>
  </si>
  <si>
    <t>Колістин Алвоген,порошок для розчину для ін"єкцій або інфузій по 2000000 МО,</t>
  </si>
  <si>
    <t>Лінезолід розчин для інфузій,2мг/млпо 300мл у пляшці,по 1 пляшці в пачці</t>
  </si>
  <si>
    <t>Меробоцид,порошок для розчину для ін"єкцій по 1000мг у флаконі,по 1 фл.</t>
  </si>
  <si>
    <t>Тазпен,порошок для розчину для ін"єкц.та інфузій по 4г/0,5г у флаконах №1</t>
  </si>
  <si>
    <t>ЦЕФТАЗИДИМ порошок для розчину для ін`єкції по 1,0 г; флакон з порошком у пачці з картону</t>
  </si>
  <si>
    <t>B50160098D0139A50</t>
  </si>
  <si>
    <t>143/10</t>
  </si>
  <si>
    <t>144/10</t>
  </si>
  <si>
    <r>
      <t>капілярний діалізатор, площею 1,6 -1,8 м</t>
    </r>
    <r>
      <rPr>
        <vertAlign val="superscript"/>
        <sz val="10"/>
        <rFont val="Times New Roman"/>
        <family val="1"/>
        <charset val="204"/>
      </rPr>
      <t>2</t>
    </r>
  </si>
  <si>
    <t>Кровопровідна магістраль до діалізатора (артерія-вена)</t>
  </si>
  <si>
    <t>224/2</t>
  </si>
  <si>
    <t>фістульна голка венозна</t>
  </si>
  <si>
    <t>фістульна голка артеріальна</t>
  </si>
  <si>
    <t>Пегферон, розчин для ін'єкцій 180мкг/1мл по 1мл у флаконі; по 1флакону у картонній коробці</t>
  </si>
  <si>
    <t>Рідкий концентрат кислотного компоненту діалізуючого розчину , без вмісту глюкози</t>
  </si>
  <si>
    <t>л.</t>
  </si>
  <si>
    <t>3/7</t>
  </si>
  <si>
    <t>Підгузники для дітей, розмір 3 (4-9кг)</t>
  </si>
  <si>
    <t>Підгузники для дітей, розмір 4 (7-19кг)</t>
  </si>
  <si>
    <t>Підгузники для дітей, розмір 5 (11-25кг)</t>
  </si>
  <si>
    <t>569/1</t>
  </si>
  <si>
    <t>145/17</t>
  </si>
  <si>
    <t>146/17</t>
  </si>
  <si>
    <t>143/14</t>
  </si>
  <si>
    <t>144/14</t>
  </si>
  <si>
    <t>Підгузник для дітей 8 (11-25)</t>
  </si>
  <si>
    <t>569/3</t>
  </si>
  <si>
    <t>146/16</t>
  </si>
  <si>
    <t>145/16</t>
  </si>
  <si>
    <t>Залишок станом на 01.12.2018</t>
  </si>
  <si>
    <t>05.11.18</t>
  </si>
  <si>
    <t>57388184-1</t>
  </si>
  <si>
    <t>1103</t>
  </si>
  <si>
    <t>24.10.18</t>
  </si>
  <si>
    <t>24.101.18</t>
  </si>
  <si>
    <t>1027</t>
  </si>
  <si>
    <t>24.10.2018</t>
  </si>
  <si>
    <t>1024</t>
  </si>
  <si>
    <t>575/2</t>
  </si>
  <si>
    <t>Системи слухопротезування, що імплантують - процесор Nucleus CP910</t>
  </si>
  <si>
    <t>Кселода</t>
  </si>
  <si>
    <t>Y0205В01</t>
  </si>
  <si>
    <t>Паклівіста</t>
  </si>
  <si>
    <t>АА95</t>
  </si>
  <si>
    <t>АА93</t>
  </si>
  <si>
    <t>Підгузки для дітей, розмір 5</t>
  </si>
  <si>
    <t>575/3</t>
  </si>
  <si>
    <t>5280</t>
  </si>
  <si>
    <t>Підгузник дитячий розміром 5</t>
  </si>
  <si>
    <t>27489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</si>
  <si>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грудень   2018 року</t>
  </si>
  <si>
    <t>Залишок станом на 01.01.2019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</si>
  <si>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грудень  2018року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</si>
  <si>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грудень 2018року</t>
  </si>
  <si>
    <t>Міфортик 180мг</t>
  </si>
  <si>
    <t>SFM28</t>
  </si>
  <si>
    <t>ЛФ-00001534</t>
  </si>
  <si>
    <t>Калоприймач стомічний двокомпонентний 15-33мм</t>
  </si>
  <si>
    <t>Калоприймач стомічний двокомпонентний 50мм</t>
  </si>
  <si>
    <t>Калоприймач стомічний двокомпонентний 15-43мм</t>
  </si>
  <si>
    <t>Калоприймач стомічний двокомпонентний 60мм</t>
  </si>
  <si>
    <t>Калоприймач стомічний двокомпонентний 10-45мм</t>
  </si>
  <si>
    <t>Калоприймач стомічний двокомпонентний 10-55мм</t>
  </si>
  <si>
    <t>Калоприймач двокомпонентний 50мм, 10-45мм</t>
  </si>
  <si>
    <t>Калоприймач двокомпонентний 60мм, 10-55мм</t>
  </si>
  <si>
    <t xml:space="preserve">Од. </t>
  </si>
  <si>
    <t>Калоприймач двокомпонентни 50мм</t>
  </si>
  <si>
    <t>Калоприймач двокомпонентни 60мм</t>
  </si>
  <si>
    <t>Калоприймач двокомпонентни 50мм 10-45мм</t>
  </si>
  <si>
    <t>Калоприймач двокомпонентни 60мм розміром 10</t>
  </si>
  <si>
    <t>Калоприймач двокомпонентний 50мм розміром 15-33мм</t>
  </si>
  <si>
    <t>Калоприймач двокомпонентни 60мм розміром 15-43мм</t>
  </si>
  <si>
    <t>Калоприймач двокомпонентни 60мм розміром 10-55мм</t>
  </si>
  <si>
    <t>Калоприймач двокомпонентни 60мм розмір 15-43мм</t>
  </si>
  <si>
    <t>30.04.21</t>
  </si>
  <si>
    <t>Тест-системи до експрес-аналізатора типу Clover-A1c</t>
  </si>
  <si>
    <t>А18F05F13EL</t>
  </si>
  <si>
    <t>0202489/1</t>
  </si>
  <si>
    <t>1800819А</t>
  </si>
  <si>
    <t>26.12.18</t>
  </si>
  <si>
    <t>18001735</t>
  </si>
  <si>
    <t>1321</t>
  </si>
  <si>
    <t>21.12.18</t>
  </si>
  <si>
    <t>1800818Е</t>
  </si>
  <si>
    <t>58584112-1</t>
  </si>
  <si>
    <t>Біовен 10% 100мл</t>
  </si>
  <si>
    <t>07.12.18</t>
  </si>
  <si>
    <t>00002219</t>
  </si>
  <si>
    <t>1803194А</t>
  </si>
  <si>
    <t>20.12.18</t>
  </si>
  <si>
    <t>185</t>
  </si>
  <si>
    <t>1801286D</t>
  </si>
  <si>
    <t>05.12.18</t>
  </si>
  <si>
    <t>57520787-1</t>
  </si>
  <si>
    <t>1802581А</t>
  </si>
  <si>
    <t>0012522/1</t>
  </si>
  <si>
    <t>672</t>
  </si>
  <si>
    <t>4650</t>
  </si>
  <si>
    <t>NC XPERIENCE коронарний балонний дилятаційний катетер</t>
  </si>
  <si>
    <t>GHBC-08-200</t>
  </si>
  <si>
    <t>№270</t>
  </si>
  <si>
    <t>№1230</t>
  </si>
  <si>
    <t>Біполярний електрод для стимуляції Pacel 5 Френчів</t>
  </si>
  <si>
    <t>№1035</t>
  </si>
  <si>
    <t>Гідрофільний провідник Avigo</t>
  </si>
  <si>
    <t>А671032</t>
  </si>
  <si>
    <t>Двокамерний кардіовертер-дефібрилятор,що імплант.Primo MRI DR SureScan</t>
  </si>
  <si>
    <t>DDMD3D4</t>
  </si>
  <si>
    <t>Дилатаційний катетер для ЧТКА(RX) Accuforce</t>
  </si>
  <si>
    <t>EVOLUTR</t>
  </si>
  <si>
    <t>Діагностичні провідники</t>
  </si>
  <si>
    <t>GFBZ2838</t>
  </si>
  <si>
    <t>№72</t>
  </si>
  <si>
    <t>№416</t>
  </si>
  <si>
    <t>№6872</t>
  </si>
  <si>
    <t>№1327</t>
  </si>
  <si>
    <t xml:space="preserve"> Інтродьюсер RADIFOCUS Комплект для коронарогр.для трансрад.доступу</t>
  </si>
  <si>
    <t>Інпут інтродюсер</t>
  </si>
  <si>
    <t>061102А</t>
  </si>
  <si>
    <t>Інфляційний пристрій Еверест</t>
  </si>
  <si>
    <t>АС3200</t>
  </si>
  <si>
    <t>Інтегріті коронарна стент-система</t>
  </si>
  <si>
    <t>№РН-0000054/1</t>
  </si>
  <si>
    <t>№109</t>
  </si>
  <si>
    <t>№1086</t>
  </si>
  <si>
    <t>Катетер балонний для дилятації Спрінтер Легенд Рапід Ексчендж(РХ)</t>
  </si>
  <si>
    <t>SPL25030X</t>
  </si>
  <si>
    <t>Катетер балонний НС Еуфора</t>
  </si>
  <si>
    <t>NCEUP4015X</t>
  </si>
  <si>
    <t>Катетер балонний для дилятац.Спрінтер Легенд Рапід Ексчендж(РХ)</t>
  </si>
  <si>
    <t>SPL12506X</t>
  </si>
  <si>
    <t>Комплект у складі:Системи стент-графта Ендурент ІІта Ендурент ІІs</t>
  </si>
  <si>
    <t>ETLW1613C124EE</t>
  </si>
  <si>
    <t>Комплект у складі:Валіант Торакальний стент-графт з системою доставки</t>
  </si>
  <si>
    <t>№422</t>
  </si>
  <si>
    <t>Мікрокатетер Echelon</t>
  </si>
  <si>
    <t>145-5091-150</t>
  </si>
  <si>
    <t>Мікроспіралі Mikroplex</t>
  </si>
  <si>
    <t>100412CSSR-V</t>
  </si>
  <si>
    <t>Мікрокатетери Apollo зі змінним накінечником для введення системи для рідкої емболізаціїї Onyx</t>
  </si>
  <si>
    <t>А581337</t>
  </si>
  <si>
    <t>Оклюзійна балонна система HyperGlide/Оклюзійна балонна система HyperForm</t>
  </si>
  <si>
    <t>А668610</t>
  </si>
  <si>
    <t>Пристрій для профілактики емболії SpiderFX</t>
  </si>
  <si>
    <t>SPD2-050320</t>
  </si>
  <si>
    <t>Провідник RADIOFOCUS GUIDE WIRE M</t>
  </si>
  <si>
    <t>RF.GA35183М</t>
  </si>
  <si>
    <t>PF.GА38183М</t>
  </si>
  <si>
    <t>RF.PS35183M</t>
  </si>
  <si>
    <t>Пристрій д/нейроваскулярного ремоднлювання Solitaire 2,армований мікрокатетер Rebar,Гідроф.провідник Avigo</t>
  </si>
  <si>
    <t>SRD2-6-30</t>
  </si>
  <si>
    <t>Пристрій для емболізації Pipiline Flex</t>
  </si>
  <si>
    <t>PED-500-35</t>
  </si>
  <si>
    <t>Провідниковий катетер Лаунчер</t>
  </si>
  <si>
    <t>LA6JR35SH</t>
  </si>
  <si>
    <t>Пристрій для нейроваскул.ремоделювання Solitaire/AB/Армований мікрокатетер Rebar 10</t>
  </si>
  <si>
    <t>А498854</t>
  </si>
  <si>
    <t>Провідник ангіографічний із золотою кільцеподібною міткою</t>
  </si>
  <si>
    <t>Резолют Інтегріті коронар.стент-система</t>
  </si>
  <si>
    <t>RSINT222518X</t>
  </si>
  <si>
    <t>PTCA Катетер балонний</t>
  </si>
  <si>
    <t>GBC-05-100</t>
  </si>
  <si>
    <t>№269</t>
  </si>
  <si>
    <t>Система для рідкої емболізації Onyx</t>
  </si>
  <si>
    <t>105-7000-060</t>
  </si>
  <si>
    <t>Система кардіостимуляц.SensiaSESR01</t>
  </si>
  <si>
    <t>SESR01</t>
  </si>
  <si>
    <t>Система кардіостимуляції Endurity Core PM2140</t>
  </si>
  <si>
    <t>1359-40С</t>
  </si>
  <si>
    <t>Система кардіостимуляції Endurity Core PM2152</t>
  </si>
  <si>
    <t>Система кардіостимуляції,імплантован.кардіовертер-дефібрілятор Fortity Assura VR</t>
  </si>
  <si>
    <t>Система кардіостимуляції,імплантован.кардіовертер-дефібрілятор Quadra Assura VR</t>
  </si>
  <si>
    <t>Система для стентування аортального клапану</t>
  </si>
  <si>
    <t>Стент-система коронарна з покриттям сиролімус GENOSS DES</t>
  </si>
  <si>
    <t>18F05-101</t>
  </si>
  <si>
    <t>PRT-27</t>
  </si>
  <si>
    <t>18А 11-102</t>
  </si>
  <si>
    <t>№1132</t>
  </si>
  <si>
    <t>№415</t>
  </si>
  <si>
    <t>№272/1</t>
  </si>
  <si>
    <t>№412</t>
  </si>
  <si>
    <t>№317/1</t>
  </si>
  <si>
    <t>Резолют Онікс коронарна стент-система</t>
  </si>
  <si>
    <t>У-подібний адаптер Пітон</t>
  </si>
  <si>
    <t>ЛС400ЗМ</t>
  </si>
  <si>
    <t>Шприц-индефлятор basixCOMPAK</t>
  </si>
  <si>
    <t>GBC-30</t>
  </si>
  <si>
    <t>№268</t>
  </si>
  <si>
    <t>Томогексол,розчин для ін.350мг йоду/мл.,фл.100мл,№1</t>
  </si>
  <si>
    <t>1110918/6UA</t>
  </si>
  <si>
    <t>1120918/6UA</t>
  </si>
  <si>
    <t>№20104398</t>
  </si>
  <si>
    <t>№1236</t>
  </si>
  <si>
    <t>Функціональне дитяче харчування для хворих на фенілкетонурію Р-АМ 3/Ф-АМ 3 для дітей від 13 років та дорослих</t>
  </si>
  <si>
    <t>100709160</t>
  </si>
  <si>
    <t>100758955</t>
  </si>
  <si>
    <t>Харч.продукт для спец.сед.цілей:функц.харч.для дітец та дорослих,хворих на муковісцидоз Мілупа Цистілак</t>
  </si>
  <si>
    <t>№0202443/1</t>
  </si>
  <si>
    <t>№0200141/1</t>
  </si>
  <si>
    <t>№0202487/1</t>
  </si>
  <si>
    <t>№1166</t>
  </si>
  <si>
    <t>№1313</t>
  </si>
  <si>
    <t xml:space="preserve">Харчовий продукт для спеціальних дієтичного споживання-продукт сухий спеціалізований для дієтичного харчування хворих на фенілкетонурію (ФКУ) старше </t>
  </si>
  <si>
    <t>Харчовий продукт для спеціальних медичних цілей: для осіб старше 8 років та дорослим хворим на фенілкетонурію ФКУ Нутрі 3 Концентрат/PKU Nutri 3</t>
  </si>
  <si>
    <t>100791307</t>
  </si>
  <si>
    <t>Харчовий продукт для спец.медич.цілей ентеральне харчув.:для пацієнтів від 3 років і старше та дорослих Нутрідрінк Протеїн</t>
  </si>
  <si>
    <t>100798213</t>
  </si>
  <si>
    <t>100793241</t>
  </si>
  <si>
    <t>Харч.продукт для спец.дієтич.споживання для дітей від 3 років та дорослих Нутрідрінк Протеїн зі смаком мокко</t>
  </si>
  <si>
    <t>мл.</t>
  </si>
  <si>
    <t>100793209</t>
  </si>
  <si>
    <t>Харч.продукт для спец.дієтич.споживання для дітей від 3 років та дорослих Нутрідрінк Протеїн зі смаком полуниці</t>
  </si>
  <si>
    <t>100791763</t>
  </si>
  <si>
    <t>Харч.продукт для спец.медич.цілей ентер.харчув.для пацієнтів від 3 років та дорослих Нутрідрінк Протеїн зі смаком ванілі</t>
  </si>
  <si>
    <t>Харч.продукт для спец.медич.цілей ентер.харчув.для пацієнтів від 3 років та дорослих Нутрідрінк Протеїн зі смаком лісових плодів</t>
  </si>
  <si>
    <t>№Ф1-Рн-13064/1</t>
  </si>
  <si>
    <t>№104</t>
  </si>
  <si>
    <t>№0201160/1</t>
  </si>
  <si>
    <t>№0202482/1</t>
  </si>
  <si>
    <t>№1224</t>
  </si>
  <si>
    <t>№1314</t>
  </si>
  <si>
    <t>H18G31091</t>
  </si>
  <si>
    <t>Дезинфекційний ковпачок для перитон.діалізу</t>
  </si>
  <si>
    <t>Діаніл ПД 4 з вмістом глюкози 2,27%М/ОБ/22,7МГ/МЛ,2000МЛ розчину у пласт.мішку</t>
  </si>
  <si>
    <t>18H09G41</t>
  </si>
  <si>
    <t>№60/2</t>
  </si>
  <si>
    <t>№МТК558395/1</t>
  </si>
  <si>
    <t>№МТКМТ558695/1</t>
  </si>
  <si>
    <t>Ковпачок роз`єднувальний дезінфікуючий MiniCap</t>
  </si>
  <si>
    <t>18112Н15</t>
  </si>
  <si>
    <t>Набір HomeChoice для автоматизованого ПД з касетою, 4 конектора</t>
  </si>
  <si>
    <t>S18J11058</t>
  </si>
  <si>
    <t>S18J06021</t>
  </si>
  <si>
    <t>S18127027</t>
  </si>
  <si>
    <t>Розчин для перитоніального діалізу ДІАНІЛ ПД 4 з вмістом глюкози, по 5000 мл розчину у пластиковому мішку "Віафлекс" PL 146-3.</t>
  </si>
  <si>
    <t>18Н17G30</t>
  </si>
  <si>
    <t>Розчин для перитоніального діалізу ЕКСТРАНІЛ, по 2,0 л розчину у пластиковому мішку.</t>
  </si>
  <si>
    <t>18J19G41</t>
  </si>
  <si>
    <t>770104-04</t>
  </si>
  <si>
    <t>АГУО-011446/7</t>
  </si>
  <si>
    <t>Підгузники для дітей, розмір4 (7-19кг)</t>
  </si>
  <si>
    <t>Chicolino 4 (7-19ru)</t>
  </si>
  <si>
    <t>Chicolino 5 (11-25ru)</t>
  </si>
  <si>
    <t>575/1</t>
  </si>
  <si>
    <t>100618</t>
  </si>
  <si>
    <t>2227</t>
  </si>
  <si>
    <t xml:space="preserve">Київська міська клінічна лікарня № 18  </t>
  </si>
  <si>
    <t>Пелюшки сечопоглинальні</t>
  </si>
  <si>
    <t>АГУО-011446/5</t>
  </si>
  <si>
    <t>8КН5012</t>
  </si>
  <si>
    <t>73J5101</t>
  </si>
  <si>
    <t>N17186</t>
  </si>
  <si>
    <t>DL18005A</t>
  </si>
  <si>
    <t>DL18004C</t>
  </si>
  <si>
    <t>DL18004A</t>
  </si>
  <si>
    <t>DL18004B</t>
  </si>
  <si>
    <t>7LF5093</t>
  </si>
  <si>
    <t>8МZ5021</t>
  </si>
  <si>
    <t>8MZ5021</t>
  </si>
  <si>
    <t>8А088А</t>
  </si>
  <si>
    <t>8В090С</t>
  </si>
  <si>
    <t>8C155J</t>
  </si>
  <si>
    <t>81А5013</t>
  </si>
  <si>
    <t>ГЕМЦИТАБІН-ВІСТА, пор. ліоф. для р-ну для інф. по 200 мг в уп. №1</t>
  </si>
  <si>
    <t>ГЕМЦИТАБІН-ВІСТА, пор. ліоф. для р-ну для інф. по 1000 мг в уп. №1</t>
  </si>
  <si>
    <t>ГОЗЕРЕЛІН АЛВОГЕН, імплантат по 10,8 мг,  по 1 імплантату у шприцу-аплікаторі  в уп. №1</t>
  </si>
  <si>
    <t>ДИФЕРЕЛІН, пор. по 11,25 мг та р-ник для сусп. для ін. пролонг. вивільнення у фл. №1 у компл. з р-ом по 2 мл в амп. В уп. №1</t>
  </si>
  <si>
    <t>ДОКСОРУБІЦИН-ВІСТА, конц. для р-ну для інф. 2 мг/мл по 5 мл (10 мг) в уп. №1</t>
  </si>
  <si>
    <t>ДОКСОРУБІЦИН-ВІСТА, конц. для р-ну для інф. 25 мг/мл по 5 мл (50 мг) в уп. №1</t>
  </si>
  <si>
    <t>ДОЦЕТАКСЕЛ-ВІСТА, конц.для р-ну для інф. 20 мг/мл по 7 мл (140 мг) в уп. №1</t>
  </si>
  <si>
    <t>ЕНДОКСАН, пор. для р-ну для ін. 500 мг в уп. №1</t>
  </si>
  <si>
    <t>ЕНДОКСАН, пор. для р-ну для ін. 1 г в уп. №1</t>
  </si>
  <si>
    <t xml:space="preserve">ЕПІРУБІЦИН - ВІСТА, р-н для ін. 2 мг/мл по 5 мл (10 мг) в уп. №1
</t>
  </si>
  <si>
    <t>№175</t>
  </si>
  <si>
    <t>№174</t>
  </si>
  <si>
    <t>№ЛФ-00001593</t>
  </si>
  <si>
    <t>№18001736</t>
  </si>
  <si>
    <t>№18001685</t>
  </si>
  <si>
    <t>№379</t>
  </si>
  <si>
    <t>№384</t>
  </si>
  <si>
    <t>№392</t>
  </si>
  <si>
    <t>№18001580</t>
  </si>
  <si>
    <t>1319 (зі змінами  у наказі №1343)</t>
  </si>
  <si>
    <t>12.12.18 (27.12.18)</t>
  </si>
  <si>
    <t>AB07</t>
  </si>
  <si>
    <t>AA68</t>
  </si>
  <si>
    <t>КАЛЬЦІЮ ФОЛІНАТ-ВІСТА, р-н для ін.. 10 мг/мл по 20 мл (200 мг) в уп. №1</t>
  </si>
  <si>
    <t>КАЛЬЦІЮ ФОЛІНАТ-ВІСТА, р-н для ін.. 10 мг/мл по 50 мл (500 мг) в уп. №1</t>
  </si>
  <si>
    <t>Y0232B01</t>
  </si>
  <si>
    <t>КСЕЛОДА, вкриті плівк. об. по 500 мг, по 10 табл. у бліст., по 12 бліст. в уп. №120</t>
  </si>
  <si>
    <t>№1257</t>
  </si>
  <si>
    <t>AF180101</t>
  </si>
  <si>
    <t>AF180104</t>
  </si>
  <si>
    <t>ОКСАЛІПЛАТИН АМАКСА, конц.для р-ну для інф. 5 мг/мл по 10 мл (50 мг) в уп. №1</t>
  </si>
  <si>
    <t>№ VF000000752</t>
  </si>
  <si>
    <t>AR76</t>
  </si>
  <si>
    <t>G721</t>
  </si>
  <si>
    <t>7K065S</t>
  </si>
  <si>
    <t>7K065J</t>
  </si>
  <si>
    <t>PW03664</t>
  </si>
  <si>
    <t>ФІЛСТИМ, р-н для ін. 0,3 мг (30 млн. МО)/1 мл по 1,6 мл (48 млн. МО) (0,48 мг) в уп. №1</t>
  </si>
  <si>
    <t>ФЛУОРОУРАЦИЛ-ВІСТА, р-н для ін. 50 мг/мл по 5 мл (250 мг) в уп. №1</t>
  </si>
  <si>
    <t>ХОЛОКСАН, пор. для р-ну для ін. 1 г у фл. №1</t>
  </si>
  <si>
    <t>ЦИСПЛАТИНА АККОРД, конц. для р-ну для інф. 1 мг/мл по 50 мл (50 мг) в уп. №1</t>
  </si>
  <si>
    <t>№16345-ТОВ</t>
  </si>
  <si>
    <t>№Z58397008-1</t>
  </si>
  <si>
    <t>Z58419186-1</t>
  </si>
  <si>
    <t>Р180080163,Р18071222,Р04118072</t>
  </si>
  <si>
    <t>МС-0085</t>
  </si>
  <si>
    <t>Тотальний ендопротез колінного суглобу для ревізійного ендопротезування зязані модульні ротаційні</t>
  </si>
  <si>
    <t>1707938,D1709236,041G18063</t>
  </si>
  <si>
    <t>МТ181221-01/1</t>
  </si>
  <si>
    <t>Тотальний ендопротез кульшового суглоба безцем.антиротаційного типу фіксації компонентів</t>
  </si>
  <si>
    <t>Тотальний ендопротез колінного суглобу без збереження задньої хрестоподібної звязки</t>
  </si>
  <si>
    <t>тотальний ендопротези кульшового суглобу для ревізійного ендопротезування гібридного типу фіксації</t>
  </si>
  <si>
    <t>63628997,63873607,742АА1406</t>
  </si>
  <si>
    <t>63591956,64061370,742АА1406</t>
  </si>
  <si>
    <t>РН-00149</t>
  </si>
  <si>
    <t>29225660,63916782,29344799,733ААD2003</t>
  </si>
  <si>
    <t>HY-00149</t>
  </si>
  <si>
    <t>Тотальні ендопротези кульшового суглобу безцем.проксимального-дистального типу фіксації</t>
  </si>
  <si>
    <t>тотальний ендопротез кульшового суглобу цемтипу фіксації самоблокуючі</t>
  </si>
  <si>
    <t xml:space="preserve">тотальний ендопротез кульшового суглоба цем.типу фіксації з подвійним клином </t>
  </si>
  <si>
    <t>АЕ1939,АЕ0437,АЕ2324</t>
  </si>
  <si>
    <t>РН-0058</t>
  </si>
  <si>
    <t>515048-10,G7095362,S201715684,20180100113</t>
  </si>
  <si>
    <t>В1816013,1815619,В1817450</t>
  </si>
  <si>
    <t>63908540,63844976,742ААК1406</t>
  </si>
  <si>
    <t>РН-00152</t>
  </si>
  <si>
    <t>Пейона, розчин для інфузій та орального застосування 20мг/мл по 1 мл в амп</t>
  </si>
  <si>
    <t>PY1AN70D</t>
  </si>
  <si>
    <t>VF000000670</t>
  </si>
  <si>
    <t>Система кохлеарної імплантації MED-EL: Набір DUET2 D Coil Kit антроцитовій</t>
  </si>
  <si>
    <t>ЗР-0000065</t>
  </si>
  <si>
    <t>Слуховий апарат HA JOY P10 BG</t>
  </si>
  <si>
    <t>слуховий апарат HA RX JOY P 20 BG</t>
  </si>
  <si>
    <t>Зеффікс по 100мг №28</t>
  </si>
  <si>
    <t>V85H</t>
  </si>
  <si>
    <t>267/2</t>
  </si>
  <si>
    <t xml:space="preserve">ARCHITECT HIV Ag/Ab  Combo Controls ARCHITECT HIV Ag/Ab  Combo контролі </t>
  </si>
  <si>
    <t>93049LI00</t>
  </si>
  <si>
    <t>ARCHITECT HIV Ag/Ab  Combo REAGENT KIT ARCHITECT HIV Ag/Ab  Combo набір реагентів</t>
  </si>
  <si>
    <t>94513LI00</t>
  </si>
  <si>
    <t>91290FN00</t>
  </si>
  <si>
    <t>92228FN00</t>
  </si>
  <si>
    <t>ARCHITECT Anti-HCV REAGENT KIT  ARCHITECT Anti-HCV набір реагентів</t>
  </si>
  <si>
    <t>94016LI00</t>
  </si>
  <si>
    <t>93343LI00</t>
  </si>
  <si>
    <t>93343LI00 dis up</t>
  </si>
  <si>
    <t>ARCHITECT Pre-Trigger Solution ARCHITECT Розчин пре-тріггера</t>
  </si>
  <si>
    <t>93076FN00</t>
  </si>
  <si>
    <t>19.12.2018</t>
  </si>
  <si>
    <t>95029FN00</t>
  </si>
  <si>
    <t>08.10.2019</t>
  </si>
  <si>
    <t>27.12.2018</t>
  </si>
  <si>
    <t>Витратні матеріали до апарату "Autopheresis-C" (Набір, Контейнер, Аферезна голка)</t>
  </si>
  <si>
    <t>FA18E21351, FA18h20258, 0880618</t>
  </si>
  <si>
    <t>31.05.20, 31.08.20, 31.05.23</t>
  </si>
  <si>
    <t>07.12.2018</t>
  </si>
  <si>
    <t>407/1</t>
  </si>
  <si>
    <t>27.07.2018</t>
  </si>
  <si>
    <t>Ком-кти для пров. проц. аферезу "Амікус" з одноголк. Доступом</t>
  </si>
  <si>
    <t>FA18H08105</t>
  </si>
  <si>
    <t>408/1</t>
  </si>
  <si>
    <t>Підгузники д/дітей р.3(4-9 кг)</t>
  </si>
  <si>
    <t>Підгузники д/дітей р.4(7-19 кг)</t>
  </si>
  <si>
    <t>Підгузники д/дітей р.5 (11- 25 кг)</t>
  </si>
  <si>
    <t>579/1</t>
  </si>
  <si>
    <t>Tena Bed Plus пелюшки 60х90</t>
  </si>
  <si>
    <t>770104-11PL</t>
  </si>
  <si>
    <t>011446/4</t>
  </si>
  <si>
    <t>579/2</t>
  </si>
  <si>
    <t>Інсулінова помпа для постійного введення інсуліну ММТ-715WWS чорна</t>
  </si>
  <si>
    <t>ТР-00003780/1</t>
  </si>
  <si>
    <t>18А22, 18А23, 18D24</t>
  </si>
  <si>
    <t>411/2</t>
  </si>
  <si>
    <t>17128, 18Е24А</t>
  </si>
  <si>
    <t>17С09С,17С23А</t>
  </si>
  <si>
    <t>18В05,18В03,18D18, 18D17</t>
  </si>
  <si>
    <t>55081018,55101018,56891118,56901118,58001118,58071118</t>
  </si>
  <si>
    <t>55081018,55101018,56891118,58001118,58041118</t>
  </si>
  <si>
    <t>17D27,17E15,17E14</t>
  </si>
  <si>
    <t>18D25MA,18D23M,18H06V,18F14M</t>
  </si>
  <si>
    <t>Комунальне некомерційне підприємство «Консультативно - діагностичний центр»  Печерського району м.Києва</t>
  </si>
  <si>
    <t>ARCHITECT Anti-HCV REAGENT KIT ARCHITECT Anti-HCV набір реагентів</t>
  </si>
  <si>
    <t>93093LI00</t>
  </si>
  <si>
    <t>13.11.18</t>
  </si>
  <si>
    <t>226</t>
  </si>
  <si>
    <t>06.03.18</t>
  </si>
  <si>
    <t xml:space="preserve">КНП КММЦ Академія здоров'я людини </t>
  </si>
  <si>
    <t>Севоран 250мл</t>
  </si>
  <si>
    <t xml:space="preserve">КНП Центр первинної медико-санітарної допомоги №2 Подільського  району м. Києва </t>
  </si>
  <si>
    <t xml:space="preserve">КНП Центр первинної медико-санітарної допомоги №4 Деснянського району м. Києва </t>
  </si>
  <si>
    <t xml:space="preserve">КНП Центр первинної медико-санітарної допомоги №2 Святошинського району м. Києва </t>
  </si>
  <si>
    <t xml:space="preserve">КНП Центр первинної медико-санітарної допомоги  Печерського району м. Києва </t>
  </si>
  <si>
    <t xml:space="preserve">КНП Центр первинної медико-санітарної допомоги №2 Солом'янського  району м. Києва </t>
  </si>
  <si>
    <t xml:space="preserve">КНП Центр первинної медико-санітарної допомоги №1 Оболонського району м. Києва </t>
  </si>
  <si>
    <t xml:space="preserve">Церварикс </t>
  </si>
  <si>
    <t xml:space="preserve">КНП Центр первинної медико-санітарної допомоги №2 Дарницького району м. Києва </t>
  </si>
  <si>
    <t>Комунальне некомерційне підприємство «Консультативно - діагностичний центр»  Оболонського району м.Києва</t>
  </si>
  <si>
    <t xml:space="preserve">КНП Центр первинної медико-санітарної допомоги №1 Голосіївського району м. Києва </t>
  </si>
  <si>
    <t>Комунальне некомерційне підприємство «Консультативно - діагностичний центр»  Святошенського району м.Києва</t>
  </si>
  <si>
    <t xml:space="preserve">КНП Центр первинної медико-санітарної допомоги №1 Деснянського  району м. Києва </t>
  </si>
  <si>
    <t>Солу-Медрол</t>
  </si>
  <si>
    <t xml:space="preserve">КНП Центр первинної медико-санітарної допомоги №2 Голосіївського району м. Києва </t>
  </si>
  <si>
    <t>упак.</t>
  </si>
  <si>
    <t>ГГТ</t>
  </si>
  <si>
    <t>Амілаза, 1мл</t>
  </si>
  <si>
    <t>Мірамістин,  0,01%, 1мл</t>
  </si>
  <si>
    <t>Клотримазол, 100мг, вагінальні табл.</t>
  </si>
  <si>
    <t>040316</t>
  </si>
  <si>
    <t>Потрійні контейнери для крові з зах уколу голкою (ЗУГ), ЦФД/САГМ 450/400/400</t>
  </si>
  <si>
    <t>181116</t>
  </si>
  <si>
    <t>211116</t>
  </si>
  <si>
    <t>Четверні контейнери для крові з зах уколу голкою (ЗУГ), з лейкофільтром ЦФД/САГМ 450/400/400</t>
  </si>
  <si>
    <t>Діалізатор FX 60 classix</t>
  </si>
  <si>
    <t>Діалізатор FX 80 classix</t>
  </si>
  <si>
    <t>Діалізатор FX 100 classix</t>
  </si>
  <si>
    <t>15 GA -R25 Фістульна голка артеріальна</t>
  </si>
  <si>
    <t>15 GV-R25 Фістульна голка венозна</t>
  </si>
  <si>
    <t>Фільтр Diasafe@plus</t>
  </si>
  <si>
    <t>Діалізатор капілярний Polyflux 14L</t>
  </si>
  <si>
    <t>Діалізатор капілярний Polyflux 17L</t>
  </si>
  <si>
    <t>Діалізатор капілярний Polyflux 21L</t>
  </si>
  <si>
    <t>Картридж порошковий для гемодіалізу CleanCart@-A</t>
  </si>
  <si>
    <t>Картридж порошковий для гемодіалізу CleanCart@-C</t>
  </si>
  <si>
    <t>Ультрафільтр CF-609N</t>
  </si>
  <si>
    <t>Метронідазол  5 мг/мл по 100мл</t>
  </si>
  <si>
    <t>Фільтр для приготування ультра чистого діалізуючого розчину</t>
  </si>
  <si>
    <t xml:space="preserve">Капілярний діалізатор, площею 1,3-1,5 м2  </t>
  </si>
  <si>
    <t>Кровопровідна магістраль до діалізатора(артерія-вена)</t>
  </si>
  <si>
    <t>Фістульна голка артеріальна</t>
  </si>
  <si>
    <t>Комунальне некомерційне підприємство "Консультативно-діагностичний центр" Подільського району м.Києва</t>
  </si>
  <si>
    <t>Комунальне некомерційне підприємство "Консультативно-діагностичний центр" Дніпровського району м.Києва</t>
  </si>
  <si>
    <t>Комунальне некомерційне підприємство "Консультативно-діагностичний центр"  Голосіївського району м.Києва</t>
  </si>
  <si>
    <t>Комунальне некомерційне підприємство "Консультативно-діагностичний центр" Деснянського району м.Києва</t>
  </si>
  <si>
    <t>Імуноглобулін антирезус Rho(D) людини по 1 мл (300мл імуноглобуліну при титрі антитіл 1:2000)</t>
  </si>
  <si>
    <t>ТМО "ПСИХІАТРІЯ" у м. Києві</t>
  </si>
  <si>
    <t>Страттера капс.40мг №7</t>
  </si>
  <si>
    <t>С741605</t>
  </si>
  <si>
    <t>Страттера капс. 60мг №7</t>
  </si>
  <si>
    <t>С741609</t>
  </si>
  <si>
    <t>Протиаеразольний респіратор А-200П-3К FFP-3D</t>
  </si>
  <si>
    <t>ПАБАЛ, розчин для ін'єкцій, 100 мкг/мл, по 1 мл в ампулі</t>
  </si>
  <si>
    <t>М18101L</t>
  </si>
  <si>
    <t>Октаплекс 500МО введення</t>
  </si>
  <si>
    <t>К711D2813</t>
  </si>
  <si>
    <t>Свнгера розчин для ін., 100 мг/мл, по 5 мл</t>
  </si>
  <si>
    <t>ВВ66/1-1</t>
  </si>
  <si>
    <t>ДЕПАКІН сироп, 57,64 мг/мл№1: по 150 мл у фл</t>
  </si>
  <si>
    <t>02.20</t>
  </si>
  <si>
    <t>ВАЛЬПРОКОМ 300 ХРОНО, табл.вкриті пл.оболонкою,пролонг. Дії 300 мг</t>
  </si>
  <si>
    <t>табл</t>
  </si>
  <si>
    <t xml:space="preserve">Маска медична з гумовими петлями </t>
  </si>
  <si>
    <t>Порошковий картридж основного компоненту BiCart або еквівалент з вмістом сухого бікарбонату від 650г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</si>
  <si>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</si>
  <si>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</si>
  <si>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</si>
  <si>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</si>
  <si>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</si>
  <si>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</si>
  <si>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</si>
  <si>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Комплект кровопровідних магістралей A363R/V849R</t>
  </si>
  <si>
    <t>Комплект кровопровідних магістралей A364R/V850R</t>
  </si>
  <si>
    <t xml:space="preserve">Картридж натрію бікарбонату для гемодіалізу NiproCart  A2F 760 </t>
  </si>
  <si>
    <t>мл</t>
  </si>
  <si>
    <t>Architect Probe Conditioning Solution Кондиціонер для зонду</t>
  </si>
  <si>
    <t>Trigger Solutions Розчин тріггера</t>
  </si>
  <si>
    <t>07.07.17</t>
  </si>
  <si>
    <r>
      <t>Капілярний діалізатор, площею 1,9-2,1 м</t>
    </r>
    <r>
      <rPr>
        <vertAlign val="superscript"/>
        <sz val="10"/>
        <rFont val="Times New Roman"/>
        <family val="1"/>
        <charset val="204"/>
      </rPr>
      <t>2</t>
    </r>
  </si>
  <si>
    <t xml:space="preserve">Індіраб </t>
  </si>
  <si>
    <t>62AN17001B/ розч. 62AZ16014</t>
  </si>
  <si>
    <t xml:space="preserve">Київська міська студентська поліклініка </t>
  </si>
  <si>
    <t xml:space="preserve">Всього </t>
  </si>
  <si>
    <t>Метакос 4мг/5мл</t>
  </si>
  <si>
    <t>H0221</t>
  </si>
  <si>
    <t>H0895</t>
  </si>
  <si>
    <t>1700719A</t>
  </si>
  <si>
    <t>349</t>
  </si>
  <si>
    <t>19.07.2017</t>
  </si>
  <si>
    <t>набір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</si>
  <si>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</si>
  <si>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</si>
  <si>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</si>
  <si>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</si>
  <si>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</si>
  <si>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Піпетка Пастера стерильна одноразова 3,5мл</t>
  </si>
  <si>
    <t>КМКЛ №4</t>
  </si>
  <si>
    <t>Тигацил пор. д/роз-нуд/інф.по 50мг у фл №10</t>
  </si>
  <si>
    <t>ВКНВ/19</t>
  </si>
  <si>
    <t>комп</t>
  </si>
  <si>
    <t>Засіб дезінфекційний "Манорм"</t>
  </si>
  <si>
    <t>Альфа-липон</t>
  </si>
  <si>
    <t>Венофер</t>
  </si>
  <si>
    <t>Гептрал 400мг</t>
  </si>
  <si>
    <t>Кейвер</t>
  </si>
  <si>
    <t>Контролок таб</t>
  </si>
  <si>
    <t>Леркамен таб.</t>
  </si>
  <si>
    <t>Октра</t>
  </si>
  <si>
    <t>Ондансетрон</t>
  </si>
  <si>
    <t>Урсохол капс</t>
  </si>
  <si>
    <t>к-т</t>
  </si>
  <si>
    <t>Севоран рідина для інгаліцій 100% 250мл №1</t>
  </si>
  <si>
    <t>Комунальне некомерційне підприємство «Консультативно - діагностичний центр»  Солом'янського району м.Києва</t>
  </si>
  <si>
    <t xml:space="preserve">Севоран рідина для інгаліцій 100% 250мл </t>
  </si>
  <si>
    <t xml:space="preserve">КНП Центр первинної медико-санітарної допомоги №3 Шевченківського району м. Києва </t>
  </si>
  <si>
    <t>Підгузники для дітей, розміром S,інші</t>
  </si>
  <si>
    <t>Артеріально-венозний набір кровопровідних магістралей для гемодіафільтрації</t>
  </si>
  <si>
    <t>Гемакс/Hemaх Еритропоетин альфа рекомендований людини ліофілізат для розчину  для ін'єкцій по 3000МО/мл,розчин  для ін'єкцій по 3000МО/мл у флаконах №1</t>
  </si>
  <si>
    <t xml:space="preserve">Капілярний діалізатор, площею 1,6-1,8 м2  </t>
  </si>
  <si>
    <t xml:space="preserve">Капілярний діалізатор, площею 1,7-1,8 м2  </t>
  </si>
  <si>
    <t>Ковпачок роз"єднувальний дезінфікуючий MiniCap</t>
  </si>
  <si>
    <t>Набір HomeChoice для автиматизованого ПД з касетою. 4 конектора</t>
  </si>
  <si>
    <t>Порошковий картридж основного компоненту BiCart</t>
  </si>
  <si>
    <t>Порошковий картридж основного компоненту BICart або еквівалент з  вмістом сухого бікарбонату від 650 г</t>
  </si>
  <si>
    <t xml:space="preserve">Розчин для перитонеального діалізу ЕКСТРАНІЛ по 2,0л розчину </t>
  </si>
  <si>
    <t>ЛФ-00001600</t>
  </si>
  <si>
    <t>0202483/1</t>
  </si>
  <si>
    <t>Нутрідрінк Протеїн зі смаком ванілі(4 по 125мл)</t>
  </si>
  <si>
    <t>0201165/1</t>
  </si>
  <si>
    <t>Нутрідрінк Протеїн зі смаком лісових плодів(4 по 125мл)</t>
  </si>
  <si>
    <t>Нутрідрінк Протеїн зі смаком мокко(4 по 125мл)</t>
  </si>
  <si>
    <t>100780972</t>
  </si>
  <si>
    <t>0202472/1</t>
  </si>
  <si>
    <t>Нутрідрінк Протеїн зі смаком полуниці(4 по 125мл)</t>
  </si>
  <si>
    <t>100786994</t>
  </si>
  <si>
    <t>Октагам 10%, розчин для інфузій 10% по 5г/50мл у фл №1</t>
  </si>
  <si>
    <t>К838С8541</t>
  </si>
  <si>
    <t>VF000000790</t>
  </si>
  <si>
    <t>Ревацио, таб.вкриті плівкою оболонкою 20мг по 15 табл.у блістері</t>
  </si>
  <si>
    <t>В160806</t>
  </si>
  <si>
    <t>P-AM2</t>
  </si>
  <si>
    <t>P-AM3</t>
  </si>
  <si>
    <t>0200142/1</t>
  </si>
  <si>
    <t>PKU Nutri 2  Energy</t>
  </si>
  <si>
    <t>100794577</t>
  </si>
  <si>
    <t>0202053/1</t>
  </si>
  <si>
    <t>PKU Nutri 2 Concentrated</t>
  </si>
  <si>
    <t>100784328</t>
  </si>
  <si>
    <t>A/V DEHP-Free PVC набір для Dialog з HDF on-Line</t>
  </si>
  <si>
    <t>267/1</t>
  </si>
  <si>
    <t>Баланс 1,5% глюкози 1,75 мл моль/цальцію розчин для перинатального діалізу по 2000мл у системі подвійного двокамерного мішка стей-сейф</t>
  </si>
  <si>
    <t>Z2LG041</t>
  </si>
  <si>
    <t>Z2LH231</t>
  </si>
  <si>
    <t>Z2LH091</t>
  </si>
  <si>
    <t>Z3LG262</t>
  </si>
  <si>
    <t>Z3LG263</t>
  </si>
  <si>
    <t>Бікарбонатний картридж Sol-Cart B 760r</t>
  </si>
  <si>
    <t>МТК558395/2</t>
  </si>
  <si>
    <t>Дезінфекційний ковпачок stay safe Disinfection Cap</t>
  </si>
  <si>
    <t>Z1Z16100</t>
  </si>
  <si>
    <t>13</t>
  </si>
  <si>
    <t>Z1Z34300</t>
  </si>
  <si>
    <t>18Н09G41</t>
  </si>
  <si>
    <t>МТК516950</t>
  </si>
  <si>
    <t>31.07.23</t>
  </si>
  <si>
    <t>60/1</t>
  </si>
  <si>
    <t>201811233S</t>
  </si>
  <si>
    <t>МТК557958</t>
  </si>
  <si>
    <t>Кислотний бікарбонатний гемодіалізний концентрат SW 166 А 10л</t>
  </si>
  <si>
    <t>Кислотний бікарбонатний гемодіалізний концентрат SW 93 А 10л</t>
  </si>
  <si>
    <t>29.02.20</t>
  </si>
  <si>
    <t>S18J44058</t>
  </si>
  <si>
    <t>30.09.23</t>
  </si>
  <si>
    <t>Набір витратних матеріалів для автоматичного плазмоферезу на апараті Autopheresis-C або еквівалент</t>
  </si>
  <si>
    <t>446/1</t>
  </si>
  <si>
    <t>Подовжувач катетера  safe Catheter Extension Lurer-Lock 32 см</t>
  </si>
  <si>
    <t>Y0ZM12300</t>
  </si>
  <si>
    <t>30.09.20</t>
  </si>
  <si>
    <t>17L09G30</t>
  </si>
  <si>
    <t>30.11.19</t>
  </si>
  <si>
    <t>1208</t>
  </si>
  <si>
    <t>28.11.18</t>
  </si>
  <si>
    <t>18J13G30</t>
  </si>
  <si>
    <t>18J12G40</t>
  </si>
  <si>
    <t>Фільтр Diacan Ultra-dialisis fluid filter</t>
  </si>
  <si>
    <t>07.11.16</t>
  </si>
  <si>
    <t>ДВ20170525/2</t>
  </si>
  <si>
    <t>ДВ20170702/01</t>
  </si>
  <si>
    <t>032356</t>
  </si>
  <si>
    <t>032355</t>
  </si>
  <si>
    <t>КМКЛ№1</t>
  </si>
  <si>
    <t>Біовен р-н д/інф. 10% 50мл №1</t>
  </si>
  <si>
    <t>S95392</t>
  </si>
  <si>
    <t>071092440PL</t>
  </si>
  <si>
    <t>71102440PL</t>
  </si>
  <si>
    <t>77010404PL</t>
  </si>
  <si>
    <t>071102440PL</t>
  </si>
  <si>
    <t>Підгузники для дітей, розміром 4(7-18кг)</t>
  </si>
  <si>
    <t>Підгузники для дітей, розміром 5 (11-25кг)</t>
  </si>
  <si>
    <t>Підгузники для дітей, розміром 6 (15-26кг)</t>
  </si>
  <si>
    <t>Підгузники для дітей, розміром ХS (більше 25кг)</t>
  </si>
  <si>
    <t xml:space="preserve">КНП Центр первинної медико-санітарної допомоги №2 Дніпровського району м. Києва </t>
  </si>
  <si>
    <t>Підгузники для дітей, розміром 1 (2-5кг)</t>
  </si>
  <si>
    <t>Підгузники для дітей, розміром 2 (3-6кг)</t>
  </si>
  <si>
    <t>Підгузники для дітей, розміром 3 (4-9кг)</t>
  </si>
  <si>
    <t>Київська міська дитяча клінічна лікарня №2</t>
  </si>
  <si>
    <t>№ з/п</t>
  </si>
  <si>
    <t>Ціна              за од.</t>
  </si>
  <si>
    <t>Київська міська дитяча клінічна лікарня №1</t>
  </si>
  <si>
    <t>Київський міський пологовий будинок №2</t>
  </si>
  <si>
    <t>фл</t>
  </si>
  <si>
    <t>капс</t>
  </si>
  <si>
    <t>Київська міська клінічна лікарня № 4</t>
  </si>
  <si>
    <t>Назва постачальника</t>
  </si>
  <si>
    <t>Назва отримувача</t>
  </si>
  <si>
    <t>Назва лікарського засобу, виробу медичного призначення</t>
  </si>
  <si>
    <t>Серія</t>
  </si>
  <si>
    <t>Термін придатності</t>
  </si>
  <si>
    <t>Кіл-ть</t>
  </si>
  <si>
    <t>Сума, грн.</t>
  </si>
  <si>
    <t>дата отримання</t>
  </si>
  <si>
    <t>№ накладної</t>
  </si>
  <si>
    <t>№</t>
  </si>
  <si>
    <t>дата</t>
  </si>
  <si>
    <t>Всього</t>
  </si>
  <si>
    <t>Наказ ГУОЗ</t>
  </si>
  <si>
    <t>х</t>
  </si>
  <si>
    <t>Київська міська клінічна лікарня № 5</t>
  </si>
  <si>
    <t>шт</t>
  </si>
  <si>
    <t>Од. вим.</t>
  </si>
  <si>
    <t>шт.</t>
  </si>
  <si>
    <t>Київський міський клінічний онкологічний центр</t>
  </si>
  <si>
    <t>Київська міська клінічна лікарня №3</t>
  </si>
  <si>
    <t>МО</t>
  </si>
  <si>
    <t>Київська міська клінічна лікарня № 8</t>
  </si>
  <si>
    <t>к-кт</t>
  </si>
  <si>
    <t>Київська міська дитяча клінічна інфекційна лікарня</t>
  </si>
  <si>
    <t xml:space="preserve">Директор Бази спецмедпостачання </t>
  </si>
  <si>
    <t xml:space="preserve">О.Стрешенець </t>
  </si>
  <si>
    <t>Київський міський пологовий будинок №5</t>
  </si>
  <si>
    <t>Київський міський пологовий будинок №6</t>
  </si>
  <si>
    <t>Клінічна лікарня №15 Подільського району м. Києва</t>
  </si>
  <si>
    <t>Київський міський центр репродуктивної та перинатальної медицини</t>
  </si>
  <si>
    <t>Київська міська клінічна лікарня №7</t>
  </si>
  <si>
    <t>Київська міська клінічна лікарня №12</t>
  </si>
  <si>
    <t>Київська міська клінічна лікарня швидкої медичної допомоги</t>
  </si>
  <si>
    <t>Перинатальний центр м. Києва</t>
  </si>
  <si>
    <t>Київський міський пологовий будинок №3</t>
  </si>
  <si>
    <t>Київська міська клінічна лікарня № 2</t>
  </si>
  <si>
    <t>Київська міська клінічна лікарня № 9</t>
  </si>
  <si>
    <t>Форма № 2</t>
  </si>
  <si>
    <t>Київська міська клінічна лікарня № 6</t>
  </si>
  <si>
    <t>Олександрівська клінічна лікарня м. Києва</t>
  </si>
  <si>
    <t>Київська міська клінічна лікарня №17</t>
  </si>
  <si>
    <t>Київська міська клінічна лікарня №18</t>
  </si>
  <si>
    <t>База спеціального медичного постачання м. Києва</t>
  </si>
  <si>
    <t xml:space="preserve">Київський міський  центр радіаційного захисту населення </t>
  </si>
  <si>
    <t xml:space="preserve"> </t>
  </si>
  <si>
    <t>Департаментом охорони здоров'я</t>
  </si>
  <si>
    <t>Фіксуючий титановий перехідник діалізного катетера</t>
  </si>
  <si>
    <t>12К19Н35</t>
  </si>
  <si>
    <t>Всього:</t>
  </si>
  <si>
    <t>Силовий інструмент для обробки кісткової тканини</t>
  </si>
  <si>
    <t>Іринотекан - Віста</t>
  </si>
  <si>
    <t>79Z5042</t>
  </si>
  <si>
    <t>Ібандронова кислота-Фармекс</t>
  </si>
  <si>
    <t>Дитяча клінічна лікарня №6</t>
  </si>
  <si>
    <t>Фактично отримано від БСМП 2018 році</t>
  </si>
  <si>
    <t>Фактично отримано від БСМП 2018році</t>
  </si>
  <si>
    <t>КМКОЛ " Центр мікрохірургії ока"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</si>
  <si>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</si>
  <si>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</si>
  <si>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</si>
  <si>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фл.</t>
  </si>
  <si>
    <t>б/с</t>
  </si>
  <si>
    <t>л</t>
  </si>
  <si>
    <t>Київська міська клінічна лікарня № 10</t>
  </si>
  <si>
    <t xml:space="preserve">Передано ЛПЗ </t>
  </si>
  <si>
    <t>Найменування ЛПЗ</t>
  </si>
  <si>
    <t xml:space="preserve">Датчик пульсоксиметричний до монітору  ЮМ 300 Р </t>
  </si>
  <si>
    <t xml:space="preserve">ЕКГ кабель до монітору </t>
  </si>
  <si>
    <t xml:space="preserve">Датчик пульсоксиметричний до монітору ЮМ 300 Р </t>
  </si>
  <si>
    <t xml:space="preserve">ЕКГ кабель  до монітору </t>
  </si>
  <si>
    <t xml:space="preserve">ЕКГ кабель до монітору  </t>
  </si>
  <si>
    <t xml:space="preserve">Дитяча клінічна лікарня №7 Печерського району </t>
  </si>
  <si>
    <t>Департамент охорони здоров’я</t>
  </si>
  <si>
    <t>КЕ25 датчик кисню</t>
  </si>
  <si>
    <t>Мішок дихальний типу АМБУоднораз.  (для дітей)</t>
  </si>
  <si>
    <t>Дренажний комплект циклера</t>
  </si>
  <si>
    <t>Лінія капнографічна для каналу вимірювання СО2 до монітору пацієнта апарату для анестезії Leon</t>
  </si>
  <si>
    <t>Контур дихальний однораз. ( для анест.для доросл)</t>
  </si>
  <si>
    <t>Набір для епідуральної анестезії для доросл, р.18G</t>
  </si>
  <si>
    <t>К12MUVREF1863</t>
  </si>
  <si>
    <t>АФ-612/4</t>
  </si>
  <si>
    <t xml:space="preserve">необмежений </t>
  </si>
  <si>
    <t>F5712</t>
  </si>
  <si>
    <t>07.19</t>
  </si>
  <si>
    <t>ЛФН-001173</t>
  </si>
  <si>
    <t>ЛФН-001941</t>
  </si>
  <si>
    <t>ЛФН-001972</t>
  </si>
  <si>
    <t>ЛФН-001316</t>
  </si>
  <si>
    <t>1510</t>
  </si>
  <si>
    <t>514156-10.2027-07</t>
  </si>
  <si>
    <t>РН-0071</t>
  </si>
  <si>
    <t>512961-70.2027-07</t>
  </si>
  <si>
    <t>10/1</t>
  </si>
  <si>
    <t>Н1602056.2023-02-09</t>
  </si>
  <si>
    <t>МТП7091201/2</t>
  </si>
  <si>
    <t>26</t>
  </si>
  <si>
    <t>SN60WF</t>
  </si>
  <si>
    <t>640AB</t>
  </si>
  <si>
    <t>3337</t>
  </si>
  <si>
    <t>HB877PAV           YD877PA</t>
  </si>
  <si>
    <t>MA22</t>
  </si>
  <si>
    <t>ФБ-00000764</t>
  </si>
  <si>
    <t>0018</t>
  </si>
  <si>
    <t>0160293/1</t>
  </si>
  <si>
    <t>МТК320941</t>
  </si>
  <si>
    <t>Респіратор фільтрувальний протиаерозольний</t>
  </si>
  <si>
    <t>06.19</t>
  </si>
  <si>
    <t>17Н01В9</t>
  </si>
  <si>
    <t>5 Елемент</t>
  </si>
  <si>
    <t>170720Н</t>
  </si>
  <si>
    <t>NWR130697G</t>
  </si>
  <si>
    <t>12.19</t>
  </si>
  <si>
    <t>NWK014708G</t>
  </si>
  <si>
    <t>01.19</t>
  </si>
  <si>
    <t>NWK014658G</t>
  </si>
  <si>
    <t>09.20</t>
  </si>
  <si>
    <t>МС-39</t>
  </si>
  <si>
    <t>11.19</t>
  </si>
  <si>
    <t>70504-В1</t>
  </si>
  <si>
    <t>5002</t>
  </si>
  <si>
    <t>Ф1-Рн-0007000/1</t>
  </si>
  <si>
    <t>ЛФ-00000510</t>
  </si>
  <si>
    <t xml:space="preserve">Харчовий продукт для спецівльних дієтичного споживання-продукт сухий спеціалізований для дієтичного харчування хворих на фенілкетонурію (ФКУ) старше одного року життя </t>
  </si>
  <si>
    <t>Харчовий продукт для спеціальних медичних цілей: для осіб старше 8 років та дорослих хворих на фенілкетонурію ФКУ Нутрі 3 Концентрат/PKU Nutri 3</t>
  </si>
  <si>
    <t>100723913</t>
  </si>
  <si>
    <t>ЛФН-001535</t>
  </si>
  <si>
    <t>27/2</t>
  </si>
  <si>
    <t>31/2</t>
  </si>
  <si>
    <t>9/2</t>
  </si>
  <si>
    <t>Н15121067</t>
  </si>
  <si>
    <t>14/2</t>
  </si>
  <si>
    <t>15/2</t>
  </si>
  <si>
    <t>43/2</t>
  </si>
  <si>
    <t>69/2</t>
  </si>
  <si>
    <t>15F24H25</t>
  </si>
  <si>
    <t>45541561-1/1</t>
  </si>
  <si>
    <t xml:space="preserve">6805-ТОВ </t>
  </si>
  <si>
    <t xml:space="preserve">КНП "КДЦ" Шевченківського району м. Києва </t>
  </si>
  <si>
    <t>02.2019</t>
  </si>
  <si>
    <t>08.2019</t>
  </si>
  <si>
    <t>05.19</t>
  </si>
  <si>
    <t>04.19</t>
  </si>
  <si>
    <t>03.20</t>
  </si>
  <si>
    <t>52007499-1</t>
  </si>
  <si>
    <t>КВ-0060102/2</t>
  </si>
  <si>
    <t>КВ-0060102/1</t>
  </si>
  <si>
    <t>КВ-0075904</t>
  </si>
  <si>
    <t>26.10.17</t>
  </si>
  <si>
    <t>4003</t>
  </si>
  <si>
    <t>06.12.17</t>
  </si>
  <si>
    <t>52084578-1</t>
  </si>
  <si>
    <t>21.12.17</t>
  </si>
  <si>
    <t>УОП793</t>
  </si>
  <si>
    <t>20.12.17</t>
  </si>
  <si>
    <t>1206</t>
  </si>
  <si>
    <t>22.12.17</t>
  </si>
  <si>
    <t>52297239-1</t>
  </si>
  <si>
    <t>20078437</t>
  </si>
  <si>
    <t>86</t>
  </si>
  <si>
    <t>501</t>
  </si>
  <si>
    <t>27.12.17</t>
  </si>
  <si>
    <t>ФБ-0001787</t>
  </si>
  <si>
    <t>МТК-328018</t>
  </si>
  <si>
    <t>03116/101</t>
  </si>
  <si>
    <t>47316128-1</t>
  </si>
  <si>
    <t>XS60616</t>
  </si>
  <si>
    <t>0916/62</t>
  </si>
  <si>
    <t>ТР-4890/1</t>
  </si>
  <si>
    <t>41/2</t>
  </si>
  <si>
    <t>310/1</t>
  </si>
  <si>
    <t>Набір для епідуральної анестезії для дорос., р.18G</t>
  </si>
  <si>
    <t>Датчик пульсоксиметрич. до монітору</t>
  </si>
  <si>
    <t>грам білка</t>
  </si>
  <si>
    <t xml:space="preserve">Підгузники для дорослих розмір М </t>
  </si>
  <si>
    <t xml:space="preserve">Підгузники для дорослих розмір L </t>
  </si>
  <si>
    <t>од.</t>
  </si>
  <si>
    <t xml:space="preserve">Розчини для перитонеального діалізу ДІАНІЛ ПД 4 з вмістом глюкози, по 5000мл розчину 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</si>
  <si>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</si>
  <si>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</si>
  <si>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Фістульна голка венозна</t>
  </si>
  <si>
    <t>шприц</t>
  </si>
  <si>
    <t>одиниць</t>
  </si>
  <si>
    <t>№403</t>
  </si>
  <si>
    <t>Використано у поточному місяці</t>
  </si>
  <si>
    <t>Фактично отримано від  ДОЗ  у поточному місяці</t>
  </si>
  <si>
    <t xml:space="preserve"> Фіксуючий титановий перехідник д/л діалізного катетера</t>
  </si>
  <si>
    <t>14I22H35</t>
  </si>
  <si>
    <t xml:space="preserve">Капілярний діалізатор, площею 1,9-2,1 м2  </t>
  </si>
  <si>
    <t>Циклоспорин алкалоїд 25 мг</t>
  </si>
  <si>
    <t>№332</t>
  </si>
  <si>
    <t>Затискач вихідного каналу мішків для перитонеального діалізу.10005509</t>
  </si>
  <si>
    <t>15S01H80</t>
  </si>
  <si>
    <t>Октанат 250 МО</t>
  </si>
  <si>
    <t>амп</t>
  </si>
  <si>
    <t>Кришталики АсrySof IQ SN60WF Alcon</t>
  </si>
  <si>
    <t>15Z01H80</t>
  </si>
  <si>
    <t>Маска на резінці одноразового використання не стерильна</t>
  </si>
  <si>
    <t>КНП "КДЦ" Дніпровського району м. Києва</t>
  </si>
  <si>
    <t>50553523-1</t>
  </si>
  <si>
    <t>08.2024</t>
  </si>
  <si>
    <t>04.2021</t>
  </si>
  <si>
    <t>07.2021</t>
  </si>
  <si>
    <t>03.2021</t>
  </si>
  <si>
    <t>Вакцина для профілактики захворювань, що викликають вірусом папіломи (Церварікс)</t>
  </si>
  <si>
    <t>б/т</t>
  </si>
  <si>
    <t>8832/2009</t>
  </si>
  <si>
    <t>3945/2005</t>
  </si>
  <si>
    <t>10.19</t>
  </si>
  <si>
    <t>09.19</t>
  </si>
  <si>
    <t>05.2022</t>
  </si>
  <si>
    <t>03160</t>
  </si>
  <si>
    <t>032357</t>
  </si>
  <si>
    <t>032358</t>
  </si>
  <si>
    <t>с003255</t>
  </si>
  <si>
    <t xml:space="preserve">ДІАНІЛ ПД 4 З ВМІСТОМ ГЛЮКОЗИ 1,36 % М/ОБ/13,6МГ/МЛ, розчин для перитонеального діалізу, по 2000мл розчину у пластиковому мішку "Віафлекс" PL 146-3, обладнаному ін'єкційним портом та з'єднувачем або у мішку "Твін Бег", обладнаному ін'єкційним портом  з інтегрованим за допомогою двох магістралей і Y-з'єднувача порожнім плас.мішком для дренажу, вкладених у прозорий пластиковий пакет; по 5 комплектів у картонній коробці </t>
  </si>
</sst>
</file>

<file path=xl/styles.xml><?xml version="1.0" encoding="utf-8"?>
<styleSheet xmlns="http://schemas.openxmlformats.org/spreadsheetml/2006/main">
  <numFmts count="15">
    <numFmt numFmtId="164" formatCode="_-* #,##0.00&quot;р.&quot;_-;\-* #,##0.00&quot;р.&quot;_-;_-* &quot;-&quot;??&quot;р.&quot;_-;_-@_-"/>
    <numFmt numFmtId="165" formatCode="0.0"/>
    <numFmt numFmtId="166" formatCode="dd\.mm\.yy;@"/>
    <numFmt numFmtId="167" formatCode="dd/mm/yy;@"/>
    <numFmt numFmtId="168" formatCode="0.000"/>
    <numFmt numFmtId="169" formatCode="#,##0.000"/>
    <numFmt numFmtId="170" formatCode="#,##0.000;[Red]#,##0.000"/>
    <numFmt numFmtId="171" formatCode="#,##0.0"/>
    <numFmt numFmtId="172" formatCode="#,##0.00;[Red]#,##0.00"/>
    <numFmt numFmtId="173" formatCode="0.0000"/>
    <numFmt numFmtId="174" formatCode="0;[Red]0"/>
    <numFmt numFmtId="175" formatCode="0.00000"/>
    <numFmt numFmtId="176" formatCode="0.00;[Red]0.00"/>
    <numFmt numFmtId="177" formatCode="[$-419]mmmm\ yyyy;@"/>
    <numFmt numFmtId="178" formatCode="dd\.mm\.yyyy;@"/>
  </numFmts>
  <fonts count="64">
    <font>
      <sz val="10"/>
      <name val="Arial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  <font>
      <sz val="9"/>
      <color indexed="8"/>
      <name val="Times New Roman"/>
      <family val="2"/>
      <charset val="204"/>
    </font>
    <font>
      <sz val="9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 Cyr"/>
      <charset val="204"/>
    </font>
    <font>
      <sz val="10"/>
      <color indexed="8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color indexed="63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4" fillId="0" borderId="0">
      <alignment horizontal="left" vertical="center"/>
    </xf>
    <xf numFmtId="164" fontId="35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23" fillId="0" borderId="0"/>
    <xf numFmtId="0" fontId="1" fillId="0" borderId="0"/>
  </cellStyleXfs>
  <cellXfs count="73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/>
    </xf>
    <xf numFmtId="2" fontId="14" fillId="0" borderId="1" xfId="5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2" fontId="15" fillId="0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0" fontId="22" fillId="0" borderId="1" xfId="5" applyFont="1" applyFill="1" applyBorder="1" applyAlignment="1">
      <alignment horizontal="center" vertical="center"/>
    </xf>
    <xf numFmtId="2" fontId="10" fillId="0" borderId="1" xfId="5" applyNumberFormat="1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center" vertical="center"/>
    </xf>
    <xf numFmtId="49" fontId="14" fillId="0" borderId="0" xfId="5" applyNumberFormat="1" applyFont="1" applyFill="1" applyBorder="1" applyAlignment="1">
      <alignment horizontal="left" vertical="center" wrapText="1"/>
    </xf>
    <xf numFmtId="14" fontId="14" fillId="0" borderId="0" xfId="5" applyNumberFormat="1" applyFont="1" applyFill="1" applyBorder="1" applyAlignment="1">
      <alignment horizontal="center" vertical="center"/>
    </xf>
    <xf numFmtId="2" fontId="14" fillId="0" borderId="0" xfId="5" applyNumberFormat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2" fontId="13" fillId="0" borderId="1" xfId="5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4" fillId="0" borderId="1" xfId="5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67" fontId="14" fillId="0" borderId="1" xfId="5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0" fillId="0" borderId="0" xfId="0" applyFont="1" applyFill="1"/>
    <xf numFmtId="0" fontId="34" fillId="0" borderId="0" xfId="0" applyFont="1" applyFill="1"/>
    <xf numFmtId="0" fontId="14" fillId="0" borderId="0" xfId="0" applyFont="1" applyFill="1"/>
    <xf numFmtId="2" fontId="15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2" fontId="1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17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2" fontId="1" fillId="0" borderId="0" xfId="0" applyNumberFormat="1" applyFont="1" applyFill="1"/>
    <xf numFmtId="0" fontId="6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" fillId="0" borderId="0" xfId="0" applyNumberFormat="1" applyFont="1" applyFill="1"/>
    <xf numFmtId="2" fontId="17" fillId="0" borderId="0" xfId="0" applyNumberFormat="1" applyFont="1" applyFill="1"/>
    <xf numFmtId="0" fontId="17" fillId="0" borderId="0" xfId="0" applyNumberFormat="1" applyFont="1" applyFill="1"/>
    <xf numFmtId="0" fontId="8" fillId="0" borderId="0" xfId="0" applyFont="1" applyFill="1"/>
    <xf numFmtId="49" fontId="1" fillId="0" borderId="0" xfId="0" applyNumberFormat="1" applyFont="1" applyFill="1"/>
    <xf numFmtId="167" fontId="1" fillId="0" borderId="0" xfId="0" applyNumberFormat="1" applyFont="1" applyFill="1"/>
    <xf numFmtId="0" fontId="11" fillId="0" borderId="0" xfId="5" applyNumberFormat="1" applyFont="1" applyFill="1" applyAlignment="1">
      <alignment vertical="center"/>
    </xf>
    <xf numFmtId="0" fontId="14" fillId="0" borderId="0" xfId="5" applyFont="1" applyFill="1" applyAlignment="1">
      <alignment vertical="center" wrapText="1"/>
    </xf>
    <xf numFmtId="0" fontId="1" fillId="0" borderId="0" xfId="5" applyFill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0" xfId="5" applyNumberFormat="1" applyFont="1" applyFill="1" applyAlignment="1">
      <alignment vertical="center"/>
    </xf>
    <xf numFmtId="0" fontId="17" fillId="0" borderId="0" xfId="5" applyFont="1" applyFill="1" applyAlignment="1">
      <alignment vertical="center"/>
    </xf>
    <xf numFmtId="167" fontId="1" fillId="0" borderId="0" xfId="5" applyNumberFormat="1" applyFill="1" applyAlignment="1">
      <alignment vertical="center"/>
    </xf>
    <xf numFmtId="0" fontId="17" fillId="0" borderId="0" xfId="5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horizontal="center" vertical="center"/>
    </xf>
    <xf numFmtId="0" fontId="20" fillId="0" borderId="0" xfId="5" applyFont="1" applyFill="1" applyAlignment="1">
      <alignment vertical="center"/>
    </xf>
    <xf numFmtId="0" fontId="30" fillId="0" borderId="0" xfId="5" applyNumberFormat="1" applyFont="1" applyFill="1" applyBorder="1" applyAlignment="1">
      <alignment horizontal="left" vertical="center"/>
    </xf>
    <xf numFmtId="0" fontId="30" fillId="0" borderId="0" xfId="5" applyFont="1" applyFill="1" applyBorder="1" applyAlignment="1">
      <alignment horizontal="left" vertical="center" wrapText="1"/>
    </xf>
    <xf numFmtId="0" fontId="30" fillId="0" borderId="0" xfId="5" applyFont="1" applyFill="1" applyBorder="1" applyAlignment="1">
      <alignment horizontal="left" vertical="center"/>
    </xf>
    <xf numFmtId="0" fontId="27" fillId="0" borderId="0" xfId="5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1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vertical="center"/>
    </xf>
    <xf numFmtId="0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center" vertical="center" wrapText="1"/>
    </xf>
    <xf numFmtId="14" fontId="15" fillId="0" borderId="1" xfId="5" applyNumberFormat="1" applyFont="1" applyFill="1" applyBorder="1" applyAlignment="1">
      <alignment horizontal="center" vertical="center"/>
    </xf>
    <xf numFmtId="166" fontId="15" fillId="0" borderId="1" xfId="5" applyNumberFormat="1" applyFont="1" applyFill="1" applyBorder="1" applyAlignment="1">
      <alignment horizontal="center" vertical="center"/>
    </xf>
    <xf numFmtId="167" fontId="15" fillId="0" borderId="1" xfId="5" applyNumberFormat="1" applyFont="1" applyFill="1" applyBorder="1" applyAlignment="1">
      <alignment horizontal="center" vertical="center"/>
    </xf>
    <xf numFmtId="49" fontId="14" fillId="0" borderId="1" xfId="5" applyNumberFormat="1" applyFont="1" applyFill="1" applyBorder="1" applyAlignment="1">
      <alignment horizontal="left" vertical="center" wrapText="1"/>
    </xf>
    <xf numFmtId="2" fontId="17" fillId="0" borderId="0" xfId="5" applyNumberFormat="1" applyFont="1" applyFill="1" applyAlignment="1">
      <alignment vertical="center"/>
    </xf>
    <xf numFmtId="0" fontId="6" fillId="0" borderId="1" xfId="5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2" fontId="6" fillId="0" borderId="1" xfId="5" applyNumberFormat="1" applyFont="1" applyFill="1" applyBorder="1" applyAlignment="1">
      <alignment horizontal="center" vertical="center"/>
    </xf>
    <xf numFmtId="14" fontId="6" fillId="0" borderId="1" xfId="5" applyNumberFormat="1" applyFont="1" applyFill="1" applyBorder="1" applyAlignment="1">
      <alignment horizontal="center" vertical="center"/>
    </xf>
    <xf numFmtId="167" fontId="6" fillId="0" borderId="1" xfId="5" applyNumberFormat="1" applyFont="1" applyFill="1" applyBorder="1" applyAlignment="1">
      <alignment horizontal="center" vertical="center"/>
    </xf>
    <xf numFmtId="0" fontId="6" fillId="0" borderId="0" xfId="5" applyNumberFormat="1" applyFont="1" applyFill="1" applyBorder="1" applyAlignment="1">
      <alignment horizontal="center" vertical="center"/>
    </xf>
    <xf numFmtId="49" fontId="15" fillId="0" borderId="0" xfId="5" applyNumberFormat="1" applyFont="1" applyFill="1" applyBorder="1" applyAlignment="1">
      <alignment horizontal="center" vertical="center" wrapText="1"/>
    </xf>
    <xf numFmtId="2" fontId="10" fillId="0" borderId="0" xfId="5" applyNumberFormat="1" applyFont="1" applyFill="1" applyBorder="1" applyAlignment="1">
      <alignment horizontal="center" vertical="center"/>
    </xf>
    <xf numFmtId="14" fontId="15" fillId="0" borderId="0" xfId="5" applyNumberFormat="1" applyFont="1" applyFill="1" applyBorder="1" applyAlignment="1">
      <alignment horizontal="center" vertical="center"/>
    </xf>
    <xf numFmtId="2" fontId="15" fillId="0" borderId="0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2" fontId="6" fillId="0" borderId="0" xfId="5" applyNumberFormat="1" applyFont="1" applyFill="1" applyBorder="1" applyAlignment="1">
      <alignment horizontal="center" vertical="center"/>
    </xf>
    <xf numFmtId="14" fontId="6" fillId="0" borderId="0" xfId="5" applyNumberFormat="1" applyFont="1" applyFill="1" applyBorder="1" applyAlignment="1">
      <alignment horizontal="center" vertical="center"/>
    </xf>
    <xf numFmtId="167" fontId="6" fillId="0" borderId="0" xfId="5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5" fillId="0" borderId="0" xfId="5" applyNumberFormat="1" applyFont="1" applyFill="1" applyBorder="1" applyAlignment="1">
      <alignment horizontal="center" vertical="center"/>
    </xf>
    <xf numFmtId="2" fontId="5" fillId="0" borderId="0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14" fontId="5" fillId="0" borderId="0" xfId="5" applyNumberFormat="1" applyFont="1" applyFill="1" applyBorder="1" applyAlignment="1">
      <alignment horizontal="center" vertical="center"/>
    </xf>
    <xf numFmtId="167" fontId="5" fillId="0" borderId="0" xfId="5" applyNumberFormat="1" applyFont="1" applyFill="1" applyBorder="1" applyAlignment="1">
      <alignment horizontal="center" vertical="center"/>
    </xf>
    <xf numFmtId="0" fontId="1" fillId="0" borderId="0" xfId="5" applyFill="1" applyAlignment="1">
      <alignment vertical="center" wrapText="1"/>
    </xf>
    <xf numFmtId="0" fontId="1" fillId="0" borderId="0" xfId="5" applyNumberFormat="1" applyFill="1" applyAlignment="1">
      <alignment vertical="center"/>
    </xf>
    <xf numFmtId="2" fontId="1" fillId="0" borderId="0" xfId="5" applyNumberFormat="1" applyFill="1" applyAlignment="1">
      <alignment vertical="center"/>
    </xf>
    <xf numFmtId="0" fontId="17" fillId="0" borderId="0" xfId="5" applyFont="1" applyFill="1" applyAlignment="1">
      <alignment vertical="center" wrapText="1"/>
    </xf>
    <xf numFmtId="2" fontId="1" fillId="0" borderId="0" xfId="5" applyNumberFormat="1" applyFont="1" applyFill="1" applyAlignment="1">
      <alignment vertical="center"/>
    </xf>
    <xf numFmtId="0" fontId="0" fillId="0" borderId="0" xfId="0" applyFill="1"/>
    <xf numFmtId="2" fontId="5" fillId="0" borderId="0" xfId="0" applyNumberFormat="1" applyFont="1" applyFill="1" applyAlignment="1">
      <alignment vertical="center"/>
    </xf>
    <xf numFmtId="4" fontId="5" fillId="0" borderId="0" xfId="0" applyNumberFormat="1" applyFont="1" applyFill="1"/>
    <xf numFmtId="0" fontId="13" fillId="0" borderId="1" xfId="5" applyFont="1" applyFill="1" applyBorder="1" applyAlignment="1">
      <alignment horizontal="center" vertical="center" wrapText="1"/>
    </xf>
    <xf numFmtId="167" fontId="13" fillId="0" borderId="1" xfId="5" applyNumberFormat="1" applyFont="1" applyFill="1" applyBorder="1" applyAlignment="1">
      <alignment horizontal="center" vertical="center"/>
    </xf>
    <xf numFmtId="166" fontId="13" fillId="0" borderId="1" xfId="5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/>
    </xf>
    <xf numFmtId="0" fontId="29" fillId="0" borderId="1" xfId="5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14" fontId="10" fillId="0" borderId="1" xfId="5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5" applyNumberFormat="1" applyFont="1" applyFill="1" applyBorder="1" applyAlignment="1">
      <alignment horizontal="center" vertical="center"/>
    </xf>
    <xf numFmtId="167" fontId="10" fillId="0" borderId="1" xfId="5" applyNumberFormat="1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/>
    </xf>
    <xf numFmtId="3" fontId="38" fillId="0" borderId="1" xfId="0" applyNumberFormat="1" applyFont="1" applyFill="1" applyBorder="1" applyAlignment="1">
      <alignment horizontal="center" vertical="center"/>
    </xf>
    <xf numFmtId="166" fontId="10" fillId="0" borderId="1" xfId="5" applyNumberFormat="1" applyFont="1" applyFill="1" applyBorder="1" applyAlignment="1">
      <alignment horizontal="center" vertical="center"/>
    </xf>
    <xf numFmtId="14" fontId="13" fillId="0" borderId="1" xfId="5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2" fontId="17" fillId="0" borderId="0" xfId="0" applyNumberFormat="1" applyFont="1" applyFill="1" applyBorder="1"/>
    <xf numFmtId="0" fontId="8" fillId="0" borderId="0" xfId="0" applyFont="1" applyFill="1" applyBorder="1"/>
    <xf numFmtId="49" fontId="1" fillId="0" borderId="0" xfId="0" applyNumberFormat="1" applyFont="1" applyFill="1" applyBorder="1"/>
    <xf numFmtId="167" fontId="1" fillId="0" borderId="0" xfId="0" applyNumberFormat="1" applyFont="1" applyFill="1" applyBorder="1"/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2" fontId="11" fillId="0" borderId="0" xfId="5" applyNumberFormat="1" applyFont="1" applyFill="1" applyAlignment="1">
      <alignment vertical="center"/>
    </xf>
    <xf numFmtId="0" fontId="60" fillId="0" borderId="0" xfId="5" applyFont="1" applyFill="1" applyAlignment="1">
      <alignment vertical="center"/>
    </xf>
    <xf numFmtId="2" fontId="8" fillId="0" borderId="0" xfId="5" applyNumberFormat="1" applyFont="1" applyFill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14" fontId="14" fillId="0" borderId="1" xfId="5" applyNumberFormat="1" applyFont="1" applyFill="1" applyBorder="1" applyAlignment="1">
      <alignment horizontal="center" vertical="center"/>
    </xf>
    <xf numFmtId="0" fontId="14" fillId="0" borderId="1" xfId="5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3" xfId="5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vertical="center" wrapText="1"/>
    </xf>
    <xf numFmtId="14" fontId="1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6" fontId="14" fillId="0" borderId="1" xfId="5" applyNumberFormat="1" applyFont="1" applyFill="1" applyBorder="1" applyAlignment="1">
      <alignment horizontal="center" vertical="center"/>
    </xf>
    <xf numFmtId="3" fontId="5" fillId="0" borderId="1" xfId="5" applyNumberFormat="1" applyFont="1" applyFill="1" applyBorder="1" applyAlignment="1">
      <alignment horizontal="center" vertical="center" wrapText="1"/>
    </xf>
    <xf numFmtId="167" fontId="5" fillId="0" borderId="1" xfId="5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54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3" fontId="12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1" xfId="5" applyNumberFormat="1" applyFont="1" applyFill="1" applyBorder="1" applyAlignment="1">
      <alignment horizontal="center" vertical="center"/>
    </xf>
    <xf numFmtId="2" fontId="5" fillId="0" borderId="1" xfId="5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9" fontId="14" fillId="0" borderId="3" xfId="7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/>
    </xf>
    <xf numFmtId="49" fontId="14" fillId="0" borderId="1" xfId="5" applyNumberFormat="1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left" vertical="center" wrapText="1"/>
    </xf>
    <xf numFmtId="0" fontId="13" fillId="0" borderId="6" xfId="4" applyNumberFormat="1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left" vertical="center" wrapText="1"/>
    </xf>
    <xf numFmtId="0" fontId="53" fillId="0" borderId="8" xfId="0" applyFont="1" applyFill="1" applyBorder="1" applyAlignment="1">
      <alignment horizontal="center" vertical="center" wrapText="1"/>
    </xf>
    <xf numFmtId="14" fontId="5" fillId="0" borderId="9" xfId="3" applyNumberFormat="1" applyFont="1" applyFill="1" applyBorder="1" applyAlignment="1">
      <alignment horizontal="center" vertical="center"/>
    </xf>
    <xf numFmtId="49" fontId="5" fillId="0" borderId="8" xfId="3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3" fillId="0" borderId="11" xfId="4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14" fontId="5" fillId="0" borderId="13" xfId="3" applyNumberFormat="1" applyFont="1" applyFill="1" applyBorder="1" applyAlignment="1">
      <alignment horizontal="center" vertical="center"/>
    </xf>
    <xf numFmtId="49" fontId="13" fillId="0" borderId="12" xfId="3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5" fillId="0" borderId="12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15" xfId="4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0" fontId="55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" fontId="54" fillId="0" borderId="18" xfId="0" applyNumberFormat="1" applyFont="1" applyFill="1" applyBorder="1" applyAlignment="1">
      <alignment horizontal="right" vertical="center" wrapText="1"/>
    </xf>
    <xf numFmtId="2" fontId="14" fillId="0" borderId="3" xfId="5" applyNumberFormat="1" applyFont="1" applyFill="1" applyBorder="1" applyAlignment="1">
      <alignment horizontal="center" vertical="center"/>
    </xf>
    <xf numFmtId="14" fontId="14" fillId="0" borderId="3" xfId="5" applyNumberFormat="1" applyFont="1" applyFill="1" applyBorder="1" applyAlignment="1">
      <alignment horizontal="center" vertical="center"/>
    </xf>
    <xf numFmtId="14" fontId="5" fillId="0" borderId="3" xfId="3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/>
    </xf>
    <xf numFmtId="3" fontId="5" fillId="0" borderId="3" xfId="5" applyNumberFormat="1" applyFont="1" applyFill="1" applyBorder="1" applyAlignment="1">
      <alignment horizontal="center" vertical="center" wrapText="1"/>
    </xf>
    <xf numFmtId="167" fontId="5" fillId="0" borderId="3" xfId="5" applyNumberFormat="1" applyFont="1" applyFill="1" applyBorder="1" applyAlignment="1">
      <alignment horizontal="center" vertical="center" wrapText="1"/>
    </xf>
    <xf numFmtId="0" fontId="22" fillId="0" borderId="3" xfId="5" applyFont="1" applyFill="1" applyBorder="1" applyAlignment="1">
      <alignment horizontal="center" vertical="center"/>
    </xf>
    <xf numFmtId="0" fontId="14" fillId="0" borderId="3" xfId="5" applyFont="1" applyFill="1" applyBorder="1" applyAlignment="1">
      <alignment horizontal="center" vertical="center"/>
    </xf>
    <xf numFmtId="0" fontId="55" fillId="0" borderId="17" xfId="0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" fontId="54" fillId="0" borderId="19" xfId="0" applyNumberFormat="1" applyFont="1" applyFill="1" applyBorder="1" applyAlignment="1">
      <alignment horizontal="right" vertical="center" wrapText="1"/>
    </xf>
    <xf numFmtId="0" fontId="55" fillId="0" borderId="1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173" fontId="12" fillId="0" borderId="0" xfId="0" applyNumberFormat="1" applyFont="1" applyFill="1" applyBorder="1" applyAlignment="1">
      <alignment horizontal="center" vertical="center" wrapText="1"/>
    </xf>
    <xf numFmtId="4" fontId="54" fillId="0" borderId="17" xfId="0" applyNumberFormat="1" applyFont="1" applyFill="1" applyBorder="1" applyAlignment="1">
      <alignment horizontal="right" vertical="center" wrapText="1"/>
    </xf>
    <xf numFmtId="0" fontId="5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54" fillId="0" borderId="2" xfId="0" applyNumberFormat="1" applyFont="1" applyFill="1" applyBorder="1" applyAlignment="1">
      <alignment horizontal="right" vertical="center" wrapText="1"/>
    </xf>
    <xf numFmtId="2" fontId="14" fillId="0" borderId="20" xfId="5" applyNumberFormat="1" applyFont="1" applyFill="1" applyBorder="1" applyAlignment="1">
      <alignment horizontal="center" vertical="center"/>
    </xf>
    <xf numFmtId="14" fontId="5" fillId="0" borderId="21" xfId="0" applyNumberFormat="1" applyFont="1" applyFill="1" applyBorder="1" applyAlignment="1">
      <alignment horizontal="center" vertical="center"/>
    </xf>
    <xf numFmtId="14" fontId="0" fillId="0" borderId="20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 wrapText="1"/>
    </xf>
    <xf numFmtId="167" fontId="5" fillId="0" borderId="20" xfId="5" applyNumberFormat="1" applyFont="1" applyFill="1" applyBorder="1" applyAlignment="1">
      <alignment horizontal="center" vertical="center" wrapText="1"/>
    </xf>
    <xf numFmtId="0" fontId="55" fillId="0" borderId="19" xfId="0" applyFont="1" applyFill="1" applyBorder="1" applyAlignment="1">
      <alignment horizontal="justify" vertical="center" wrapText="1"/>
    </xf>
    <xf numFmtId="49" fontId="19" fillId="0" borderId="17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justify" vertical="center" wrapText="1"/>
    </xf>
    <xf numFmtId="0" fontId="0" fillId="0" borderId="17" xfId="0" applyFont="1" applyFill="1" applyBorder="1" applyAlignment="1">
      <alignment horizontal="center" vertical="center"/>
    </xf>
    <xf numFmtId="49" fontId="19" fillId="0" borderId="22" xfId="0" applyNumberFormat="1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4" fillId="0" borderId="20" xfId="5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left" vertical="center" wrapText="1"/>
    </xf>
    <xf numFmtId="0" fontId="13" fillId="0" borderId="20" xfId="0" applyNumberFormat="1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4" fontId="57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5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" fontId="54" fillId="0" borderId="16" xfId="0" applyNumberFormat="1" applyFont="1" applyFill="1" applyBorder="1" applyAlignment="1">
      <alignment horizontal="right" vertical="center" wrapTex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3" fontId="14" fillId="0" borderId="1" xfId="5" applyNumberFormat="1" applyFont="1" applyFill="1" applyBorder="1" applyAlignment="1">
      <alignment horizontal="center" vertical="center" wrapText="1"/>
    </xf>
    <xf numFmtId="167" fontId="14" fillId="0" borderId="1" xfId="5" applyNumberFormat="1" applyFont="1" applyFill="1" applyBorder="1" applyAlignment="1">
      <alignment horizontal="center" vertical="center" wrapText="1"/>
    </xf>
    <xf numFmtId="1" fontId="14" fillId="0" borderId="1" xfId="5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4" fontId="59" fillId="0" borderId="3" xfId="0" applyNumberFormat="1" applyFont="1" applyFill="1" applyBorder="1" applyAlignment="1">
      <alignment horizontal="center" vertical="center" wrapText="1"/>
    </xf>
    <xf numFmtId="49" fontId="59" fillId="0" borderId="3" xfId="0" applyNumberFormat="1" applyFont="1" applyFill="1" applyBorder="1" applyAlignment="1">
      <alignment horizontal="left" vertical="center" wrapText="1"/>
    </xf>
    <xf numFmtId="1" fontId="59" fillId="0" borderId="3" xfId="0" applyNumberFormat="1" applyFont="1" applyFill="1" applyBorder="1" applyAlignment="1">
      <alignment horizontal="center" vertical="center" wrapText="1"/>
    </xf>
    <xf numFmtId="1" fontId="5" fillId="0" borderId="1" xfId="5" applyNumberFormat="1" applyFont="1" applyFill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49" fontId="59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/>
    </xf>
    <xf numFmtId="0" fontId="14" fillId="0" borderId="3" xfId="7" applyNumberFormat="1" applyFont="1" applyFill="1" applyBorder="1" applyAlignment="1">
      <alignment horizontal="center" vertical="center"/>
    </xf>
    <xf numFmtId="0" fontId="14" fillId="0" borderId="3" xfId="7" applyNumberFormat="1" applyFont="1" applyFill="1" applyBorder="1" applyAlignment="1">
      <alignment horizontal="center" vertical="center" wrapText="1"/>
    </xf>
    <xf numFmtId="2" fontId="14" fillId="0" borderId="3" xfId="7" applyNumberFormat="1" applyFont="1" applyFill="1" applyBorder="1" applyAlignment="1">
      <alignment horizontal="center" vertical="center"/>
    </xf>
    <xf numFmtId="176" fontId="14" fillId="0" borderId="3" xfId="7" applyNumberFormat="1" applyFont="1" applyFill="1" applyBorder="1" applyAlignment="1">
      <alignment horizontal="center" vertical="center"/>
    </xf>
    <xf numFmtId="14" fontId="14" fillId="0" borderId="0" xfId="0" applyNumberFormat="1" applyFont="1" applyFill="1"/>
    <xf numFmtId="14" fontId="14" fillId="0" borderId="3" xfId="7" applyNumberFormat="1" applyFont="1" applyFill="1" applyBorder="1" applyAlignment="1">
      <alignment horizontal="center" vertical="center"/>
    </xf>
    <xf numFmtId="0" fontId="14" fillId="0" borderId="1" xfId="7" applyNumberFormat="1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left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top"/>
    </xf>
    <xf numFmtId="0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top" indent="1"/>
    </xf>
    <xf numFmtId="2" fontId="34" fillId="0" borderId="1" xfId="0" applyNumberFormat="1" applyFont="1" applyFill="1" applyBorder="1" applyAlignment="1">
      <alignment horizontal="left" vertical="top" indent="1"/>
    </xf>
    <xf numFmtId="0" fontId="5" fillId="0" borderId="1" xfId="5" applyNumberFormat="1" applyFont="1" applyFill="1" applyBorder="1" applyAlignment="1">
      <alignment horizontal="center" vertical="center" wrapText="1"/>
    </xf>
    <xf numFmtId="167" fontId="5" fillId="0" borderId="1" xfId="5" applyNumberFormat="1" applyFont="1" applyFill="1" applyBorder="1" applyAlignment="1">
      <alignment horizontal="center" vertical="center"/>
    </xf>
    <xf numFmtId="49" fontId="14" fillId="0" borderId="1" xfId="5" applyNumberFormat="1" applyFont="1" applyFill="1" applyBorder="1" applyAlignment="1">
      <alignment horizontal="center" vertical="center" wrapText="1"/>
    </xf>
    <xf numFmtId="166" fontId="34" fillId="0" borderId="1" xfId="5" applyNumberFormat="1" applyFont="1" applyFill="1" applyBorder="1" applyAlignment="1">
      <alignment vertical="center"/>
    </xf>
    <xf numFmtId="0" fontId="13" fillId="2" borderId="1" xfId="5" applyNumberFormat="1" applyFont="1" applyFill="1" applyBorder="1" applyAlignment="1">
      <alignment horizontal="center" vertical="center"/>
    </xf>
    <xf numFmtId="49" fontId="13" fillId="2" borderId="1" xfId="5" applyNumberFormat="1" applyFont="1" applyFill="1" applyBorder="1" applyAlignment="1">
      <alignment horizontal="left" vertical="center" wrapText="1"/>
    </xf>
    <xf numFmtId="2" fontId="13" fillId="2" borderId="1" xfId="5" applyNumberFormat="1" applyFont="1" applyFill="1" applyBorder="1" applyAlignment="1">
      <alignment horizontal="center" vertical="center"/>
    </xf>
    <xf numFmtId="167" fontId="13" fillId="2" borderId="1" xfId="5" applyNumberFormat="1" applyFont="1" applyFill="1" applyBorder="1" applyAlignment="1">
      <alignment horizontal="center" vertical="center"/>
    </xf>
    <xf numFmtId="166" fontId="13" fillId="2" borderId="1" xfId="5" applyNumberFormat="1" applyFont="1" applyFill="1" applyBorder="1" applyAlignment="1">
      <alignment horizontal="center" vertical="center"/>
    </xf>
    <xf numFmtId="0" fontId="13" fillId="2" borderId="1" xfId="5" applyFont="1" applyFill="1" applyBorder="1" applyAlignment="1">
      <alignment horizontal="center" vertical="center"/>
    </xf>
    <xf numFmtId="0" fontId="33" fillId="2" borderId="1" xfId="5" applyFont="1" applyFill="1" applyBorder="1" applyAlignment="1">
      <alignment horizontal="center" vertical="center"/>
    </xf>
    <xf numFmtId="0" fontId="15" fillId="2" borderId="1" xfId="5" applyNumberFormat="1" applyFont="1" applyFill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center" vertical="center" wrapText="1"/>
    </xf>
    <xf numFmtId="2" fontId="15" fillId="2" borderId="1" xfId="5" applyNumberFormat="1" applyFont="1" applyFill="1" applyBorder="1" applyAlignment="1">
      <alignment horizontal="center" vertical="center"/>
    </xf>
    <xf numFmtId="14" fontId="15" fillId="2" borderId="1" xfId="5" applyNumberFormat="1" applyFont="1" applyFill="1" applyBorder="1" applyAlignment="1">
      <alignment horizontal="center" vertical="center"/>
    </xf>
    <xf numFmtId="166" fontId="15" fillId="2" borderId="1" xfId="5" applyNumberFormat="1" applyFont="1" applyFill="1" applyBorder="1" applyAlignment="1">
      <alignment horizontal="center" vertical="center"/>
    </xf>
    <xf numFmtId="0" fontId="15" fillId="2" borderId="1" xfId="5" applyFont="1" applyFill="1" applyBorder="1" applyAlignment="1">
      <alignment horizontal="center" vertical="center"/>
    </xf>
    <xf numFmtId="167" fontId="15" fillId="2" borderId="1" xfId="5" applyNumberFormat="1" applyFont="1" applyFill="1" applyBorder="1" applyAlignment="1">
      <alignment horizontal="center" vertical="center"/>
    </xf>
    <xf numFmtId="0" fontId="21" fillId="2" borderId="1" xfId="5" applyFont="1" applyFill="1" applyBorder="1" applyAlignment="1">
      <alignment horizontal="center" vertical="center"/>
    </xf>
    <xf numFmtId="0" fontId="14" fillId="2" borderId="1" xfId="5" applyNumberFormat="1" applyFont="1" applyFill="1" applyBorder="1" applyAlignment="1">
      <alignment horizontal="center" vertical="center"/>
    </xf>
    <xf numFmtId="0" fontId="14" fillId="2" borderId="1" xfId="5" applyNumberFormat="1" applyFont="1" applyFill="1" applyBorder="1" applyAlignment="1">
      <alignment horizontal="center" vertical="center" wrapText="1"/>
    </xf>
    <xf numFmtId="2" fontId="14" fillId="2" borderId="1" xfId="5" applyNumberFormat="1" applyFont="1" applyFill="1" applyBorder="1" applyAlignment="1">
      <alignment horizontal="center" vertical="center"/>
    </xf>
    <xf numFmtId="167" fontId="14" fillId="2" borderId="1" xfId="5" applyNumberFormat="1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/>
    </xf>
    <xf numFmtId="0" fontId="22" fillId="2" borderId="1" xfId="5" applyFont="1" applyFill="1" applyBorder="1" applyAlignment="1">
      <alignment horizontal="center" vertical="center"/>
    </xf>
    <xf numFmtId="49" fontId="14" fillId="2" borderId="1" xfId="5" applyNumberFormat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5" applyFont="1" applyFill="1" applyBorder="1" applyAlignment="1">
      <alignment horizontal="center" vertical="center"/>
    </xf>
    <xf numFmtId="2" fontId="28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5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31" fillId="2" borderId="1" xfId="5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 wrapText="1"/>
    </xf>
    <xf numFmtId="14" fontId="10" fillId="2" borderId="1" xfId="5" applyNumberFormat="1" applyFont="1" applyFill="1" applyBorder="1" applyAlignment="1">
      <alignment horizontal="center" vertical="center"/>
    </xf>
    <xf numFmtId="2" fontId="28" fillId="2" borderId="1" xfId="0" applyNumberFormat="1" applyFont="1" applyFill="1" applyBorder="1" applyAlignment="1">
      <alignment horizontal="center" vertical="center" wrapText="1"/>
    </xf>
    <xf numFmtId="49" fontId="15" fillId="2" borderId="1" xfId="5" applyNumberFormat="1" applyFont="1" applyFill="1" applyBorder="1" applyAlignment="1">
      <alignment horizontal="left" vertical="center" wrapText="1"/>
    </xf>
    <xf numFmtId="0" fontId="28" fillId="2" borderId="1" xfId="5" applyFont="1" applyFill="1" applyBorder="1" applyAlignment="1">
      <alignment horizontal="center" vertical="center" wrapText="1"/>
    </xf>
    <xf numFmtId="2" fontId="15" fillId="2" borderId="1" xfId="5" applyNumberFormat="1" applyFont="1" applyFill="1" applyBorder="1" applyAlignment="1">
      <alignment horizontal="center" vertical="center" wrapText="1"/>
    </xf>
    <xf numFmtId="2" fontId="21" fillId="2" borderId="1" xfId="5" applyNumberFormat="1" applyFont="1" applyFill="1" applyBorder="1" applyAlignment="1">
      <alignment horizontal="center" vertical="center"/>
    </xf>
    <xf numFmtId="0" fontId="13" fillId="2" borderId="20" xfId="5" applyNumberFormat="1" applyFont="1" applyFill="1" applyBorder="1" applyAlignment="1">
      <alignment horizontal="center" vertical="center"/>
    </xf>
    <xf numFmtId="2" fontId="13" fillId="2" borderId="20" xfId="5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49" fontId="13" fillId="2" borderId="1" xfId="5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7" xfId="5" applyFont="1" applyFill="1" applyBorder="1" applyAlignment="1">
      <alignment horizontal="left" vertical="center" wrapText="1"/>
    </xf>
    <xf numFmtId="2" fontId="13" fillId="2" borderId="1" xfId="5" applyNumberFormat="1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left" vertical="center" wrapText="1"/>
    </xf>
    <xf numFmtId="2" fontId="28" fillId="2" borderId="20" xfId="0" applyNumberFormat="1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/>
    </xf>
    <xf numFmtId="0" fontId="32" fillId="2" borderId="1" xfId="5" applyFont="1" applyFill="1" applyBorder="1" applyAlignment="1">
      <alignment vertical="center" wrapText="1"/>
    </xf>
    <xf numFmtId="168" fontId="13" fillId="2" borderId="1" xfId="5" applyNumberFormat="1" applyFont="1" applyFill="1" applyBorder="1" applyAlignment="1">
      <alignment horizontal="center" vertical="center"/>
    </xf>
    <xf numFmtId="0" fontId="28" fillId="2" borderId="1" xfId="5" applyFont="1" applyFill="1" applyBorder="1" applyAlignment="1">
      <alignment vertical="center" wrapText="1"/>
    </xf>
    <xf numFmtId="49" fontId="14" fillId="2" borderId="3" xfId="5" applyNumberFormat="1" applyFont="1" applyFill="1" applyBorder="1" applyAlignment="1">
      <alignment horizontal="left" vertical="center" wrapText="1"/>
    </xf>
    <xf numFmtId="0" fontId="13" fillId="2" borderId="1" xfId="5" applyNumberFormat="1" applyFont="1" applyFill="1" applyBorder="1" applyAlignment="1">
      <alignment horizontal="center" vertical="center" wrapText="1"/>
    </xf>
    <xf numFmtId="0" fontId="13" fillId="2" borderId="3" xfId="5" applyNumberFormat="1" applyFont="1" applyFill="1" applyBorder="1" applyAlignment="1">
      <alignment horizontal="center" vertical="center"/>
    </xf>
    <xf numFmtId="0" fontId="14" fillId="2" borderId="3" xfId="5" applyNumberFormat="1" applyFont="1" applyFill="1" applyBorder="1" applyAlignment="1">
      <alignment horizontal="center" vertical="center"/>
    </xf>
    <xf numFmtId="0" fontId="15" fillId="2" borderId="3" xfId="5" applyNumberFormat="1" applyFont="1" applyFill="1" applyBorder="1" applyAlignment="1">
      <alignment horizontal="center" vertical="center"/>
    </xf>
    <xf numFmtId="2" fontId="15" fillId="2" borderId="3" xfId="5" applyNumberFormat="1" applyFont="1" applyFill="1" applyBorder="1" applyAlignment="1">
      <alignment horizontal="center" vertical="center" wrapText="1"/>
    </xf>
    <xf numFmtId="2" fontId="15" fillId="2" borderId="3" xfId="5" applyNumberFormat="1" applyFont="1" applyFill="1" applyBorder="1" applyAlignment="1">
      <alignment horizontal="center" vertical="center"/>
    </xf>
    <xf numFmtId="0" fontId="13" fillId="2" borderId="7" xfId="5" applyFont="1" applyFill="1" applyBorder="1" applyAlignment="1">
      <alignment vertical="center" wrapText="1"/>
    </xf>
    <xf numFmtId="49" fontId="13" fillId="2" borderId="20" xfId="5" applyNumberFormat="1" applyFont="1" applyFill="1" applyBorder="1" applyAlignment="1">
      <alignment horizontal="left" vertical="center" wrapText="1"/>
    </xf>
    <xf numFmtId="167" fontId="13" fillId="2" borderId="20" xfId="5" applyNumberFormat="1" applyFont="1" applyFill="1" applyBorder="1" applyAlignment="1">
      <alignment horizontal="center" vertical="center"/>
    </xf>
    <xf numFmtId="166" fontId="13" fillId="2" borderId="1" xfId="5" applyNumberFormat="1" applyFont="1" applyFill="1" applyBorder="1" applyAlignment="1">
      <alignment vertical="center"/>
    </xf>
    <xf numFmtId="2" fontId="32" fillId="2" borderId="1" xfId="0" applyNumberFormat="1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165" fontId="13" fillId="2" borderId="1" xfId="5" applyNumberFormat="1" applyFont="1" applyFill="1" applyBorder="1" applyAlignment="1">
      <alignment horizontal="center" vertical="center"/>
    </xf>
    <xf numFmtId="1" fontId="13" fillId="2" borderId="1" xfId="5" applyNumberFormat="1" applyFont="1" applyFill="1" applyBorder="1" applyAlignment="1">
      <alignment horizontal="center" vertical="center"/>
    </xf>
    <xf numFmtId="171" fontId="32" fillId="2" borderId="1" xfId="0" applyNumberFormat="1" applyFont="1" applyFill="1" applyBorder="1" applyAlignment="1">
      <alignment horizontal="center" vertical="center"/>
    </xf>
    <xf numFmtId="14" fontId="13" fillId="2" borderId="1" xfId="5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71" fontId="13" fillId="2" borderId="1" xfId="5" applyNumberFormat="1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1" xfId="5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 vertical="center" wrapText="1"/>
    </xf>
    <xf numFmtId="0" fontId="10" fillId="2" borderId="1" xfId="5" applyFont="1" applyFill="1" applyBorder="1" applyAlignment="1">
      <alignment horizontal="center" vertical="center" wrapText="1"/>
    </xf>
    <xf numFmtId="2" fontId="10" fillId="2" borderId="1" xfId="5" applyNumberFormat="1" applyFont="1" applyFill="1" applyBorder="1" applyAlignment="1">
      <alignment horizontal="center" vertical="center"/>
    </xf>
    <xf numFmtId="4" fontId="38" fillId="2" borderId="1" xfId="0" applyNumberFormat="1" applyFont="1" applyFill="1" applyBorder="1" applyAlignment="1">
      <alignment horizontal="center" vertical="center"/>
    </xf>
    <xf numFmtId="3" fontId="38" fillId="2" borderId="1" xfId="0" applyNumberFormat="1" applyFont="1" applyFill="1" applyBorder="1" applyAlignment="1">
      <alignment horizontal="center" vertical="center"/>
    </xf>
    <xf numFmtId="166" fontId="10" fillId="2" borderId="1" xfId="5" applyNumberFormat="1" applyFont="1" applyFill="1" applyBorder="1" applyAlignment="1">
      <alignment horizontal="center" vertical="center"/>
    </xf>
    <xf numFmtId="167" fontId="10" fillId="2" borderId="1" xfId="5" applyNumberFormat="1" applyFont="1" applyFill="1" applyBorder="1" applyAlignment="1">
      <alignment horizontal="center" vertical="center"/>
    </xf>
    <xf numFmtId="0" fontId="13" fillId="2" borderId="1" xfId="5" applyFont="1" applyFill="1" applyBorder="1" applyAlignment="1">
      <alignment vertical="center" wrapText="1"/>
    </xf>
    <xf numFmtId="0" fontId="8" fillId="2" borderId="0" xfId="5" applyFont="1" applyFill="1" applyAlignment="1">
      <alignment vertical="center"/>
    </xf>
    <xf numFmtId="0" fontId="32" fillId="2" borderId="1" xfId="5" applyFont="1" applyFill="1" applyBorder="1" applyAlignment="1">
      <alignment horizontal="left" vertical="center" wrapText="1"/>
    </xf>
    <xf numFmtId="3" fontId="13" fillId="2" borderId="1" xfId="5" applyNumberFormat="1" applyFont="1" applyFill="1" applyBorder="1" applyAlignment="1">
      <alignment horizontal="center" vertical="center"/>
    </xf>
    <xf numFmtId="4" fontId="13" fillId="2" borderId="1" xfId="5" applyNumberFormat="1" applyFont="1" applyFill="1" applyBorder="1" applyAlignment="1">
      <alignment horizontal="center" vertical="center"/>
    </xf>
    <xf numFmtId="49" fontId="10" fillId="2" borderId="1" xfId="5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21" fillId="0" borderId="5" xfId="5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/>
    </xf>
    <xf numFmtId="165" fontId="14" fillId="0" borderId="1" xfId="5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2" fontId="34" fillId="0" borderId="3" xfId="0" applyNumberFormat="1" applyFont="1" applyFill="1" applyBorder="1" applyAlignment="1">
      <alignment horizontal="center" vertical="center" wrapText="1"/>
    </xf>
    <xf numFmtId="49" fontId="34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left" textRotation="90" wrapText="1"/>
    </xf>
    <xf numFmtId="0" fontId="6" fillId="0" borderId="1" xfId="0" applyFont="1" applyFill="1" applyBorder="1" applyAlignment="1">
      <alignment horizontal="left" textRotation="90"/>
    </xf>
    <xf numFmtId="0" fontId="6" fillId="0" borderId="1" xfId="0" applyFont="1" applyFill="1" applyBorder="1" applyAlignment="1">
      <alignment horizontal="center" vertical="center" textRotation="90" wrapText="1"/>
    </xf>
    <xf numFmtId="1" fontId="14" fillId="0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14" fontId="13" fillId="0" borderId="3" xfId="0" applyNumberFormat="1" applyFont="1" applyFill="1" applyBorder="1" applyAlignment="1">
      <alignment horizontal="center" vertical="center"/>
    </xf>
    <xf numFmtId="167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67" fontId="14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3" fillId="0" borderId="3" xfId="5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/>
    </xf>
    <xf numFmtId="0" fontId="49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 vertical="center" wrapText="1"/>
    </xf>
    <xf numFmtId="0" fontId="14" fillId="0" borderId="7" xfId="4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17" fontId="14" fillId="0" borderId="3" xfId="0" applyNumberFormat="1" applyFont="1" applyFill="1" applyBorder="1" applyAlignment="1">
      <alignment horizontal="center" vertical="center" wrapText="1"/>
    </xf>
    <xf numFmtId="167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" fontId="14" fillId="0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left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17" fontId="13" fillId="0" borderId="20" xfId="0" applyNumberFormat="1" applyFont="1" applyFill="1" applyBorder="1" applyAlignment="1">
      <alignment horizontal="center" vertical="center"/>
    </xf>
    <xf numFmtId="167" fontId="13" fillId="0" borderId="20" xfId="0" applyNumberFormat="1" applyFont="1" applyFill="1" applyBorder="1" applyAlignment="1">
      <alignment horizontal="center" vertical="center"/>
    </xf>
    <xf numFmtId="49" fontId="14" fillId="0" borderId="20" xfId="0" applyNumberFormat="1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17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5" fillId="0" borderId="2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49" fontId="46" fillId="0" borderId="1" xfId="5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5" fontId="45" fillId="0" borderId="20" xfId="0" applyNumberFormat="1" applyFont="1" applyFill="1" applyBorder="1" applyAlignment="1">
      <alignment horizontal="center" vertical="center"/>
    </xf>
    <xf numFmtId="174" fontId="1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wrapText="1"/>
    </xf>
    <xf numFmtId="2" fontId="4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46" fillId="0" borderId="1" xfId="5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" fontId="15" fillId="0" borderId="1" xfId="0" applyNumberFormat="1" applyFont="1" applyFill="1" applyBorder="1" applyAlignment="1">
      <alignment vertical="center"/>
    </xf>
    <xf numFmtId="167" fontId="13" fillId="0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23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19" fillId="0" borderId="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wrapText="1"/>
    </xf>
    <xf numFmtId="0" fontId="14" fillId="0" borderId="5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67" fontId="14" fillId="0" borderId="23" xfId="0" applyNumberFormat="1" applyFont="1" applyFill="1" applyBorder="1" applyAlignment="1">
      <alignment horizontal="center" vertical="center" wrapText="1"/>
    </xf>
    <xf numFmtId="0" fontId="31" fillId="0" borderId="1" xfId="5" applyFont="1" applyFill="1" applyBorder="1" applyAlignment="1">
      <alignment horizontal="center" vertical="center"/>
    </xf>
    <xf numFmtId="2" fontId="14" fillId="0" borderId="1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7" fontId="5" fillId="0" borderId="1" xfId="6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/>
    </xf>
    <xf numFmtId="167" fontId="14" fillId="0" borderId="1" xfId="6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2" fontId="50" fillId="0" borderId="4" xfId="0" applyNumberFormat="1" applyFont="1" applyFill="1" applyBorder="1" applyAlignment="1">
      <alignment horizontal="center" vertical="center"/>
    </xf>
    <xf numFmtId="167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/>
    </xf>
    <xf numFmtId="0" fontId="46" fillId="0" borderId="23" xfId="0" applyFont="1" applyFill="1" applyBorder="1" applyAlignment="1">
      <alignment horizontal="left" vertical="center" wrapText="1"/>
    </xf>
    <xf numFmtId="173" fontId="50" fillId="0" borderId="4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vertical="center" wrapText="1"/>
    </xf>
    <xf numFmtId="2" fontId="42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left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164" fontId="14" fillId="0" borderId="1" xfId="2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center" vertical="center"/>
    </xf>
    <xf numFmtId="173" fontId="42" fillId="0" borderId="1" xfId="0" applyNumberFormat="1" applyFont="1" applyFill="1" applyBorder="1" applyAlignment="1">
      <alignment horizontal="center" vertical="center"/>
    </xf>
    <xf numFmtId="175" fontId="42" fillId="0" borderId="1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/>
    </xf>
    <xf numFmtId="0" fontId="51" fillId="0" borderId="1" xfId="0" applyFont="1" applyFill="1" applyBorder="1" applyAlignment="1">
      <alignment horizontal="center" vertical="center"/>
    </xf>
    <xf numFmtId="4" fontId="44" fillId="0" borderId="1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left" wrapText="1"/>
    </xf>
    <xf numFmtId="2" fontId="34" fillId="0" borderId="1" xfId="0" applyNumberFormat="1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left" wrapText="1"/>
    </xf>
    <xf numFmtId="0" fontId="43" fillId="0" borderId="1" xfId="0" applyFont="1" applyFill="1" applyBorder="1" applyAlignment="1">
      <alignment horizontal="left" wrapText="1"/>
    </xf>
    <xf numFmtId="169" fontId="14" fillId="0" borderId="1" xfId="0" applyNumberFormat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wrapText="1"/>
    </xf>
    <xf numFmtId="2" fontId="34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left" wrapText="1"/>
    </xf>
    <xf numFmtId="0" fontId="49" fillId="0" borderId="1" xfId="5" applyFont="1" applyFill="1" applyBorder="1" applyAlignment="1">
      <alignment wrapText="1"/>
    </xf>
    <xf numFmtId="172" fontId="15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168" fontId="5" fillId="0" borderId="3" xfId="0" applyNumberFormat="1" applyFont="1" applyFill="1" applyBorder="1" applyAlignment="1">
      <alignment horizontal="center" vertical="center"/>
    </xf>
    <xf numFmtId="2" fontId="14" fillId="0" borderId="24" xfId="0" applyNumberFormat="1" applyFont="1" applyFill="1" applyBorder="1" applyAlignment="1">
      <alignment horizontal="center" vertical="center"/>
    </xf>
    <xf numFmtId="2" fontId="15" fillId="0" borderId="2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2" fontId="14" fillId="0" borderId="2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0" xfId="0" applyNumberFormat="1" applyFont="1" applyFill="1" applyBorder="1" applyAlignment="1">
      <alignment horizontal="center" vertical="center" textRotation="90"/>
    </xf>
    <xf numFmtId="0" fontId="15" fillId="0" borderId="3" xfId="0" applyNumberFormat="1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center" vertical="center" textRotation="90"/>
    </xf>
    <xf numFmtId="0" fontId="15" fillId="0" borderId="3" xfId="0" applyFont="1" applyFill="1" applyBorder="1" applyAlignment="1">
      <alignment horizontal="center" vertical="center" textRotation="90"/>
    </xf>
    <xf numFmtId="0" fontId="15" fillId="0" borderId="23" xfId="0" applyFont="1" applyFill="1" applyBorder="1" applyAlignment="1">
      <alignment horizontal="center" wrapText="1"/>
    </xf>
    <xf numFmtId="0" fontId="15" fillId="0" borderId="26" xfId="0" applyFont="1" applyFill="1" applyBorder="1" applyAlignment="1">
      <alignment horizontal="center" wrapText="1"/>
    </xf>
    <xf numFmtId="0" fontId="15" fillId="0" borderId="27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5" fillId="0" borderId="30" xfId="0" applyFont="1" applyFill="1" applyBorder="1" applyAlignment="1">
      <alignment horizontal="center" wrapText="1"/>
    </xf>
    <xf numFmtId="0" fontId="15" fillId="0" borderId="3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8" fillId="0" borderId="23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17" fillId="0" borderId="0" xfId="5" applyNumberFormat="1" applyFont="1" applyFill="1" applyAlignment="1">
      <alignment horizontal="center" vertical="center"/>
    </xf>
    <xf numFmtId="0" fontId="18" fillId="0" borderId="7" xfId="5" applyNumberFormat="1" applyFont="1" applyFill="1" applyBorder="1" applyAlignment="1">
      <alignment horizontal="center" vertical="center"/>
    </xf>
    <xf numFmtId="0" fontId="18" fillId="0" borderId="14" xfId="5" applyNumberFormat="1" applyFont="1" applyFill="1" applyBorder="1" applyAlignment="1">
      <alignment horizontal="center" vertical="center"/>
    </xf>
    <xf numFmtId="0" fontId="18" fillId="0" borderId="5" xfId="5" applyNumberFormat="1" applyFont="1" applyFill="1" applyBorder="1" applyAlignment="1">
      <alignment horizontal="center" vertical="center"/>
    </xf>
    <xf numFmtId="0" fontId="18" fillId="2" borderId="7" xfId="5" applyNumberFormat="1" applyFont="1" applyFill="1" applyBorder="1" applyAlignment="1">
      <alignment horizontal="center" vertical="center"/>
    </xf>
    <xf numFmtId="0" fontId="18" fillId="2" borderId="14" xfId="5" applyNumberFormat="1" applyFont="1" applyFill="1" applyBorder="1" applyAlignment="1">
      <alignment horizontal="center" vertical="center"/>
    </xf>
    <xf numFmtId="0" fontId="18" fillId="2" borderId="5" xfId="5" applyNumberFormat="1" applyFont="1" applyFill="1" applyBorder="1" applyAlignment="1">
      <alignment horizontal="center" vertical="center"/>
    </xf>
    <xf numFmtId="0" fontId="18" fillId="2" borderId="1" xfId="5" applyFont="1" applyFill="1" applyBorder="1" applyAlignment="1">
      <alignment horizontal="center" vertical="center"/>
    </xf>
    <xf numFmtId="2" fontId="18" fillId="2" borderId="7" xfId="5" applyNumberFormat="1" applyFont="1" applyFill="1" applyBorder="1" applyAlignment="1">
      <alignment horizontal="center" vertical="center"/>
    </xf>
    <xf numFmtId="2" fontId="18" fillId="2" borderId="14" xfId="5" applyNumberFormat="1" applyFont="1" applyFill="1" applyBorder="1" applyAlignment="1">
      <alignment horizontal="center" vertical="center"/>
    </xf>
    <xf numFmtId="2" fontId="18" fillId="2" borderId="5" xfId="5" applyNumberFormat="1" applyFont="1" applyFill="1" applyBorder="1" applyAlignment="1">
      <alignment horizontal="center" vertical="center"/>
    </xf>
    <xf numFmtId="0" fontId="18" fillId="2" borderId="1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18" fillId="2" borderId="14" xfId="5" applyFont="1" applyFill="1" applyBorder="1" applyAlignment="1">
      <alignment horizontal="center" vertical="center" wrapText="1"/>
    </xf>
    <xf numFmtId="0" fontId="18" fillId="2" borderId="5" xfId="5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/>
    </xf>
    <xf numFmtId="0" fontId="18" fillId="2" borderId="14" xfId="5" applyFont="1" applyFill="1" applyBorder="1" applyAlignment="1">
      <alignment horizontal="center" vertical="center"/>
    </xf>
    <xf numFmtId="0" fontId="18" fillId="2" borderId="5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textRotation="90" wrapText="1"/>
    </xf>
    <xf numFmtId="0" fontId="15" fillId="0" borderId="21" xfId="0" applyFont="1" applyFill="1" applyBorder="1" applyAlignment="1">
      <alignment horizontal="center" vertical="center" textRotation="90" wrapText="1"/>
    </xf>
    <xf numFmtId="0" fontId="15" fillId="0" borderId="3" xfId="0" applyFont="1" applyFill="1" applyBorder="1" applyAlignment="1">
      <alignment horizontal="center" vertical="center" textRotation="90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49" fontId="1" fillId="0" borderId="0" xfId="5" applyNumberForma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horizontal="left" vertical="center"/>
    </xf>
    <xf numFmtId="0" fontId="30" fillId="0" borderId="30" xfId="5" applyFont="1" applyFill="1" applyBorder="1" applyAlignment="1">
      <alignment horizontal="left" vertical="center" wrapText="1"/>
    </xf>
    <xf numFmtId="0" fontId="18" fillId="0" borderId="30" xfId="5" applyFont="1" applyFill="1" applyBorder="1" applyAlignment="1">
      <alignment horizontal="center" vertical="center"/>
    </xf>
    <xf numFmtId="0" fontId="15" fillId="0" borderId="7" xfId="5" applyNumberFormat="1" applyFont="1" applyFill="1" applyBorder="1" applyAlignment="1">
      <alignment horizontal="center" vertical="center"/>
    </xf>
    <xf numFmtId="0" fontId="15" fillId="0" borderId="14" xfId="5" applyNumberFormat="1" applyFont="1" applyFill="1" applyBorder="1" applyAlignment="1">
      <alignment horizontal="center" vertical="center"/>
    </xf>
    <xf numFmtId="0" fontId="15" fillId="0" borderId="5" xfId="5" applyNumberFormat="1" applyFont="1" applyFill="1" applyBorder="1" applyAlignment="1">
      <alignment horizontal="center" vertical="center"/>
    </xf>
    <xf numFmtId="49" fontId="15" fillId="0" borderId="7" xfId="5" applyNumberFormat="1" applyFont="1" applyFill="1" applyBorder="1" applyAlignment="1">
      <alignment horizontal="center" vertical="center" wrapText="1"/>
    </xf>
    <xf numFmtId="49" fontId="15" fillId="0" borderId="14" xfId="5" applyNumberFormat="1" applyFont="1" applyFill="1" applyBorder="1" applyAlignment="1">
      <alignment horizontal="center" vertical="center" wrapText="1"/>
    </xf>
    <xf numFmtId="49" fontId="15" fillId="0" borderId="5" xfId="5" applyNumberFormat="1" applyFont="1" applyFill="1" applyBorder="1" applyAlignment="1">
      <alignment horizontal="center" vertical="center" wrapText="1"/>
    </xf>
  </cellXfs>
  <cellStyles count="8">
    <cellStyle name="S8" xfId="1"/>
    <cellStyle name="Денежный" xfId="2" builtinId="4"/>
    <cellStyle name="Обычный" xfId="0" builtinId="0"/>
    <cellStyle name="Обычный 14" xfId="3"/>
    <cellStyle name="Обычный 2" xfId="4"/>
    <cellStyle name="Обычный 3" xfId="5"/>
    <cellStyle name="Обычный_Otrymano_v_2006" xfId="6"/>
    <cellStyle name="Обычный_Лист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N788"/>
  <sheetViews>
    <sheetView tabSelected="1" view="pageBreakPreview" zoomScaleNormal="90" zoomScaleSheetLayoutView="100" workbookViewId="0">
      <selection activeCell="A307" sqref="A307"/>
    </sheetView>
  </sheetViews>
  <sheetFormatPr defaultRowHeight="12.75"/>
  <cols>
    <col min="1" max="1" width="3.7109375" style="1" customWidth="1"/>
    <col min="2" max="2" width="38.42578125" style="1" customWidth="1"/>
    <col min="3" max="3" width="5" style="1" customWidth="1"/>
    <col min="4" max="4" width="13.5703125" style="21" customWidth="1"/>
    <col min="5" max="5" width="13.42578125" style="21" customWidth="1"/>
    <col min="6" max="6" width="10.28515625" style="54" customWidth="1"/>
    <col min="7" max="7" width="14.28515625" style="53" customWidth="1"/>
    <col min="8" max="8" width="9.85546875" style="55" customWidth="1"/>
    <col min="9" max="9" width="11.42578125" style="55" customWidth="1"/>
    <col min="10" max="10" width="13" style="56" customWidth="1"/>
    <col min="11" max="11" width="9.7109375" style="1" customWidth="1"/>
    <col min="12" max="12" width="11.28515625" style="1" customWidth="1"/>
    <col min="13" max="13" width="8.28515625" style="1" customWidth="1"/>
    <col min="14" max="14" width="11.28515625" style="57" customWidth="1"/>
    <col min="15" max="15" width="12.28515625" style="21" customWidth="1"/>
    <col min="16" max="16" width="14.7109375" style="21" customWidth="1"/>
    <col min="17" max="20" width="1.7109375" style="21" customWidth="1"/>
    <col min="21" max="21" width="1.7109375" style="50" customWidth="1"/>
    <col min="22" max="22" width="3" style="51" customWidth="1"/>
    <col min="23" max="23" width="12.7109375" style="21" customWidth="1"/>
    <col min="24" max="24" width="14.28515625" style="21" customWidth="1"/>
    <col min="25" max="25" width="15.140625" style="1" customWidth="1"/>
    <col min="26" max="26" width="10.85546875" style="1" bestFit="1" customWidth="1"/>
    <col min="27" max="16384" width="9.140625" style="1"/>
  </cols>
  <sheetData>
    <row r="1" spans="1:40">
      <c r="B1" s="2"/>
      <c r="C1" s="2"/>
      <c r="D1" s="136"/>
      <c r="E1" s="136"/>
      <c r="F1" s="137"/>
      <c r="G1" s="138"/>
      <c r="H1" s="139"/>
      <c r="I1" s="139"/>
      <c r="J1" s="140"/>
      <c r="K1" s="2"/>
      <c r="L1" s="2"/>
      <c r="M1" s="2"/>
      <c r="N1" s="141"/>
      <c r="O1" s="136"/>
      <c r="P1" s="136"/>
      <c r="Q1" s="136"/>
      <c r="R1" s="136"/>
      <c r="S1" s="136"/>
      <c r="T1" s="136"/>
      <c r="U1" s="653" t="s">
        <v>1577</v>
      </c>
      <c r="V1" s="653"/>
      <c r="W1" s="653"/>
      <c r="X1" s="65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8.25" customHeight="1">
      <c r="A2" s="3"/>
      <c r="B2" s="657" t="s">
        <v>986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5.75">
      <c r="A3" s="142"/>
      <c r="B3" s="143" t="s">
        <v>1540</v>
      </c>
      <c r="C3" s="658" t="s">
        <v>1585</v>
      </c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144"/>
      <c r="R3" s="144"/>
      <c r="S3" s="144"/>
      <c r="T3" s="144"/>
      <c r="U3" s="145"/>
      <c r="V3" s="146"/>
      <c r="W3" s="144"/>
      <c r="X3" s="144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</row>
    <row r="4" spans="1:40" ht="33" customHeight="1">
      <c r="A4" s="652" t="s">
        <v>1533</v>
      </c>
      <c r="B4" s="668" t="s">
        <v>1542</v>
      </c>
      <c r="C4" s="668" t="s">
        <v>1556</v>
      </c>
      <c r="D4" s="654" t="s">
        <v>1543</v>
      </c>
      <c r="E4" s="654" t="s">
        <v>1534</v>
      </c>
      <c r="F4" s="654" t="s">
        <v>965</v>
      </c>
      <c r="G4" s="654"/>
      <c r="H4" s="692" t="s">
        <v>1544</v>
      </c>
      <c r="I4" s="668" t="s">
        <v>1724</v>
      </c>
      <c r="J4" s="668"/>
      <c r="K4" s="668"/>
      <c r="L4" s="668"/>
      <c r="M4" s="668"/>
      <c r="N4" s="668"/>
      <c r="O4" s="690" t="s">
        <v>1723</v>
      </c>
      <c r="P4" s="691"/>
      <c r="Q4" s="654" t="s">
        <v>1604</v>
      </c>
      <c r="R4" s="654"/>
      <c r="S4" s="654"/>
      <c r="T4" s="654"/>
      <c r="U4" s="654"/>
      <c r="V4" s="654"/>
      <c r="W4" s="654" t="s">
        <v>987</v>
      </c>
      <c r="X4" s="654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0">
      <c r="A5" s="652"/>
      <c r="B5" s="668"/>
      <c r="C5" s="668"/>
      <c r="D5" s="654"/>
      <c r="E5" s="654"/>
      <c r="F5" s="655" t="s">
        <v>1545</v>
      </c>
      <c r="G5" s="672" t="s">
        <v>1546</v>
      </c>
      <c r="H5" s="694"/>
      <c r="I5" s="692" t="s">
        <v>1547</v>
      </c>
      <c r="J5" s="695" t="s">
        <v>1548</v>
      </c>
      <c r="K5" s="667" t="s">
        <v>1545</v>
      </c>
      <c r="L5" s="668" t="s">
        <v>1546</v>
      </c>
      <c r="M5" s="668" t="s">
        <v>1552</v>
      </c>
      <c r="N5" s="668"/>
      <c r="O5" s="659" t="s">
        <v>1545</v>
      </c>
      <c r="P5" s="654" t="s">
        <v>1546</v>
      </c>
      <c r="Q5" s="661" t="s">
        <v>1605</v>
      </c>
      <c r="R5" s="662"/>
      <c r="S5" s="662"/>
      <c r="T5" s="663"/>
      <c r="U5" s="655" t="s">
        <v>1545</v>
      </c>
      <c r="V5" s="689" t="s">
        <v>1546</v>
      </c>
      <c r="W5" s="659" t="s">
        <v>1545</v>
      </c>
      <c r="X5" s="654" t="s">
        <v>1546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</row>
    <row r="6" spans="1:40" s="19" customFormat="1" ht="32.25" customHeight="1">
      <c r="A6" s="652"/>
      <c r="B6" s="668"/>
      <c r="C6" s="668"/>
      <c r="D6" s="654"/>
      <c r="E6" s="654"/>
      <c r="F6" s="656"/>
      <c r="G6" s="672"/>
      <c r="H6" s="693"/>
      <c r="I6" s="693"/>
      <c r="J6" s="695"/>
      <c r="K6" s="667"/>
      <c r="L6" s="668"/>
      <c r="M6" s="436" t="s">
        <v>1549</v>
      </c>
      <c r="N6" s="119" t="s">
        <v>1550</v>
      </c>
      <c r="O6" s="660"/>
      <c r="P6" s="654"/>
      <c r="Q6" s="664"/>
      <c r="R6" s="665"/>
      <c r="S6" s="665"/>
      <c r="T6" s="666"/>
      <c r="U6" s="656"/>
      <c r="V6" s="689"/>
      <c r="W6" s="660"/>
      <c r="X6" s="654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</row>
    <row r="7" spans="1:40" ht="15.75">
      <c r="A7" s="669" t="s">
        <v>1535</v>
      </c>
      <c r="B7" s="670"/>
      <c r="C7" s="670"/>
      <c r="D7" s="670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70"/>
      <c r="X7" s="671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</row>
    <row r="8" spans="1:40" s="183" customFormat="1" ht="26.25">
      <c r="A8" s="438">
        <v>1</v>
      </c>
      <c r="B8" s="199" t="s">
        <v>441</v>
      </c>
      <c r="C8" s="439" t="s">
        <v>1537</v>
      </c>
      <c r="D8" s="439" t="s">
        <v>442</v>
      </c>
      <c r="E8" s="439">
        <v>25.68</v>
      </c>
      <c r="F8" s="439">
        <v>5757</v>
      </c>
      <c r="G8" s="439">
        <f>F8*E8</f>
        <v>147839.76</v>
      </c>
      <c r="H8" s="440">
        <v>44105</v>
      </c>
      <c r="I8" s="440">
        <v>43410</v>
      </c>
      <c r="J8" s="439" t="s">
        <v>443</v>
      </c>
      <c r="K8" s="439"/>
      <c r="L8" s="439">
        <f>K8*E8</f>
        <v>0</v>
      </c>
      <c r="M8" s="439">
        <v>518</v>
      </c>
      <c r="N8" s="440">
        <v>42992</v>
      </c>
      <c r="O8" s="439">
        <f>F8+K8-W8</f>
        <v>242</v>
      </c>
      <c r="P8" s="439">
        <f>O8*E8</f>
        <v>6214.5599999999995</v>
      </c>
      <c r="Q8" s="439"/>
      <c r="R8" s="439"/>
      <c r="S8" s="439"/>
      <c r="T8" s="439"/>
      <c r="U8" s="439"/>
      <c r="V8" s="439"/>
      <c r="W8" s="439">
        <v>5515</v>
      </c>
      <c r="X8" s="439">
        <f>W8*E8</f>
        <v>141625.20000000001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pans="1:40" ht="25.5">
      <c r="A9" s="441">
        <v>2</v>
      </c>
      <c r="B9" s="442" t="s">
        <v>66</v>
      </c>
      <c r="C9" s="176" t="s">
        <v>1537</v>
      </c>
      <c r="D9" s="150" t="s">
        <v>1601</v>
      </c>
      <c r="E9" s="150">
        <v>3581.29</v>
      </c>
      <c r="F9" s="185">
        <v>37</v>
      </c>
      <c r="G9" s="150">
        <f>F9*E9</f>
        <v>132507.73000000001</v>
      </c>
      <c r="H9" s="186">
        <v>43891</v>
      </c>
      <c r="I9" s="186">
        <v>43039</v>
      </c>
      <c r="J9" s="152">
        <v>17003032</v>
      </c>
      <c r="K9" s="185"/>
      <c r="L9" s="150">
        <f t="shared" ref="L9:L25" si="0">K9*E9</f>
        <v>0</v>
      </c>
      <c r="M9" s="187">
        <v>518</v>
      </c>
      <c r="N9" s="186">
        <v>42992</v>
      </c>
      <c r="O9" s="176">
        <f t="shared" ref="O9:O56" si="1">F9+K9-W9</f>
        <v>0</v>
      </c>
      <c r="P9" s="443">
        <f t="shared" ref="P9:P56" si="2">O9*E9</f>
        <v>0</v>
      </c>
      <c r="Q9" s="444"/>
      <c r="R9" s="5"/>
      <c r="S9" s="5"/>
      <c r="T9" s="5"/>
      <c r="U9" s="5"/>
      <c r="V9" s="5"/>
      <c r="W9" s="185">
        <v>37</v>
      </c>
      <c r="X9" s="150">
        <f t="shared" ref="X9:X56" si="3">W9*E9</f>
        <v>132507.73000000001</v>
      </c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</row>
    <row r="10" spans="1:40" ht="25.5">
      <c r="A10" s="438">
        <v>3</v>
      </c>
      <c r="B10" s="442" t="s">
        <v>68</v>
      </c>
      <c r="C10" s="176" t="s">
        <v>9</v>
      </c>
      <c r="D10" s="150">
        <v>1703546</v>
      </c>
      <c r="E10" s="150">
        <v>197.95</v>
      </c>
      <c r="F10" s="185">
        <v>202</v>
      </c>
      <c r="G10" s="150">
        <f>F10*E10</f>
        <v>39985.899999999994</v>
      </c>
      <c r="H10" s="187" t="s">
        <v>1623</v>
      </c>
      <c r="I10" s="186">
        <v>43034</v>
      </c>
      <c r="J10" s="152">
        <v>5001</v>
      </c>
      <c r="K10" s="185"/>
      <c r="L10" s="150">
        <f t="shared" si="0"/>
        <v>0</v>
      </c>
      <c r="M10" s="187" t="s">
        <v>67</v>
      </c>
      <c r="N10" s="186">
        <v>42949</v>
      </c>
      <c r="O10" s="176">
        <f t="shared" si="1"/>
        <v>0</v>
      </c>
      <c r="P10" s="443">
        <f t="shared" si="2"/>
        <v>0</v>
      </c>
      <c r="Q10" s="444"/>
      <c r="R10" s="5"/>
      <c r="S10" s="5"/>
      <c r="T10" s="5"/>
      <c r="U10" s="5"/>
      <c r="V10" s="5"/>
      <c r="W10" s="185">
        <v>202</v>
      </c>
      <c r="X10" s="150">
        <f t="shared" si="3"/>
        <v>39985.899999999994</v>
      </c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</row>
    <row r="11" spans="1:40" ht="25.5">
      <c r="A11" s="441">
        <v>4</v>
      </c>
      <c r="B11" s="442" t="s">
        <v>1387</v>
      </c>
      <c r="C11" s="176" t="s">
        <v>1388</v>
      </c>
      <c r="D11" s="150">
        <v>960317</v>
      </c>
      <c r="E11" s="150">
        <v>1.88</v>
      </c>
      <c r="F11" s="185">
        <v>12245</v>
      </c>
      <c r="G11" s="150">
        <f>F11*E11</f>
        <v>23020.6</v>
      </c>
      <c r="H11" s="186">
        <v>43922</v>
      </c>
      <c r="I11" s="186">
        <v>42928</v>
      </c>
      <c r="J11" s="152">
        <v>7545</v>
      </c>
      <c r="K11" s="185"/>
      <c r="L11" s="150">
        <f t="shared" si="0"/>
        <v>0</v>
      </c>
      <c r="M11" s="186"/>
      <c r="N11" s="186"/>
      <c r="O11" s="176">
        <f t="shared" si="1"/>
        <v>1100</v>
      </c>
      <c r="P11" s="443">
        <f t="shared" si="2"/>
        <v>2068</v>
      </c>
      <c r="Q11" s="444"/>
      <c r="R11" s="5"/>
      <c r="S11" s="5"/>
      <c r="T11" s="5"/>
      <c r="U11" s="5"/>
      <c r="V11" s="5"/>
      <c r="W11" s="185">
        <v>11145</v>
      </c>
      <c r="X11" s="150">
        <f t="shared" si="3"/>
        <v>20952.599999999999</v>
      </c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</row>
    <row r="12" spans="1:40" ht="25.5">
      <c r="A12" s="438">
        <v>5</v>
      </c>
      <c r="B12" s="442" t="s">
        <v>1387</v>
      </c>
      <c r="C12" s="176" t="s">
        <v>1388</v>
      </c>
      <c r="D12" s="177"/>
      <c r="E12" s="122">
        <v>1.59</v>
      </c>
      <c r="F12" s="122">
        <v>25200</v>
      </c>
      <c r="G12" s="150">
        <f t="shared" ref="G12:G23" si="4">F12*E12</f>
        <v>40068</v>
      </c>
      <c r="H12" s="149"/>
      <c r="I12" s="149">
        <v>43384</v>
      </c>
      <c r="J12" s="188">
        <v>80033486</v>
      </c>
      <c r="K12" s="122"/>
      <c r="L12" s="150">
        <f t="shared" si="0"/>
        <v>0</v>
      </c>
      <c r="M12" s="189">
        <v>1026</v>
      </c>
      <c r="N12" s="445">
        <v>43378</v>
      </c>
      <c r="O12" s="176">
        <f t="shared" si="1"/>
        <v>800</v>
      </c>
      <c r="P12" s="443">
        <f>O12*E12</f>
        <v>1272</v>
      </c>
      <c r="Q12" s="444"/>
      <c r="R12" s="5"/>
      <c r="S12" s="5"/>
      <c r="T12" s="5"/>
      <c r="U12" s="5"/>
      <c r="V12" s="5"/>
      <c r="W12" s="122">
        <v>24400</v>
      </c>
      <c r="X12" s="150">
        <f t="shared" si="3"/>
        <v>38796</v>
      </c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</row>
    <row r="13" spans="1:40" ht="15">
      <c r="A13" s="441">
        <v>6</v>
      </c>
      <c r="B13" s="442" t="s">
        <v>240</v>
      </c>
      <c r="C13" s="153" t="s">
        <v>1557</v>
      </c>
      <c r="D13" s="177" t="s">
        <v>230</v>
      </c>
      <c r="E13" s="122">
        <v>705.13</v>
      </c>
      <c r="F13" s="122">
        <v>290</v>
      </c>
      <c r="G13" s="150">
        <f t="shared" si="4"/>
        <v>204487.7</v>
      </c>
      <c r="H13" s="149" t="s">
        <v>244</v>
      </c>
      <c r="I13" s="149" t="s">
        <v>242</v>
      </c>
      <c r="J13" s="188" t="s">
        <v>243</v>
      </c>
      <c r="K13" s="122"/>
      <c r="L13" s="150">
        <f t="shared" si="0"/>
        <v>0</v>
      </c>
      <c r="M13" s="189">
        <v>487</v>
      </c>
      <c r="N13" s="445" t="s">
        <v>246</v>
      </c>
      <c r="O13" s="176">
        <f t="shared" si="1"/>
        <v>198</v>
      </c>
      <c r="P13" s="443">
        <f t="shared" si="2"/>
        <v>139615.74</v>
      </c>
      <c r="Q13" s="444"/>
      <c r="R13" s="5"/>
      <c r="S13" s="5"/>
      <c r="T13" s="5"/>
      <c r="U13" s="5"/>
      <c r="V13" s="5"/>
      <c r="W13" s="122">
        <v>92</v>
      </c>
      <c r="X13" s="150">
        <f t="shared" si="3"/>
        <v>64871.96</v>
      </c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</row>
    <row r="14" spans="1:40" ht="15">
      <c r="A14" s="441">
        <v>8</v>
      </c>
      <c r="B14" s="446" t="s">
        <v>437</v>
      </c>
      <c r="C14" s="447" t="s">
        <v>1557</v>
      </c>
      <c r="D14" s="190" t="s">
        <v>438</v>
      </c>
      <c r="E14" s="448">
        <v>617.39</v>
      </c>
      <c r="F14" s="122">
        <v>15</v>
      </c>
      <c r="G14" s="150">
        <f t="shared" si="4"/>
        <v>9260.85</v>
      </c>
      <c r="H14" s="445" t="s">
        <v>241</v>
      </c>
      <c r="I14" s="445" t="s">
        <v>572</v>
      </c>
      <c r="J14" s="449" t="s">
        <v>573</v>
      </c>
      <c r="K14" s="448"/>
      <c r="L14" s="150">
        <f t="shared" si="0"/>
        <v>0</v>
      </c>
      <c r="M14" s="189">
        <v>862</v>
      </c>
      <c r="N14" s="445" t="s">
        <v>576</v>
      </c>
      <c r="O14" s="176">
        <f t="shared" si="1"/>
        <v>15</v>
      </c>
      <c r="P14" s="443">
        <f t="shared" si="2"/>
        <v>9260.85</v>
      </c>
      <c r="Q14" s="444"/>
      <c r="R14" s="5"/>
      <c r="S14" s="5"/>
      <c r="T14" s="5"/>
      <c r="U14" s="5"/>
      <c r="V14" s="5"/>
      <c r="W14" s="122">
        <v>0</v>
      </c>
      <c r="X14" s="150">
        <f t="shared" si="3"/>
        <v>0</v>
      </c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</row>
    <row r="15" spans="1:40" ht="15.75">
      <c r="A15" s="438">
        <v>9</v>
      </c>
      <c r="B15" s="446" t="s">
        <v>437</v>
      </c>
      <c r="C15" s="447" t="s">
        <v>1557</v>
      </c>
      <c r="D15" s="190" t="s">
        <v>438</v>
      </c>
      <c r="E15" s="448">
        <v>618.46</v>
      </c>
      <c r="F15" s="122">
        <v>237</v>
      </c>
      <c r="G15" s="150">
        <f t="shared" si="4"/>
        <v>146575.02000000002</v>
      </c>
      <c r="H15" s="445"/>
      <c r="I15" s="445">
        <v>43431</v>
      </c>
      <c r="J15" s="450" t="s">
        <v>445</v>
      </c>
      <c r="K15" s="448"/>
      <c r="L15" s="150">
        <f t="shared" si="0"/>
        <v>0</v>
      </c>
      <c r="M15" s="189">
        <v>862</v>
      </c>
      <c r="N15" s="445">
        <v>43334</v>
      </c>
      <c r="O15" s="176">
        <f t="shared" si="1"/>
        <v>151</v>
      </c>
      <c r="P15" s="443">
        <f t="shared" si="2"/>
        <v>93387.46</v>
      </c>
      <c r="Q15" s="444"/>
      <c r="R15" s="5"/>
      <c r="S15" s="5"/>
      <c r="T15" s="5"/>
      <c r="U15" s="5"/>
      <c r="V15" s="5"/>
      <c r="W15" s="122">
        <v>86</v>
      </c>
      <c r="X15" s="150">
        <f t="shared" si="3"/>
        <v>53187.560000000005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</row>
    <row r="16" spans="1:40" ht="15.75">
      <c r="A16" s="441">
        <v>10</v>
      </c>
      <c r="B16" s="446" t="s">
        <v>439</v>
      </c>
      <c r="C16" s="447" t="s">
        <v>1557</v>
      </c>
      <c r="D16" s="451" t="s">
        <v>440</v>
      </c>
      <c r="E16" s="448">
        <v>677.31</v>
      </c>
      <c r="F16" s="122">
        <v>114</v>
      </c>
      <c r="G16" s="150">
        <f t="shared" si="4"/>
        <v>77213.34</v>
      </c>
      <c r="H16" s="445" t="s">
        <v>574</v>
      </c>
      <c r="I16" s="445" t="s">
        <v>572</v>
      </c>
      <c r="J16" s="449" t="s">
        <v>573</v>
      </c>
      <c r="K16" s="448"/>
      <c r="L16" s="150">
        <f t="shared" si="0"/>
        <v>0</v>
      </c>
      <c r="M16" s="189">
        <v>862</v>
      </c>
      <c r="N16" s="445" t="s">
        <v>576</v>
      </c>
      <c r="O16" s="176">
        <f t="shared" si="1"/>
        <v>114</v>
      </c>
      <c r="P16" s="443">
        <f t="shared" si="2"/>
        <v>77213.34</v>
      </c>
      <c r="Q16" s="444"/>
      <c r="R16" s="5"/>
      <c r="S16" s="5"/>
      <c r="T16" s="5"/>
      <c r="U16" s="5"/>
      <c r="V16" s="5"/>
      <c r="W16" s="122">
        <v>0</v>
      </c>
      <c r="X16" s="150">
        <f t="shared" si="3"/>
        <v>0</v>
      </c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</row>
    <row r="17" spans="1:40" ht="15.75">
      <c r="A17" s="441">
        <v>12</v>
      </c>
      <c r="B17" s="446" t="s">
        <v>569</v>
      </c>
      <c r="C17" s="447" t="s">
        <v>1557</v>
      </c>
      <c r="D17" s="451" t="s">
        <v>232</v>
      </c>
      <c r="E17" s="448">
        <v>773.61</v>
      </c>
      <c r="F17" s="122">
        <v>305</v>
      </c>
      <c r="G17" s="150">
        <f t="shared" si="4"/>
        <v>235951.05000000002</v>
      </c>
      <c r="H17" s="445" t="s">
        <v>245</v>
      </c>
      <c r="I17" s="445" t="s">
        <v>572</v>
      </c>
      <c r="J17" s="449" t="s">
        <v>573</v>
      </c>
      <c r="K17" s="448"/>
      <c r="L17" s="150">
        <f t="shared" si="0"/>
        <v>0</v>
      </c>
      <c r="M17" s="189">
        <v>862</v>
      </c>
      <c r="N17" s="445" t="s">
        <v>576</v>
      </c>
      <c r="O17" s="176">
        <f t="shared" si="1"/>
        <v>89</v>
      </c>
      <c r="P17" s="443">
        <f t="shared" si="2"/>
        <v>68851.290000000008</v>
      </c>
      <c r="Q17" s="444"/>
      <c r="R17" s="5"/>
      <c r="S17" s="5"/>
      <c r="T17" s="5"/>
      <c r="U17" s="5"/>
      <c r="V17" s="5"/>
      <c r="W17" s="122">
        <v>216</v>
      </c>
      <c r="X17" s="150">
        <f t="shared" si="3"/>
        <v>167099.76</v>
      </c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</row>
    <row r="18" spans="1:40" ht="15.75">
      <c r="A18" s="438">
        <v>13</v>
      </c>
      <c r="B18" s="446" t="s">
        <v>569</v>
      </c>
      <c r="C18" s="447" t="s">
        <v>1557</v>
      </c>
      <c r="D18" s="451" t="s">
        <v>444</v>
      </c>
      <c r="E18" s="448">
        <v>726.53</v>
      </c>
      <c r="F18" s="122">
        <v>288</v>
      </c>
      <c r="G18" s="150">
        <f t="shared" si="4"/>
        <v>209240.63999999998</v>
      </c>
      <c r="H18" s="445"/>
      <c r="I18" s="445">
        <v>43431</v>
      </c>
      <c r="J18" s="450" t="s">
        <v>445</v>
      </c>
      <c r="K18" s="448"/>
      <c r="L18" s="150">
        <f t="shared" si="0"/>
        <v>0</v>
      </c>
      <c r="M18" s="189">
        <v>862</v>
      </c>
      <c r="N18" s="445">
        <v>43334</v>
      </c>
      <c r="O18" s="176">
        <f t="shared" si="1"/>
        <v>0</v>
      </c>
      <c r="P18" s="443">
        <f t="shared" si="2"/>
        <v>0</v>
      </c>
      <c r="Q18" s="444"/>
      <c r="R18" s="5"/>
      <c r="S18" s="5"/>
      <c r="T18" s="5"/>
      <c r="U18" s="5"/>
      <c r="V18" s="5"/>
      <c r="W18" s="122">
        <v>288</v>
      </c>
      <c r="X18" s="150">
        <f t="shared" si="3"/>
        <v>209240.63999999998</v>
      </c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</row>
    <row r="19" spans="1:40" ht="15.75">
      <c r="A19" s="441">
        <v>14</v>
      </c>
      <c r="B19" s="446" t="s">
        <v>569</v>
      </c>
      <c r="C19" s="447" t="s">
        <v>1557</v>
      </c>
      <c r="D19" s="451" t="s">
        <v>232</v>
      </c>
      <c r="E19" s="448">
        <v>775.75</v>
      </c>
      <c r="F19" s="122">
        <v>112</v>
      </c>
      <c r="G19" s="150">
        <f t="shared" si="4"/>
        <v>86884</v>
      </c>
      <c r="H19" s="445"/>
      <c r="I19" s="445">
        <v>43431</v>
      </c>
      <c r="J19" s="450" t="s">
        <v>445</v>
      </c>
      <c r="K19" s="448"/>
      <c r="L19" s="150">
        <f t="shared" si="0"/>
        <v>0</v>
      </c>
      <c r="M19" s="189">
        <v>862</v>
      </c>
      <c r="N19" s="445">
        <v>43334</v>
      </c>
      <c r="O19" s="176">
        <f t="shared" si="1"/>
        <v>0</v>
      </c>
      <c r="P19" s="443">
        <f t="shared" si="2"/>
        <v>0</v>
      </c>
      <c r="Q19" s="444"/>
      <c r="R19" s="5"/>
      <c r="S19" s="5"/>
      <c r="T19" s="5"/>
      <c r="U19" s="5"/>
      <c r="V19" s="5"/>
      <c r="W19" s="122">
        <v>112</v>
      </c>
      <c r="X19" s="150">
        <f t="shared" si="3"/>
        <v>86884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</row>
    <row r="20" spans="1:40" ht="15.75">
      <c r="A20" s="438">
        <v>15</v>
      </c>
      <c r="B20" s="446" t="s">
        <v>569</v>
      </c>
      <c r="C20" s="447" t="s">
        <v>1557</v>
      </c>
      <c r="D20" s="451" t="s">
        <v>440</v>
      </c>
      <c r="E20" s="448">
        <v>678.38</v>
      </c>
      <c r="F20" s="122">
        <v>392</v>
      </c>
      <c r="G20" s="150">
        <f t="shared" si="4"/>
        <v>265924.96000000002</v>
      </c>
      <c r="H20" s="445"/>
      <c r="I20" s="445">
        <v>43431</v>
      </c>
      <c r="J20" s="450" t="s">
        <v>445</v>
      </c>
      <c r="K20" s="448"/>
      <c r="L20" s="150">
        <f t="shared" si="0"/>
        <v>0</v>
      </c>
      <c r="M20" s="189">
        <v>862</v>
      </c>
      <c r="N20" s="445">
        <v>43334</v>
      </c>
      <c r="O20" s="176">
        <f t="shared" si="1"/>
        <v>99</v>
      </c>
      <c r="P20" s="443">
        <f t="shared" si="2"/>
        <v>67159.62</v>
      </c>
      <c r="Q20" s="444"/>
      <c r="R20" s="5"/>
      <c r="S20" s="5"/>
      <c r="T20" s="5"/>
      <c r="U20" s="5"/>
      <c r="V20" s="5"/>
      <c r="W20" s="122">
        <v>293</v>
      </c>
      <c r="X20" s="150">
        <f t="shared" si="3"/>
        <v>198765.34</v>
      </c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</row>
    <row r="21" spans="1:40" ht="30">
      <c r="A21" s="441">
        <v>16</v>
      </c>
      <c r="B21" s="446" t="s">
        <v>1398</v>
      </c>
      <c r="C21" s="447" t="s">
        <v>1557</v>
      </c>
      <c r="D21" s="451" t="s">
        <v>570</v>
      </c>
      <c r="E21" s="448">
        <v>231.12</v>
      </c>
      <c r="F21" s="122">
        <v>439</v>
      </c>
      <c r="G21" s="150">
        <f t="shared" si="4"/>
        <v>101461.68000000001</v>
      </c>
      <c r="H21" s="445" t="s">
        <v>575</v>
      </c>
      <c r="I21" s="445" t="s">
        <v>572</v>
      </c>
      <c r="J21" s="449" t="s">
        <v>573</v>
      </c>
      <c r="K21" s="448"/>
      <c r="L21" s="150">
        <f t="shared" si="0"/>
        <v>0</v>
      </c>
      <c r="M21" s="189">
        <v>862</v>
      </c>
      <c r="N21" s="445" t="s">
        <v>576</v>
      </c>
      <c r="O21" s="176">
        <f t="shared" si="1"/>
        <v>439</v>
      </c>
      <c r="P21" s="443">
        <f t="shared" si="2"/>
        <v>101461.68000000001</v>
      </c>
      <c r="Q21" s="444"/>
      <c r="R21" s="5"/>
      <c r="S21" s="5"/>
      <c r="T21" s="5"/>
      <c r="U21" s="5"/>
      <c r="V21" s="5"/>
      <c r="W21" s="122">
        <v>0</v>
      </c>
      <c r="X21" s="150">
        <f t="shared" si="3"/>
        <v>0</v>
      </c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</row>
    <row r="22" spans="1:40" ht="30">
      <c r="A22" s="438">
        <v>17</v>
      </c>
      <c r="B22" s="446" t="s">
        <v>1399</v>
      </c>
      <c r="C22" s="447" t="s">
        <v>1557</v>
      </c>
      <c r="D22" s="451" t="s">
        <v>571</v>
      </c>
      <c r="E22" s="448">
        <v>390.55</v>
      </c>
      <c r="F22" s="122">
        <v>305</v>
      </c>
      <c r="G22" s="150">
        <f t="shared" si="4"/>
        <v>119117.75</v>
      </c>
      <c r="H22" s="445" t="s">
        <v>575</v>
      </c>
      <c r="I22" s="445" t="s">
        <v>572</v>
      </c>
      <c r="J22" s="449" t="s">
        <v>573</v>
      </c>
      <c r="K22" s="448"/>
      <c r="L22" s="150">
        <f t="shared" si="0"/>
        <v>0</v>
      </c>
      <c r="M22" s="189">
        <v>862</v>
      </c>
      <c r="N22" s="445" t="s">
        <v>576</v>
      </c>
      <c r="O22" s="176">
        <f t="shared" si="1"/>
        <v>89</v>
      </c>
      <c r="P22" s="443">
        <f t="shared" si="2"/>
        <v>34758.950000000004</v>
      </c>
      <c r="Q22" s="444"/>
      <c r="R22" s="5"/>
      <c r="S22" s="5"/>
      <c r="T22" s="5"/>
      <c r="U22" s="5"/>
      <c r="V22" s="5"/>
      <c r="W22" s="122">
        <v>216</v>
      </c>
      <c r="X22" s="150">
        <f t="shared" si="3"/>
        <v>84358.8</v>
      </c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</row>
    <row r="23" spans="1:40" ht="30">
      <c r="A23" s="441">
        <v>18</v>
      </c>
      <c r="B23" s="446" t="s">
        <v>1399</v>
      </c>
      <c r="C23" s="447" t="s">
        <v>1557</v>
      </c>
      <c r="D23" s="451" t="s">
        <v>448</v>
      </c>
      <c r="E23" s="448">
        <v>391.62</v>
      </c>
      <c r="F23" s="122">
        <v>112</v>
      </c>
      <c r="G23" s="150">
        <f t="shared" si="4"/>
        <v>43861.440000000002</v>
      </c>
      <c r="H23" s="445"/>
      <c r="I23" s="445">
        <v>43431</v>
      </c>
      <c r="J23" s="450" t="s">
        <v>445</v>
      </c>
      <c r="K23" s="448"/>
      <c r="L23" s="150">
        <f t="shared" si="0"/>
        <v>0</v>
      </c>
      <c r="M23" s="189">
        <v>862</v>
      </c>
      <c r="N23" s="445">
        <v>43334</v>
      </c>
      <c r="O23" s="176">
        <f t="shared" si="1"/>
        <v>0</v>
      </c>
      <c r="P23" s="443">
        <f t="shared" si="2"/>
        <v>0</v>
      </c>
      <c r="Q23" s="444"/>
      <c r="R23" s="5"/>
      <c r="S23" s="5"/>
      <c r="T23" s="5"/>
      <c r="U23" s="5"/>
      <c r="V23" s="5"/>
      <c r="W23" s="122">
        <v>112</v>
      </c>
      <c r="X23" s="150">
        <f t="shared" si="3"/>
        <v>43861.440000000002</v>
      </c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</row>
    <row r="24" spans="1:40" ht="25.5">
      <c r="A24" s="438">
        <v>19</v>
      </c>
      <c r="B24" s="442" t="s">
        <v>1385</v>
      </c>
      <c r="C24" s="176" t="s">
        <v>1537</v>
      </c>
      <c r="D24" s="150">
        <v>532</v>
      </c>
      <c r="E24" s="150">
        <v>108.07</v>
      </c>
      <c r="F24" s="185">
        <v>2</v>
      </c>
      <c r="G24" s="150">
        <f>F24*E24</f>
        <v>216.14</v>
      </c>
      <c r="H24" s="187" t="s">
        <v>1386</v>
      </c>
      <c r="I24" s="186">
        <v>42933</v>
      </c>
      <c r="J24" s="152" t="s">
        <v>1624</v>
      </c>
      <c r="K24" s="185"/>
      <c r="L24" s="150">
        <f t="shared" si="0"/>
        <v>0</v>
      </c>
      <c r="M24" s="186"/>
      <c r="N24" s="186"/>
      <c r="O24" s="176">
        <f t="shared" si="1"/>
        <v>1</v>
      </c>
      <c r="P24" s="443">
        <f t="shared" si="2"/>
        <v>108.07</v>
      </c>
      <c r="Q24" s="444"/>
      <c r="R24" s="5"/>
      <c r="S24" s="5"/>
      <c r="T24" s="5"/>
      <c r="U24" s="5"/>
      <c r="V24" s="5"/>
      <c r="W24" s="185">
        <v>1</v>
      </c>
      <c r="X24" s="150">
        <f t="shared" si="3"/>
        <v>108.07</v>
      </c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</row>
    <row r="25" spans="1:40" ht="25.5">
      <c r="A25" s="438"/>
      <c r="B25" s="442" t="s">
        <v>1385</v>
      </c>
      <c r="C25" s="176" t="s">
        <v>1537</v>
      </c>
      <c r="D25" s="150">
        <v>564</v>
      </c>
      <c r="E25" s="150">
        <v>110.21</v>
      </c>
      <c r="F25" s="185">
        <v>0</v>
      </c>
      <c r="G25" s="150">
        <f>F25*E25</f>
        <v>0</v>
      </c>
      <c r="H25" s="187" t="s">
        <v>512</v>
      </c>
      <c r="I25" s="186">
        <v>43455</v>
      </c>
      <c r="J25" s="152" t="s">
        <v>1452</v>
      </c>
      <c r="K25" s="185">
        <v>2073</v>
      </c>
      <c r="L25" s="150">
        <f t="shared" si="0"/>
        <v>228465.33</v>
      </c>
      <c r="M25" s="187">
        <v>1320</v>
      </c>
      <c r="N25" s="186">
        <v>43455</v>
      </c>
      <c r="O25" s="176">
        <f t="shared" si="1"/>
        <v>749</v>
      </c>
      <c r="P25" s="443">
        <f t="shared" si="2"/>
        <v>82547.289999999994</v>
      </c>
      <c r="Q25" s="444"/>
      <c r="R25" s="5"/>
      <c r="S25" s="5"/>
      <c r="T25" s="5"/>
      <c r="U25" s="5"/>
      <c r="V25" s="5"/>
      <c r="W25" s="185">
        <v>1324</v>
      </c>
      <c r="X25" s="150">
        <f t="shared" si="3"/>
        <v>145918.03999999998</v>
      </c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</row>
    <row r="26" spans="1:40">
      <c r="A26" s="441">
        <v>20</v>
      </c>
      <c r="B26" s="442" t="s">
        <v>83</v>
      </c>
      <c r="C26" s="176" t="s">
        <v>1720</v>
      </c>
      <c r="D26" s="187" t="s">
        <v>84</v>
      </c>
      <c r="E26" s="150">
        <v>6295</v>
      </c>
      <c r="F26" s="452">
        <v>3</v>
      </c>
      <c r="G26" s="150">
        <f>E26*F26</f>
        <v>18885</v>
      </c>
      <c r="H26" s="186">
        <v>43862</v>
      </c>
      <c r="I26" s="453">
        <v>43062</v>
      </c>
      <c r="J26" s="152" t="s">
        <v>1625</v>
      </c>
      <c r="K26" s="150"/>
      <c r="L26" s="150">
        <f>E26*K26</f>
        <v>0</v>
      </c>
      <c r="M26" s="185"/>
      <c r="N26" s="453"/>
      <c r="O26" s="176">
        <f t="shared" si="1"/>
        <v>3</v>
      </c>
      <c r="P26" s="443">
        <f t="shared" si="2"/>
        <v>18885</v>
      </c>
      <c r="Q26" s="444"/>
      <c r="R26" s="5"/>
      <c r="S26" s="5"/>
      <c r="T26" s="5"/>
      <c r="U26" s="5"/>
      <c r="V26" s="5"/>
      <c r="W26" s="452">
        <v>0</v>
      </c>
      <c r="X26" s="6">
        <f t="shared" si="3"/>
        <v>0</v>
      </c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</row>
    <row r="27" spans="1:40" ht="25.5">
      <c r="A27" s="438">
        <v>21</v>
      </c>
      <c r="B27" s="442" t="s">
        <v>69</v>
      </c>
      <c r="C27" s="176" t="s">
        <v>1537</v>
      </c>
      <c r="D27" s="150">
        <v>2914922</v>
      </c>
      <c r="E27" s="150">
        <v>345.72</v>
      </c>
      <c r="F27" s="185">
        <v>3190</v>
      </c>
      <c r="G27" s="150">
        <f t="shared" ref="G27:G51" si="5">E27*F27</f>
        <v>1102846.8</v>
      </c>
      <c r="H27" s="186">
        <v>44044</v>
      </c>
      <c r="I27" s="186">
        <v>43089</v>
      </c>
      <c r="J27" s="152">
        <v>5450</v>
      </c>
      <c r="K27" s="185"/>
      <c r="L27" s="150">
        <f>K27*E27</f>
        <v>0</v>
      </c>
      <c r="M27" s="152">
        <v>0</v>
      </c>
      <c r="N27" s="186">
        <v>0</v>
      </c>
      <c r="O27" s="176">
        <f t="shared" si="1"/>
        <v>10</v>
      </c>
      <c r="P27" s="443">
        <f t="shared" si="2"/>
        <v>3457.2000000000003</v>
      </c>
      <c r="Q27" s="454"/>
      <c r="R27" s="185"/>
      <c r="S27" s="185"/>
      <c r="T27" s="185"/>
      <c r="U27" s="176"/>
      <c r="V27" s="185"/>
      <c r="W27" s="185">
        <v>3180</v>
      </c>
      <c r="X27" s="150">
        <f t="shared" si="3"/>
        <v>1099389.6000000001</v>
      </c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</row>
    <row r="28" spans="1:40" ht="25.5">
      <c r="A28" s="441">
        <v>24</v>
      </c>
      <c r="B28" s="442" t="s">
        <v>446</v>
      </c>
      <c r="C28" s="153" t="s">
        <v>1557</v>
      </c>
      <c r="D28" s="177" t="s">
        <v>447</v>
      </c>
      <c r="E28" s="122">
        <v>232.19</v>
      </c>
      <c r="F28" s="122">
        <v>917</v>
      </c>
      <c r="G28" s="150">
        <f t="shared" si="5"/>
        <v>212918.23</v>
      </c>
      <c r="H28" s="1"/>
      <c r="I28" s="149">
        <v>43431</v>
      </c>
      <c r="J28" s="149" t="s">
        <v>445</v>
      </c>
      <c r="K28" s="188"/>
      <c r="L28" s="150">
        <f>K28*E28</f>
        <v>0</v>
      </c>
      <c r="M28" s="156">
        <v>862</v>
      </c>
      <c r="N28" s="149">
        <v>43334</v>
      </c>
      <c r="O28" s="176">
        <f t="shared" si="1"/>
        <v>138</v>
      </c>
      <c r="P28" s="443">
        <f t="shared" si="2"/>
        <v>32042.22</v>
      </c>
      <c r="Q28" s="454"/>
      <c r="R28" s="185"/>
      <c r="S28" s="185"/>
      <c r="T28" s="185"/>
      <c r="U28" s="176"/>
      <c r="V28" s="185"/>
      <c r="W28" s="122">
        <v>779</v>
      </c>
      <c r="X28" s="150">
        <f t="shared" si="3"/>
        <v>180876.01</v>
      </c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</row>
    <row r="29" spans="1:40" ht="30">
      <c r="A29" s="438">
        <v>25</v>
      </c>
      <c r="B29" s="446" t="s">
        <v>580</v>
      </c>
      <c r="C29" s="447" t="s">
        <v>581</v>
      </c>
      <c r="D29" s="451">
        <v>20150125</v>
      </c>
      <c r="E29" s="448">
        <v>6.9</v>
      </c>
      <c r="F29" s="122">
        <v>72270</v>
      </c>
      <c r="G29" s="150">
        <f t="shared" si="5"/>
        <v>498663</v>
      </c>
      <c r="H29" s="445" t="s">
        <v>583</v>
      </c>
      <c r="I29" s="445" t="s">
        <v>584</v>
      </c>
      <c r="J29" s="449" t="s">
        <v>585</v>
      </c>
      <c r="K29" s="448"/>
      <c r="L29" s="150">
        <f t="shared" ref="L29:L47" si="6">K29*E29</f>
        <v>0</v>
      </c>
      <c r="M29" s="189">
        <v>858</v>
      </c>
      <c r="N29" s="445" t="s">
        <v>572</v>
      </c>
      <c r="O29" s="176">
        <f t="shared" si="1"/>
        <v>0</v>
      </c>
      <c r="P29" s="443">
        <f t="shared" si="2"/>
        <v>0</v>
      </c>
      <c r="Q29" s="454"/>
      <c r="R29" s="185"/>
      <c r="S29" s="185"/>
      <c r="T29" s="185"/>
      <c r="U29" s="176"/>
      <c r="V29" s="185"/>
      <c r="W29" s="122">
        <v>72270</v>
      </c>
      <c r="X29" s="150">
        <f t="shared" si="3"/>
        <v>498663</v>
      </c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</row>
    <row r="30" spans="1:40" ht="30">
      <c r="A30" s="441">
        <v>26</v>
      </c>
      <c r="B30" s="446" t="s">
        <v>582</v>
      </c>
      <c r="C30" s="447" t="s">
        <v>581</v>
      </c>
      <c r="D30" s="451">
        <v>20180107</v>
      </c>
      <c r="E30" s="448">
        <v>6.96</v>
      </c>
      <c r="F30" s="122">
        <v>12750</v>
      </c>
      <c r="G30" s="150">
        <f t="shared" si="5"/>
        <v>88740</v>
      </c>
      <c r="H30" s="445" t="s">
        <v>586</v>
      </c>
      <c r="I30" s="445" t="s">
        <v>584</v>
      </c>
      <c r="J30" s="449" t="s">
        <v>585</v>
      </c>
      <c r="K30" s="448"/>
      <c r="L30" s="150">
        <f t="shared" si="6"/>
        <v>0</v>
      </c>
      <c r="M30" s="189">
        <v>858</v>
      </c>
      <c r="N30" s="445" t="s">
        <v>572</v>
      </c>
      <c r="O30" s="176">
        <f t="shared" si="1"/>
        <v>9000</v>
      </c>
      <c r="P30" s="443">
        <f t="shared" si="2"/>
        <v>62640</v>
      </c>
      <c r="Q30" s="454"/>
      <c r="R30" s="185"/>
      <c r="S30" s="185"/>
      <c r="T30" s="185"/>
      <c r="U30" s="176"/>
      <c r="V30" s="185"/>
      <c r="W30" s="122">
        <v>3750</v>
      </c>
      <c r="X30" s="150">
        <f t="shared" si="3"/>
        <v>26100</v>
      </c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</row>
    <row r="31" spans="1:40" ht="30">
      <c r="A31" s="438">
        <v>27</v>
      </c>
      <c r="B31" s="446" t="s">
        <v>587</v>
      </c>
      <c r="C31" s="447" t="s">
        <v>1602</v>
      </c>
      <c r="D31" s="451">
        <v>27660418</v>
      </c>
      <c r="E31" s="448">
        <v>55.64</v>
      </c>
      <c r="F31" s="122">
        <v>1200</v>
      </c>
      <c r="G31" s="150">
        <f t="shared" si="5"/>
        <v>66768</v>
      </c>
      <c r="H31" s="445" t="s">
        <v>590</v>
      </c>
      <c r="I31" s="445" t="s">
        <v>572</v>
      </c>
      <c r="J31" s="449" t="s">
        <v>573</v>
      </c>
      <c r="K31" s="448"/>
      <c r="L31" s="150">
        <f t="shared" si="6"/>
        <v>0</v>
      </c>
      <c r="M31" s="189">
        <v>862</v>
      </c>
      <c r="N31" s="445" t="s">
        <v>576</v>
      </c>
      <c r="O31" s="176">
        <f t="shared" si="1"/>
        <v>0</v>
      </c>
      <c r="P31" s="443">
        <f t="shared" si="2"/>
        <v>0</v>
      </c>
      <c r="Q31" s="454"/>
      <c r="R31" s="185"/>
      <c r="S31" s="185"/>
      <c r="T31" s="185"/>
      <c r="U31" s="176"/>
      <c r="V31" s="185"/>
      <c r="W31" s="122">
        <v>1200</v>
      </c>
      <c r="X31" s="150">
        <f t="shared" si="3"/>
        <v>66768</v>
      </c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</row>
    <row r="32" spans="1:40" ht="30">
      <c r="A32" s="441">
        <v>28</v>
      </c>
      <c r="B32" s="446" t="s">
        <v>449</v>
      </c>
      <c r="C32" s="447" t="s">
        <v>1602</v>
      </c>
      <c r="D32" s="451">
        <v>57111118</v>
      </c>
      <c r="E32" s="448">
        <v>55.64</v>
      </c>
      <c r="F32" s="122">
        <v>1400</v>
      </c>
      <c r="G32" s="150">
        <f t="shared" si="5"/>
        <v>77896</v>
      </c>
      <c r="H32" s="445"/>
      <c r="I32" s="445">
        <v>43431</v>
      </c>
      <c r="J32" s="450" t="s">
        <v>445</v>
      </c>
      <c r="K32" s="448"/>
      <c r="L32" s="150">
        <f t="shared" si="6"/>
        <v>0</v>
      </c>
      <c r="M32" s="189">
        <v>862</v>
      </c>
      <c r="N32" s="445">
        <v>43334</v>
      </c>
      <c r="O32" s="176">
        <f t="shared" si="1"/>
        <v>0</v>
      </c>
      <c r="P32" s="443">
        <f t="shared" si="2"/>
        <v>0</v>
      </c>
      <c r="Q32" s="454"/>
      <c r="R32" s="185"/>
      <c r="S32" s="185"/>
      <c r="T32" s="185"/>
      <c r="U32" s="176"/>
      <c r="V32" s="185"/>
      <c r="W32" s="122">
        <v>1400</v>
      </c>
      <c r="X32" s="150">
        <f t="shared" si="3"/>
        <v>77896</v>
      </c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</row>
    <row r="33" spans="1:40" ht="30">
      <c r="A33" s="438">
        <v>29</v>
      </c>
      <c r="B33" s="446" t="s">
        <v>588</v>
      </c>
      <c r="C33" s="447" t="s">
        <v>1602</v>
      </c>
      <c r="D33" s="451">
        <v>38030718</v>
      </c>
      <c r="E33" s="448">
        <v>55.64</v>
      </c>
      <c r="F33" s="122">
        <v>4650</v>
      </c>
      <c r="G33" s="150">
        <f t="shared" si="5"/>
        <v>258726</v>
      </c>
      <c r="H33" s="445" t="s">
        <v>591</v>
      </c>
      <c r="I33" s="445" t="s">
        <v>572</v>
      </c>
      <c r="J33" s="449" t="s">
        <v>573</v>
      </c>
      <c r="K33" s="448"/>
      <c r="L33" s="150">
        <f t="shared" si="6"/>
        <v>0</v>
      </c>
      <c r="M33" s="189">
        <v>862</v>
      </c>
      <c r="N33" s="445" t="s">
        <v>576</v>
      </c>
      <c r="O33" s="176">
        <f t="shared" si="1"/>
        <v>2570</v>
      </c>
      <c r="P33" s="443">
        <f t="shared" si="2"/>
        <v>142994.79999999999</v>
      </c>
      <c r="Q33" s="454"/>
      <c r="R33" s="185"/>
      <c r="S33" s="185"/>
      <c r="T33" s="185"/>
      <c r="U33" s="176"/>
      <c r="V33" s="185"/>
      <c r="W33" s="122">
        <v>2080</v>
      </c>
      <c r="X33" s="150">
        <f t="shared" si="3"/>
        <v>115731.2</v>
      </c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</row>
    <row r="34" spans="1:40" ht="78.75">
      <c r="A34" s="441">
        <v>30</v>
      </c>
      <c r="B34" s="446" t="s">
        <v>450</v>
      </c>
      <c r="C34" s="447" t="s">
        <v>1602</v>
      </c>
      <c r="D34" s="455" t="s">
        <v>451</v>
      </c>
      <c r="E34" s="448">
        <v>55.64</v>
      </c>
      <c r="F34" s="122">
        <v>10600</v>
      </c>
      <c r="G34" s="150">
        <f t="shared" si="5"/>
        <v>589784</v>
      </c>
      <c r="H34" s="445"/>
      <c r="I34" s="445">
        <v>43431</v>
      </c>
      <c r="J34" s="450" t="s">
        <v>445</v>
      </c>
      <c r="K34" s="448"/>
      <c r="L34" s="150">
        <f t="shared" si="6"/>
        <v>0</v>
      </c>
      <c r="M34" s="189">
        <v>862</v>
      </c>
      <c r="N34" s="445">
        <v>43334</v>
      </c>
      <c r="O34" s="176">
        <f t="shared" si="1"/>
        <v>0</v>
      </c>
      <c r="P34" s="443">
        <f t="shared" si="2"/>
        <v>0</v>
      </c>
      <c r="Q34" s="454"/>
      <c r="R34" s="185"/>
      <c r="S34" s="185"/>
      <c r="T34" s="185"/>
      <c r="U34" s="176"/>
      <c r="V34" s="185"/>
      <c r="W34" s="122">
        <v>10600</v>
      </c>
      <c r="X34" s="150">
        <f t="shared" si="3"/>
        <v>589784</v>
      </c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</row>
    <row r="35" spans="1:40" ht="30">
      <c r="A35" s="438">
        <v>31</v>
      </c>
      <c r="B35" s="446" t="s">
        <v>921</v>
      </c>
      <c r="C35" s="447" t="s">
        <v>160</v>
      </c>
      <c r="D35" s="451">
        <v>193880</v>
      </c>
      <c r="E35" s="448">
        <v>405.53</v>
      </c>
      <c r="F35" s="122">
        <v>294</v>
      </c>
      <c r="G35" s="150">
        <f t="shared" si="5"/>
        <v>119225.81999999999</v>
      </c>
      <c r="H35" s="445">
        <v>44348</v>
      </c>
      <c r="I35" s="445">
        <v>43385</v>
      </c>
      <c r="J35" s="449">
        <v>18001268</v>
      </c>
      <c r="K35" s="448"/>
      <c r="L35" s="150">
        <f t="shared" si="6"/>
        <v>0</v>
      </c>
      <c r="M35" s="189">
        <v>999</v>
      </c>
      <c r="N35" s="445">
        <v>43371</v>
      </c>
      <c r="O35" s="176">
        <f t="shared" si="1"/>
        <v>0</v>
      </c>
      <c r="P35" s="443">
        <f t="shared" si="2"/>
        <v>0</v>
      </c>
      <c r="Q35" s="454"/>
      <c r="R35" s="185"/>
      <c r="S35" s="185"/>
      <c r="T35" s="185"/>
      <c r="U35" s="176"/>
      <c r="V35" s="185"/>
      <c r="W35" s="122">
        <v>294</v>
      </c>
      <c r="X35" s="150">
        <f t="shared" si="3"/>
        <v>119225.81999999999</v>
      </c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</row>
    <row r="36" spans="1:40" ht="15">
      <c r="A36" s="441">
        <v>32</v>
      </c>
      <c r="B36" s="446" t="s">
        <v>589</v>
      </c>
      <c r="C36" s="447" t="s">
        <v>425</v>
      </c>
      <c r="D36" s="177">
        <v>137094320</v>
      </c>
      <c r="E36" s="448">
        <v>1.98</v>
      </c>
      <c r="F36" s="122">
        <v>9000</v>
      </c>
      <c r="G36" s="150">
        <f t="shared" si="5"/>
        <v>17820</v>
      </c>
      <c r="H36" s="445" t="s">
        <v>592</v>
      </c>
      <c r="I36" s="445" t="s">
        <v>593</v>
      </c>
      <c r="J36" s="449" t="s">
        <v>594</v>
      </c>
      <c r="K36" s="448"/>
      <c r="L36" s="150">
        <f t="shared" si="6"/>
        <v>0</v>
      </c>
      <c r="M36" s="189">
        <v>716</v>
      </c>
      <c r="N36" s="445" t="s">
        <v>595</v>
      </c>
      <c r="O36" s="176">
        <f t="shared" si="1"/>
        <v>9000</v>
      </c>
      <c r="P36" s="443">
        <f t="shared" si="2"/>
        <v>17820</v>
      </c>
      <c r="Q36" s="454"/>
      <c r="R36" s="185"/>
      <c r="S36" s="185"/>
      <c r="T36" s="185"/>
      <c r="U36" s="176"/>
      <c r="V36" s="185"/>
      <c r="W36" s="122">
        <v>0</v>
      </c>
      <c r="X36" s="150">
        <f t="shared" si="3"/>
        <v>0</v>
      </c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</row>
    <row r="37" spans="1:40" ht="15">
      <c r="A37" s="441"/>
      <c r="B37" s="446" t="s">
        <v>589</v>
      </c>
      <c r="C37" s="447" t="s">
        <v>425</v>
      </c>
      <c r="D37" s="177">
        <v>137094320</v>
      </c>
      <c r="E37" s="448">
        <v>2.2200000000000002</v>
      </c>
      <c r="F37" s="122">
        <v>0</v>
      </c>
      <c r="G37" s="150">
        <f t="shared" si="5"/>
        <v>0</v>
      </c>
      <c r="H37" s="445">
        <v>43758</v>
      </c>
      <c r="I37" s="445">
        <v>43455</v>
      </c>
      <c r="J37" s="449" t="s">
        <v>1453</v>
      </c>
      <c r="K37" s="448">
        <v>245700</v>
      </c>
      <c r="L37" s="150">
        <f t="shared" si="6"/>
        <v>545454</v>
      </c>
      <c r="M37" s="189">
        <v>1313</v>
      </c>
      <c r="N37" s="445">
        <v>43453</v>
      </c>
      <c r="O37" s="176">
        <f t="shared" si="1"/>
        <v>26100</v>
      </c>
      <c r="P37" s="443">
        <f t="shared" si="2"/>
        <v>57942.000000000007</v>
      </c>
      <c r="Q37" s="454"/>
      <c r="R37" s="185"/>
      <c r="S37" s="185"/>
      <c r="T37" s="185"/>
      <c r="U37" s="176"/>
      <c r="V37" s="185"/>
      <c r="W37" s="122">
        <v>219600</v>
      </c>
      <c r="X37" s="150">
        <f t="shared" si="3"/>
        <v>487512.00000000006</v>
      </c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</row>
    <row r="38" spans="1:40" ht="30">
      <c r="A38" s="438">
        <v>33</v>
      </c>
      <c r="B38" s="446" t="s">
        <v>922</v>
      </c>
      <c r="C38" s="447" t="s">
        <v>1537</v>
      </c>
      <c r="D38" s="177">
        <v>31217</v>
      </c>
      <c r="E38" s="448">
        <v>170.93</v>
      </c>
      <c r="F38" s="122">
        <v>93</v>
      </c>
      <c r="G38" s="150">
        <f t="shared" si="5"/>
        <v>15896.49</v>
      </c>
      <c r="H38" s="445">
        <v>43800</v>
      </c>
      <c r="I38" s="445">
        <v>43378</v>
      </c>
      <c r="J38" s="449" t="s">
        <v>920</v>
      </c>
      <c r="K38" s="448"/>
      <c r="L38" s="150">
        <f t="shared" si="6"/>
        <v>0</v>
      </c>
      <c r="M38" s="189">
        <v>999</v>
      </c>
      <c r="N38" s="445">
        <v>43371</v>
      </c>
      <c r="O38" s="176">
        <f t="shared" si="1"/>
        <v>93</v>
      </c>
      <c r="P38" s="443">
        <f t="shared" si="2"/>
        <v>15896.49</v>
      </c>
      <c r="Q38" s="454"/>
      <c r="R38" s="185"/>
      <c r="S38" s="185"/>
      <c r="T38" s="185"/>
      <c r="U38" s="176"/>
      <c r="V38" s="185"/>
      <c r="W38" s="122">
        <v>0</v>
      </c>
      <c r="X38" s="150">
        <f t="shared" si="3"/>
        <v>0</v>
      </c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</row>
    <row r="39" spans="1:40" ht="15.75">
      <c r="A39" s="441">
        <v>34</v>
      </c>
      <c r="B39" s="446" t="s">
        <v>596</v>
      </c>
      <c r="C39" s="447" t="s">
        <v>428</v>
      </c>
      <c r="D39" s="455" t="s">
        <v>597</v>
      </c>
      <c r="E39" s="448">
        <v>0.85</v>
      </c>
      <c r="F39" s="122">
        <v>16500</v>
      </c>
      <c r="G39" s="150">
        <f t="shared" si="5"/>
        <v>14025</v>
      </c>
      <c r="H39" s="445" t="s">
        <v>598</v>
      </c>
      <c r="I39" s="445" t="s">
        <v>593</v>
      </c>
      <c r="J39" s="449" t="s">
        <v>594</v>
      </c>
      <c r="K39" s="448"/>
      <c r="L39" s="150">
        <f t="shared" si="6"/>
        <v>0</v>
      </c>
      <c r="M39" s="189">
        <v>716</v>
      </c>
      <c r="N39" s="445" t="s">
        <v>595</v>
      </c>
      <c r="O39" s="176">
        <f t="shared" si="1"/>
        <v>16500</v>
      </c>
      <c r="P39" s="443">
        <f t="shared" si="2"/>
        <v>14025</v>
      </c>
      <c r="Q39" s="454"/>
      <c r="R39" s="185"/>
      <c r="S39" s="185"/>
      <c r="T39" s="185"/>
      <c r="U39" s="176"/>
      <c r="V39" s="185"/>
      <c r="W39" s="122">
        <v>0</v>
      </c>
      <c r="X39" s="150">
        <f t="shared" si="3"/>
        <v>0</v>
      </c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</row>
    <row r="40" spans="1:40" ht="30">
      <c r="A40" s="441"/>
      <c r="B40" s="446" t="s">
        <v>1454</v>
      </c>
      <c r="C40" s="447" t="s">
        <v>428</v>
      </c>
      <c r="D40" s="456">
        <v>100798213</v>
      </c>
      <c r="E40" s="448">
        <v>1.08</v>
      </c>
      <c r="F40" s="122">
        <v>0</v>
      </c>
      <c r="G40" s="150">
        <f t="shared" si="5"/>
        <v>0</v>
      </c>
      <c r="H40" s="445">
        <v>43711</v>
      </c>
      <c r="I40" s="445">
        <v>43445</v>
      </c>
      <c r="J40" s="449" t="s">
        <v>1455</v>
      </c>
      <c r="K40" s="448">
        <v>54750</v>
      </c>
      <c r="L40" s="150">
        <f t="shared" si="6"/>
        <v>59130.000000000007</v>
      </c>
      <c r="M40" s="189">
        <v>1224</v>
      </c>
      <c r="N40" s="445">
        <v>43433</v>
      </c>
      <c r="O40" s="176">
        <f t="shared" si="1"/>
        <v>50000</v>
      </c>
      <c r="P40" s="443">
        <f t="shared" si="2"/>
        <v>54000</v>
      </c>
      <c r="Q40" s="454"/>
      <c r="R40" s="185"/>
      <c r="S40" s="185"/>
      <c r="T40" s="185"/>
      <c r="U40" s="176"/>
      <c r="V40" s="185"/>
      <c r="W40" s="122">
        <v>4750</v>
      </c>
      <c r="X40" s="150">
        <f t="shared" si="3"/>
        <v>5130</v>
      </c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</row>
    <row r="41" spans="1:40" ht="30">
      <c r="A41" s="441"/>
      <c r="B41" s="446" t="s">
        <v>1456</v>
      </c>
      <c r="C41" s="447" t="s">
        <v>428</v>
      </c>
      <c r="D41" s="456" t="s">
        <v>1143</v>
      </c>
      <c r="E41" s="448">
        <v>1.08</v>
      </c>
      <c r="F41" s="122">
        <v>0</v>
      </c>
      <c r="G41" s="150">
        <f t="shared" si="5"/>
        <v>0</v>
      </c>
      <c r="H41" s="445">
        <v>43696</v>
      </c>
      <c r="I41" s="445">
        <v>43445</v>
      </c>
      <c r="J41" s="449" t="s">
        <v>1455</v>
      </c>
      <c r="K41" s="448">
        <v>54750</v>
      </c>
      <c r="L41" s="150">
        <f t="shared" si="6"/>
        <v>59130.000000000007</v>
      </c>
      <c r="M41" s="189">
        <v>1224</v>
      </c>
      <c r="N41" s="445">
        <v>43433</v>
      </c>
      <c r="O41" s="176">
        <f t="shared" si="1"/>
        <v>53750</v>
      </c>
      <c r="P41" s="443">
        <f t="shared" si="2"/>
        <v>58050.000000000007</v>
      </c>
      <c r="Q41" s="454"/>
      <c r="R41" s="185"/>
      <c r="S41" s="185"/>
      <c r="T41" s="185"/>
      <c r="U41" s="176"/>
      <c r="V41" s="185"/>
      <c r="W41" s="122">
        <v>1000</v>
      </c>
      <c r="X41" s="150">
        <f t="shared" si="3"/>
        <v>1080</v>
      </c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</row>
    <row r="42" spans="1:40" ht="30">
      <c r="A42" s="441"/>
      <c r="B42" s="446" t="s">
        <v>1457</v>
      </c>
      <c r="C42" s="447" t="s">
        <v>428</v>
      </c>
      <c r="D42" s="456" t="s">
        <v>1458</v>
      </c>
      <c r="E42" s="448">
        <v>1.1000000000000001</v>
      </c>
      <c r="F42" s="122">
        <v>0</v>
      </c>
      <c r="G42" s="150">
        <f t="shared" si="5"/>
        <v>0</v>
      </c>
      <c r="H42" s="445">
        <v>43649</v>
      </c>
      <c r="I42" s="445">
        <v>43455</v>
      </c>
      <c r="J42" s="449" t="s">
        <v>1459</v>
      </c>
      <c r="K42" s="448">
        <v>175500</v>
      </c>
      <c r="L42" s="150">
        <f t="shared" si="6"/>
        <v>193050.00000000003</v>
      </c>
      <c r="M42" s="189">
        <v>1314</v>
      </c>
      <c r="N42" s="445">
        <v>43453</v>
      </c>
      <c r="O42" s="176">
        <f t="shared" si="1"/>
        <v>0</v>
      </c>
      <c r="P42" s="443">
        <f t="shared" si="2"/>
        <v>0</v>
      </c>
      <c r="Q42" s="454"/>
      <c r="R42" s="185"/>
      <c r="S42" s="185"/>
      <c r="T42" s="185"/>
      <c r="U42" s="176"/>
      <c r="V42" s="185"/>
      <c r="W42" s="122">
        <v>175500</v>
      </c>
      <c r="X42" s="150">
        <f t="shared" si="3"/>
        <v>193050.00000000003</v>
      </c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</row>
    <row r="43" spans="1:40" ht="30">
      <c r="A43" s="441"/>
      <c r="B43" s="446" t="s">
        <v>1457</v>
      </c>
      <c r="C43" s="447" t="s">
        <v>428</v>
      </c>
      <c r="D43" s="456" t="s">
        <v>1146</v>
      </c>
      <c r="E43" s="448">
        <v>1.1000000000000001</v>
      </c>
      <c r="F43" s="122">
        <v>0</v>
      </c>
      <c r="G43" s="150">
        <f t="shared" si="5"/>
        <v>0</v>
      </c>
      <c r="H43" s="445">
        <v>43690</v>
      </c>
      <c r="I43" s="445">
        <v>43455</v>
      </c>
      <c r="J43" s="449" t="s">
        <v>1459</v>
      </c>
      <c r="K43" s="448">
        <v>24500</v>
      </c>
      <c r="L43" s="150">
        <f t="shared" si="6"/>
        <v>26950.000000000004</v>
      </c>
      <c r="M43" s="189">
        <v>1314</v>
      </c>
      <c r="N43" s="445">
        <v>43453</v>
      </c>
      <c r="O43" s="176">
        <f t="shared" si="1"/>
        <v>0</v>
      </c>
      <c r="P43" s="443">
        <f t="shared" si="2"/>
        <v>0</v>
      </c>
      <c r="Q43" s="454"/>
      <c r="R43" s="185"/>
      <c r="S43" s="185"/>
      <c r="T43" s="185"/>
      <c r="U43" s="176"/>
      <c r="V43" s="185"/>
      <c r="W43" s="122">
        <v>24500</v>
      </c>
      <c r="X43" s="150">
        <f t="shared" si="3"/>
        <v>26950.000000000004</v>
      </c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</row>
    <row r="44" spans="1:40" ht="30">
      <c r="A44" s="441"/>
      <c r="B44" s="446" t="s">
        <v>1460</v>
      </c>
      <c r="C44" s="447" t="s">
        <v>428</v>
      </c>
      <c r="D44" s="456" t="s">
        <v>1461</v>
      </c>
      <c r="E44" s="448">
        <v>1.1000000000000001</v>
      </c>
      <c r="F44" s="122">
        <v>0</v>
      </c>
      <c r="G44" s="150">
        <f t="shared" si="5"/>
        <v>0</v>
      </c>
      <c r="H44" s="445">
        <v>43667</v>
      </c>
      <c r="I44" s="445">
        <v>43455</v>
      </c>
      <c r="J44" s="449" t="s">
        <v>1459</v>
      </c>
      <c r="K44" s="448">
        <v>16500</v>
      </c>
      <c r="L44" s="150">
        <f t="shared" si="6"/>
        <v>18150</v>
      </c>
      <c r="M44" s="189">
        <v>1314</v>
      </c>
      <c r="N44" s="445">
        <v>43453</v>
      </c>
      <c r="O44" s="176">
        <f t="shared" si="1"/>
        <v>0</v>
      </c>
      <c r="P44" s="443">
        <f t="shared" si="2"/>
        <v>0</v>
      </c>
      <c r="Q44" s="454"/>
      <c r="R44" s="185"/>
      <c r="S44" s="185"/>
      <c r="T44" s="185"/>
      <c r="U44" s="176"/>
      <c r="V44" s="185"/>
      <c r="W44" s="122">
        <v>16500</v>
      </c>
      <c r="X44" s="150">
        <f t="shared" si="3"/>
        <v>18150</v>
      </c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</row>
    <row r="45" spans="1:40" ht="30">
      <c r="A45" s="441"/>
      <c r="B45" s="446" t="s">
        <v>1460</v>
      </c>
      <c r="C45" s="447" t="s">
        <v>428</v>
      </c>
      <c r="D45" s="456" t="s">
        <v>1148</v>
      </c>
      <c r="E45" s="448">
        <v>1.1000000000000001</v>
      </c>
      <c r="F45" s="122">
        <v>0</v>
      </c>
      <c r="G45" s="150">
        <f t="shared" si="5"/>
        <v>0</v>
      </c>
      <c r="H45" s="445">
        <v>43690</v>
      </c>
      <c r="I45" s="445">
        <v>43455</v>
      </c>
      <c r="J45" s="449" t="s">
        <v>1459</v>
      </c>
      <c r="K45" s="448">
        <v>133500</v>
      </c>
      <c r="L45" s="150">
        <f t="shared" si="6"/>
        <v>146850</v>
      </c>
      <c r="M45" s="189">
        <v>1314</v>
      </c>
      <c r="N45" s="445">
        <v>43453</v>
      </c>
      <c r="O45" s="176">
        <f t="shared" si="1"/>
        <v>0</v>
      </c>
      <c r="P45" s="443">
        <f t="shared" si="2"/>
        <v>0</v>
      </c>
      <c r="Q45" s="454"/>
      <c r="R45" s="185"/>
      <c r="S45" s="185"/>
      <c r="T45" s="185"/>
      <c r="U45" s="176"/>
      <c r="V45" s="185"/>
      <c r="W45" s="122">
        <v>133500</v>
      </c>
      <c r="X45" s="150">
        <f t="shared" si="3"/>
        <v>146850</v>
      </c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</row>
    <row r="46" spans="1:40" ht="30">
      <c r="A46" s="441"/>
      <c r="B46" s="446" t="s">
        <v>1454</v>
      </c>
      <c r="C46" s="447" t="s">
        <v>428</v>
      </c>
      <c r="D46" s="456" t="s">
        <v>1142</v>
      </c>
      <c r="E46" s="448">
        <v>1.1000000000000001</v>
      </c>
      <c r="F46" s="122">
        <v>0</v>
      </c>
      <c r="G46" s="150">
        <f t="shared" si="5"/>
        <v>0</v>
      </c>
      <c r="H46" s="445">
        <v>43711</v>
      </c>
      <c r="I46" s="445">
        <v>43455</v>
      </c>
      <c r="J46" s="449" t="s">
        <v>1459</v>
      </c>
      <c r="K46" s="448">
        <v>219000</v>
      </c>
      <c r="L46" s="150">
        <f t="shared" si="6"/>
        <v>240900.00000000003</v>
      </c>
      <c r="M46" s="189">
        <v>1314</v>
      </c>
      <c r="N46" s="445">
        <v>43453</v>
      </c>
      <c r="O46" s="176">
        <f t="shared" si="1"/>
        <v>0</v>
      </c>
      <c r="P46" s="443">
        <f t="shared" si="2"/>
        <v>0</v>
      </c>
      <c r="Q46" s="454"/>
      <c r="R46" s="185"/>
      <c r="S46" s="185"/>
      <c r="T46" s="185"/>
      <c r="U46" s="176"/>
      <c r="V46" s="185"/>
      <c r="W46" s="122">
        <v>219000</v>
      </c>
      <c r="X46" s="150">
        <f t="shared" si="3"/>
        <v>240900.00000000003</v>
      </c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</row>
    <row r="47" spans="1:40" ht="30">
      <c r="A47" s="441"/>
      <c r="B47" s="446" t="s">
        <v>1456</v>
      </c>
      <c r="C47" s="447" t="s">
        <v>428</v>
      </c>
      <c r="D47" s="456" t="s">
        <v>1143</v>
      </c>
      <c r="E47" s="448">
        <v>1.1000000000000001</v>
      </c>
      <c r="F47" s="122">
        <v>0</v>
      </c>
      <c r="G47" s="150">
        <f t="shared" si="5"/>
        <v>0</v>
      </c>
      <c r="H47" s="445">
        <v>43696</v>
      </c>
      <c r="I47" s="445">
        <v>43455</v>
      </c>
      <c r="J47" s="449" t="s">
        <v>1459</v>
      </c>
      <c r="K47" s="448">
        <v>200000</v>
      </c>
      <c r="L47" s="150">
        <f t="shared" si="6"/>
        <v>220000.00000000003</v>
      </c>
      <c r="M47" s="189">
        <v>1314</v>
      </c>
      <c r="N47" s="445">
        <v>43453</v>
      </c>
      <c r="O47" s="176">
        <f t="shared" si="1"/>
        <v>0</v>
      </c>
      <c r="P47" s="443">
        <f t="shared" si="2"/>
        <v>0</v>
      </c>
      <c r="Q47" s="454"/>
      <c r="R47" s="185"/>
      <c r="S47" s="185"/>
      <c r="T47" s="185"/>
      <c r="U47" s="176"/>
      <c r="V47" s="185"/>
      <c r="W47" s="122">
        <v>200000</v>
      </c>
      <c r="X47" s="150">
        <f t="shared" si="3"/>
        <v>220000.00000000003</v>
      </c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</row>
    <row r="48" spans="1:40">
      <c r="A48" s="441">
        <v>36</v>
      </c>
      <c r="B48" s="442" t="s">
        <v>1732</v>
      </c>
      <c r="C48" s="176" t="s">
        <v>1560</v>
      </c>
      <c r="D48" s="185" t="s">
        <v>82</v>
      </c>
      <c r="E48" s="150">
        <v>7.3</v>
      </c>
      <c r="F48" s="152">
        <v>12000</v>
      </c>
      <c r="G48" s="150">
        <f t="shared" si="5"/>
        <v>87600</v>
      </c>
      <c r="H48" s="453">
        <v>43677</v>
      </c>
      <c r="I48" s="453">
        <v>43082</v>
      </c>
      <c r="J48" s="152">
        <v>1081</v>
      </c>
      <c r="K48" s="176"/>
      <c r="L48" s="150">
        <f t="shared" ref="L48:L59" si="7">K48*E48</f>
        <v>0</v>
      </c>
      <c r="M48" s="185">
        <v>572</v>
      </c>
      <c r="N48" s="453">
        <v>43018</v>
      </c>
      <c r="O48" s="176">
        <f t="shared" si="1"/>
        <v>12000</v>
      </c>
      <c r="P48" s="443">
        <f t="shared" si="2"/>
        <v>87600</v>
      </c>
      <c r="Q48" s="457"/>
      <c r="R48" s="185"/>
      <c r="S48" s="185"/>
      <c r="T48" s="185"/>
      <c r="U48" s="176"/>
      <c r="V48" s="185"/>
      <c r="W48" s="152">
        <v>0</v>
      </c>
      <c r="X48" s="6">
        <f t="shared" si="3"/>
        <v>0</v>
      </c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</row>
    <row r="49" spans="1:40" ht="15.75">
      <c r="A49" s="438">
        <v>37</v>
      </c>
      <c r="B49" s="442" t="s">
        <v>1732</v>
      </c>
      <c r="C49" s="176" t="s">
        <v>1560</v>
      </c>
      <c r="D49" s="185" t="s">
        <v>82</v>
      </c>
      <c r="E49" s="150">
        <v>7.3</v>
      </c>
      <c r="F49" s="152">
        <v>275500</v>
      </c>
      <c r="G49" s="150">
        <f t="shared" si="5"/>
        <v>2011150</v>
      </c>
      <c r="H49" s="453">
        <v>43677</v>
      </c>
      <c r="I49" s="453">
        <v>43054</v>
      </c>
      <c r="J49" s="152">
        <v>962</v>
      </c>
      <c r="K49" s="176"/>
      <c r="L49" s="150">
        <f t="shared" si="7"/>
        <v>0</v>
      </c>
      <c r="M49" s="185">
        <v>572</v>
      </c>
      <c r="N49" s="453">
        <v>43018</v>
      </c>
      <c r="O49" s="176">
        <f t="shared" si="1"/>
        <v>75500</v>
      </c>
      <c r="P49" s="443">
        <f t="shared" si="2"/>
        <v>551150</v>
      </c>
      <c r="Q49" s="457"/>
      <c r="R49" s="185"/>
      <c r="S49" s="185"/>
      <c r="T49" s="185"/>
      <c r="U49" s="176"/>
      <c r="V49" s="185"/>
      <c r="W49" s="152">
        <v>200000</v>
      </c>
      <c r="X49" s="6">
        <f t="shared" si="3"/>
        <v>1460000</v>
      </c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</row>
    <row r="50" spans="1:40" ht="25.5">
      <c r="A50" s="438"/>
      <c r="B50" s="442" t="s">
        <v>1462</v>
      </c>
      <c r="C50" s="458" t="s">
        <v>1537</v>
      </c>
      <c r="D50" s="185" t="s">
        <v>1463</v>
      </c>
      <c r="E50" s="150">
        <v>9836.51</v>
      </c>
      <c r="F50" s="152">
        <v>0</v>
      </c>
      <c r="G50" s="150">
        <f t="shared" si="5"/>
        <v>0</v>
      </c>
      <c r="H50" s="453">
        <v>44044</v>
      </c>
      <c r="I50" s="453">
        <v>43455</v>
      </c>
      <c r="J50" s="152" t="s">
        <v>1464</v>
      </c>
      <c r="K50" s="176">
        <v>50</v>
      </c>
      <c r="L50" s="150">
        <f t="shared" si="7"/>
        <v>491825.5</v>
      </c>
      <c r="M50" s="185">
        <v>1307</v>
      </c>
      <c r="N50" s="453">
        <v>43452</v>
      </c>
      <c r="O50" s="176">
        <f t="shared" si="1"/>
        <v>19</v>
      </c>
      <c r="P50" s="443">
        <f t="shared" si="2"/>
        <v>186893.69</v>
      </c>
      <c r="Q50" s="454"/>
      <c r="R50" s="185"/>
      <c r="S50" s="185"/>
      <c r="T50" s="185"/>
      <c r="U50" s="176"/>
      <c r="V50" s="185"/>
      <c r="W50" s="152">
        <v>31</v>
      </c>
      <c r="X50" s="6">
        <f t="shared" si="3"/>
        <v>304931.81</v>
      </c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</row>
    <row r="51" spans="1:40">
      <c r="A51" s="441">
        <v>38</v>
      </c>
      <c r="B51" s="151" t="s">
        <v>137</v>
      </c>
      <c r="C51" s="191" t="s">
        <v>1733</v>
      </c>
      <c r="D51" s="5" t="s">
        <v>138</v>
      </c>
      <c r="E51" s="6">
        <v>516.80999999999995</v>
      </c>
      <c r="F51" s="452">
        <v>232</v>
      </c>
      <c r="G51" s="150">
        <f t="shared" si="5"/>
        <v>119899.91999999998</v>
      </c>
      <c r="H51" s="178">
        <v>43889</v>
      </c>
      <c r="I51" s="453">
        <v>43083</v>
      </c>
      <c r="J51" s="152">
        <v>84</v>
      </c>
      <c r="K51" s="176"/>
      <c r="L51" s="150">
        <f t="shared" si="7"/>
        <v>0</v>
      </c>
      <c r="M51" s="185">
        <v>783</v>
      </c>
      <c r="N51" s="453">
        <v>43077</v>
      </c>
      <c r="O51" s="176">
        <f t="shared" si="1"/>
        <v>0</v>
      </c>
      <c r="P51" s="443">
        <f t="shared" si="2"/>
        <v>0</v>
      </c>
      <c r="Q51" s="444"/>
      <c r="R51" s="5"/>
      <c r="S51" s="5"/>
      <c r="T51" s="5"/>
      <c r="U51" s="5"/>
      <c r="V51" s="5"/>
      <c r="W51" s="452">
        <v>232</v>
      </c>
      <c r="X51" s="6">
        <f t="shared" si="3"/>
        <v>119899.91999999998</v>
      </c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</row>
    <row r="52" spans="1:40" ht="30">
      <c r="A52" s="441">
        <v>40</v>
      </c>
      <c r="B52" s="446" t="s">
        <v>577</v>
      </c>
      <c r="C52" s="447" t="s">
        <v>1557</v>
      </c>
      <c r="D52" s="451" t="s">
        <v>578</v>
      </c>
      <c r="E52" s="448">
        <v>278.2</v>
      </c>
      <c r="F52" s="185">
        <v>940</v>
      </c>
      <c r="G52" s="150">
        <f>F52*E52</f>
        <v>261508</v>
      </c>
      <c r="H52" s="445" t="s">
        <v>579</v>
      </c>
      <c r="I52" s="445" t="s">
        <v>572</v>
      </c>
      <c r="J52" s="449" t="s">
        <v>573</v>
      </c>
      <c r="K52" s="448"/>
      <c r="L52" s="150">
        <f t="shared" si="7"/>
        <v>0</v>
      </c>
      <c r="M52" s="189">
        <v>862</v>
      </c>
      <c r="N52" s="445" t="s">
        <v>576</v>
      </c>
      <c r="O52" s="176">
        <f t="shared" si="1"/>
        <v>280</v>
      </c>
      <c r="P52" s="443">
        <f t="shared" si="2"/>
        <v>77896</v>
      </c>
      <c r="Q52" s="444"/>
      <c r="R52" s="5"/>
      <c r="S52" s="5"/>
      <c r="T52" s="5"/>
      <c r="U52" s="5"/>
      <c r="V52" s="5"/>
      <c r="W52" s="185">
        <v>660</v>
      </c>
      <c r="X52" s="150">
        <f t="shared" si="3"/>
        <v>183612</v>
      </c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</row>
    <row r="53" spans="1:40" ht="30">
      <c r="A53" s="441"/>
      <c r="B53" s="446" t="s">
        <v>1465</v>
      </c>
      <c r="C53" s="447" t="s">
        <v>1388</v>
      </c>
      <c r="D53" s="451" t="s">
        <v>1466</v>
      </c>
      <c r="E53" s="448">
        <v>97.37</v>
      </c>
      <c r="F53" s="185">
        <v>0</v>
      </c>
      <c r="G53" s="150">
        <f>F53*E53</f>
        <v>0</v>
      </c>
      <c r="H53" s="445">
        <v>44621</v>
      </c>
      <c r="I53" s="445">
        <v>43445</v>
      </c>
      <c r="J53" s="449">
        <v>1800161</v>
      </c>
      <c r="K53" s="448">
        <v>2430</v>
      </c>
      <c r="L53" s="150">
        <f t="shared" si="7"/>
        <v>236609.1</v>
      </c>
      <c r="M53" s="189">
        <v>1235</v>
      </c>
      <c r="N53" s="445">
        <v>43434</v>
      </c>
      <c r="O53" s="176">
        <f t="shared" si="1"/>
        <v>360</v>
      </c>
      <c r="P53" s="443">
        <f t="shared" si="2"/>
        <v>35053.200000000004</v>
      </c>
      <c r="Q53" s="444"/>
      <c r="R53" s="5"/>
      <c r="S53" s="5"/>
      <c r="T53" s="5"/>
      <c r="U53" s="5"/>
      <c r="V53" s="5"/>
      <c r="W53" s="185">
        <v>2070</v>
      </c>
      <c r="X53" s="150">
        <f t="shared" si="3"/>
        <v>201555.90000000002</v>
      </c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</row>
    <row r="54" spans="1:40" ht="15.75">
      <c r="A54" s="441"/>
      <c r="B54" s="446" t="s">
        <v>1467</v>
      </c>
      <c r="C54" s="447" t="s">
        <v>1712</v>
      </c>
      <c r="D54" s="459">
        <v>100782037</v>
      </c>
      <c r="E54" s="448">
        <v>5.82</v>
      </c>
      <c r="F54" s="185">
        <v>0</v>
      </c>
      <c r="G54" s="150">
        <f>F54*E54</f>
        <v>0</v>
      </c>
      <c r="H54" s="445">
        <v>44016</v>
      </c>
      <c r="I54" s="445">
        <v>43438</v>
      </c>
      <c r="J54" s="449" t="s">
        <v>1469</v>
      </c>
      <c r="K54" s="448">
        <v>141750</v>
      </c>
      <c r="L54" s="150">
        <f t="shared" si="7"/>
        <v>824985</v>
      </c>
      <c r="M54" s="189">
        <v>1166</v>
      </c>
      <c r="N54" s="445">
        <v>43419</v>
      </c>
      <c r="O54" s="176">
        <f t="shared" si="1"/>
        <v>17250</v>
      </c>
      <c r="P54" s="443">
        <f t="shared" si="2"/>
        <v>100395</v>
      </c>
      <c r="Q54" s="444"/>
      <c r="R54" s="5"/>
      <c r="S54" s="5"/>
      <c r="T54" s="5"/>
      <c r="U54" s="5"/>
      <c r="V54" s="5"/>
      <c r="W54" s="185">
        <v>124500</v>
      </c>
      <c r="X54" s="150">
        <f t="shared" si="3"/>
        <v>724590</v>
      </c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</row>
    <row r="55" spans="1:40" ht="15.75">
      <c r="A55" s="441"/>
      <c r="B55" s="446" t="s">
        <v>1468</v>
      </c>
      <c r="C55" s="447" t="s">
        <v>1712</v>
      </c>
      <c r="D55" s="459" t="s">
        <v>1131</v>
      </c>
      <c r="E55" s="448">
        <v>5.82</v>
      </c>
      <c r="F55" s="185">
        <v>0</v>
      </c>
      <c r="G55" s="150">
        <f>F55*E55</f>
        <v>0</v>
      </c>
      <c r="H55" s="445">
        <v>43571</v>
      </c>
      <c r="I55" s="445">
        <v>43438</v>
      </c>
      <c r="J55" s="449" t="s">
        <v>1469</v>
      </c>
      <c r="K55" s="448">
        <v>13500</v>
      </c>
      <c r="L55" s="150">
        <f t="shared" si="7"/>
        <v>78570</v>
      </c>
      <c r="M55" s="189">
        <v>1166</v>
      </c>
      <c r="N55" s="445">
        <v>43419</v>
      </c>
      <c r="O55" s="176">
        <f t="shared" si="1"/>
        <v>0</v>
      </c>
      <c r="P55" s="443">
        <f t="shared" si="2"/>
        <v>0</v>
      </c>
      <c r="Q55" s="444"/>
      <c r="R55" s="5"/>
      <c r="S55" s="5"/>
      <c r="T55" s="5"/>
      <c r="U55" s="5"/>
      <c r="V55" s="5"/>
      <c r="W55" s="185">
        <v>13500</v>
      </c>
      <c r="X55" s="150">
        <f t="shared" si="3"/>
        <v>78570</v>
      </c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</row>
    <row r="56" spans="1:40" ht="15.75">
      <c r="A56" s="441"/>
      <c r="B56" s="442" t="s">
        <v>1470</v>
      </c>
      <c r="C56" s="447" t="s">
        <v>1712</v>
      </c>
      <c r="D56" s="459" t="s">
        <v>1471</v>
      </c>
      <c r="E56" s="448">
        <v>15</v>
      </c>
      <c r="F56" s="185">
        <v>0</v>
      </c>
      <c r="G56" s="150">
        <f>F56*E56</f>
        <v>0</v>
      </c>
      <c r="H56" s="445">
        <v>43882</v>
      </c>
      <c r="I56" s="445">
        <v>43452</v>
      </c>
      <c r="J56" s="449" t="s">
        <v>1472</v>
      </c>
      <c r="K56" s="448">
        <v>25374.06</v>
      </c>
      <c r="L56" s="150">
        <f t="shared" si="7"/>
        <v>380610.9</v>
      </c>
      <c r="M56" s="189">
        <v>714</v>
      </c>
      <c r="N56" s="445">
        <v>43086</v>
      </c>
      <c r="O56" s="176">
        <f t="shared" si="1"/>
        <v>0</v>
      </c>
      <c r="P56" s="443">
        <f t="shared" si="2"/>
        <v>0</v>
      </c>
      <c r="Q56" s="444"/>
      <c r="R56" s="5"/>
      <c r="S56" s="5"/>
      <c r="T56" s="5"/>
      <c r="U56" s="5"/>
      <c r="V56" s="5"/>
      <c r="W56" s="185">
        <v>25374.06</v>
      </c>
      <c r="X56" s="150">
        <f t="shared" si="3"/>
        <v>380610.9</v>
      </c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</row>
    <row r="57" spans="1:40" s="21" customFormat="1" ht="14.25" customHeight="1">
      <c r="A57" s="438">
        <v>41</v>
      </c>
      <c r="B57" s="442" t="s">
        <v>158</v>
      </c>
      <c r="C57" s="176" t="s">
        <v>1712</v>
      </c>
      <c r="D57" s="187" t="s">
        <v>65</v>
      </c>
      <c r="E57" s="150">
        <v>7.01</v>
      </c>
      <c r="F57" s="20">
        <v>10850</v>
      </c>
      <c r="G57" s="150">
        <f>E57*F57</f>
        <v>76058.5</v>
      </c>
      <c r="H57" s="186">
        <v>43643</v>
      </c>
      <c r="I57" s="186">
        <v>43073</v>
      </c>
      <c r="J57" s="152" t="s">
        <v>1626</v>
      </c>
      <c r="K57" s="150"/>
      <c r="L57" s="150">
        <f t="shared" si="7"/>
        <v>0</v>
      </c>
      <c r="M57" s="185">
        <v>714</v>
      </c>
      <c r="N57" s="186">
        <v>43086</v>
      </c>
      <c r="O57" s="176">
        <f>F57+K57-W57</f>
        <v>3500</v>
      </c>
      <c r="P57" s="443">
        <f>O57*E57</f>
        <v>24535</v>
      </c>
      <c r="Q57" s="4"/>
      <c r="R57" s="5"/>
      <c r="S57" s="5"/>
      <c r="T57" s="5"/>
      <c r="U57" s="5"/>
      <c r="V57" s="5"/>
      <c r="W57" s="20">
        <v>7350</v>
      </c>
      <c r="X57" s="6">
        <f>W57*E57</f>
        <v>51523.5</v>
      </c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s="21" customFormat="1" ht="14.25" customHeight="1">
      <c r="A58" s="438"/>
      <c r="B58" s="442" t="s">
        <v>158</v>
      </c>
      <c r="C58" s="176" t="s">
        <v>1712</v>
      </c>
      <c r="D58" s="187"/>
      <c r="E58" s="150">
        <v>11.46</v>
      </c>
      <c r="F58" s="20">
        <v>0</v>
      </c>
      <c r="G58" s="150">
        <f>E58*F58</f>
        <v>0</v>
      </c>
      <c r="H58" s="186"/>
      <c r="I58" s="186">
        <v>43439</v>
      </c>
      <c r="J58" s="152">
        <v>105</v>
      </c>
      <c r="K58" s="150">
        <v>70650</v>
      </c>
      <c r="L58" s="150">
        <f t="shared" si="7"/>
        <v>809649.00000000012</v>
      </c>
      <c r="M58" s="185">
        <v>1166</v>
      </c>
      <c r="N58" s="186">
        <v>43419</v>
      </c>
      <c r="O58" s="176">
        <f>F58+K58-W58</f>
        <v>0</v>
      </c>
      <c r="P58" s="443">
        <f>O58*E58</f>
        <v>0</v>
      </c>
      <c r="Q58" s="444"/>
      <c r="R58" s="5"/>
      <c r="S58" s="5"/>
      <c r="T58" s="5"/>
      <c r="U58" s="5"/>
      <c r="V58" s="5"/>
      <c r="W58" s="20">
        <v>70650</v>
      </c>
      <c r="X58" s="6">
        <f>W58*E58</f>
        <v>809649.00000000012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s="21" customFormat="1" ht="14.25" customHeight="1">
      <c r="A59" s="438"/>
      <c r="B59" s="442" t="s">
        <v>1473</v>
      </c>
      <c r="C59" s="176" t="s">
        <v>1712</v>
      </c>
      <c r="D59" s="187" t="s">
        <v>1474</v>
      </c>
      <c r="E59" s="150">
        <v>11.28</v>
      </c>
      <c r="F59" s="20">
        <v>0</v>
      </c>
      <c r="G59" s="150">
        <f>E59*F59</f>
        <v>0</v>
      </c>
      <c r="H59" s="186">
        <v>44023</v>
      </c>
      <c r="I59" s="186">
        <v>43438</v>
      </c>
      <c r="J59" s="152" t="s">
        <v>1469</v>
      </c>
      <c r="K59" s="150">
        <v>48900</v>
      </c>
      <c r="L59" s="150">
        <f t="shared" si="7"/>
        <v>551592</v>
      </c>
      <c r="M59" s="185">
        <v>1166</v>
      </c>
      <c r="N59" s="186">
        <v>43419</v>
      </c>
      <c r="O59" s="176">
        <f>F59+K59-W59</f>
        <v>0</v>
      </c>
      <c r="P59" s="443">
        <f>O59*E59</f>
        <v>0</v>
      </c>
      <c r="Q59" s="444"/>
      <c r="R59" s="5"/>
      <c r="S59" s="5"/>
      <c r="T59" s="5"/>
      <c r="U59" s="5"/>
      <c r="V59" s="5"/>
      <c r="W59" s="20">
        <v>48900</v>
      </c>
      <c r="X59" s="6">
        <f>W59*E59</f>
        <v>551592</v>
      </c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s="21" customFormat="1" ht="13.5" customHeight="1">
      <c r="A60" s="438">
        <v>43</v>
      </c>
      <c r="B60" s="442" t="s">
        <v>85</v>
      </c>
      <c r="C60" s="176" t="s">
        <v>1388</v>
      </c>
      <c r="D60" s="443" t="s">
        <v>86</v>
      </c>
      <c r="E60" s="150">
        <v>4.28</v>
      </c>
      <c r="F60" s="185">
        <v>2490</v>
      </c>
      <c r="G60" s="150">
        <f>F60*E60</f>
        <v>10657.2</v>
      </c>
      <c r="H60" s="186">
        <v>43739</v>
      </c>
      <c r="I60" s="186">
        <v>43063</v>
      </c>
      <c r="J60" s="152">
        <v>17003288</v>
      </c>
      <c r="K60" s="185"/>
      <c r="L60" s="150">
        <f t="shared" ref="L60:L70" si="8">K60*E60</f>
        <v>0</v>
      </c>
      <c r="M60" s="187">
        <v>730</v>
      </c>
      <c r="N60" s="186">
        <v>43062</v>
      </c>
      <c r="O60" s="176">
        <f>F60+K60-W60</f>
        <v>30</v>
      </c>
      <c r="P60" s="443">
        <f>O60*E60</f>
        <v>128.4</v>
      </c>
      <c r="Q60" s="444"/>
      <c r="R60" s="5"/>
      <c r="S60" s="5"/>
      <c r="T60" s="5"/>
      <c r="U60" s="5"/>
      <c r="V60" s="5"/>
      <c r="W60" s="185">
        <v>2460</v>
      </c>
      <c r="X60" s="150">
        <f t="shared" ref="X60:X70" si="9">W60*E60</f>
        <v>10528.800000000001</v>
      </c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s="21" customFormat="1" ht="13.5" customHeight="1">
      <c r="A61" s="441">
        <v>44</v>
      </c>
      <c r="B61" s="442" t="s">
        <v>1424</v>
      </c>
      <c r="C61" s="176" t="s">
        <v>1537</v>
      </c>
      <c r="D61" s="176" t="s">
        <v>1425</v>
      </c>
      <c r="E61" s="150">
        <v>665.54</v>
      </c>
      <c r="F61" s="185">
        <v>168</v>
      </c>
      <c r="G61" s="150">
        <f>F61*E61</f>
        <v>111810.72</v>
      </c>
      <c r="H61" s="186">
        <v>43435</v>
      </c>
      <c r="I61" s="186">
        <v>42965</v>
      </c>
      <c r="J61" s="152" t="s">
        <v>1627</v>
      </c>
      <c r="K61" s="185"/>
      <c r="L61" s="150">
        <f t="shared" si="8"/>
        <v>0</v>
      </c>
      <c r="M61" s="186"/>
      <c r="N61" s="186"/>
      <c r="O61" s="176">
        <f>F61+K61-W61</f>
        <v>168</v>
      </c>
      <c r="P61" s="443">
        <f>O61*E61</f>
        <v>111810.72</v>
      </c>
      <c r="Q61" s="444"/>
      <c r="R61" s="5"/>
      <c r="S61" s="5"/>
      <c r="T61" s="5"/>
      <c r="U61" s="5"/>
      <c r="V61" s="5"/>
      <c r="W61" s="185">
        <v>0</v>
      </c>
      <c r="X61" s="150">
        <f t="shared" si="9"/>
        <v>0</v>
      </c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s="21" customFormat="1" ht="30">
      <c r="A62" s="438">
        <v>45</v>
      </c>
      <c r="B62" s="442" t="s">
        <v>1362</v>
      </c>
      <c r="C62" s="447" t="s">
        <v>1557</v>
      </c>
      <c r="D62" s="460" t="s">
        <v>249</v>
      </c>
      <c r="E62" s="448">
        <v>958.72</v>
      </c>
      <c r="F62" s="185">
        <v>24</v>
      </c>
      <c r="G62" s="150">
        <f>F62*E62</f>
        <v>23009.279999999999</v>
      </c>
      <c r="H62" s="149" t="s">
        <v>250</v>
      </c>
      <c r="I62" s="149" t="s">
        <v>242</v>
      </c>
      <c r="J62" s="188" t="s">
        <v>243</v>
      </c>
      <c r="K62" s="122"/>
      <c r="L62" s="150">
        <f t="shared" si="8"/>
        <v>0</v>
      </c>
      <c r="M62" s="189">
        <v>487</v>
      </c>
      <c r="N62" s="445" t="s">
        <v>246</v>
      </c>
      <c r="O62" s="176">
        <f t="shared" ref="O62:O70" si="10">F62+K62-W62</f>
        <v>0</v>
      </c>
      <c r="P62" s="443">
        <f t="shared" ref="P62:P70" si="11">O62*E62</f>
        <v>0</v>
      </c>
      <c r="Q62" s="444"/>
      <c r="R62" s="5"/>
      <c r="S62" s="5"/>
      <c r="T62" s="5"/>
      <c r="U62" s="5"/>
      <c r="V62" s="5"/>
      <c r="W62" s="185">
        <v>24</v>
      </c>
      <c r="X62" s="150">
        <f t="shared" si="9"/>
        <v>23009.279999999999</v>
      </c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s="21" customFormat="1" ht="15.75">
      <c r="A63" s="441">
        <v>46</v>
      </c>
      <c r="B63" s="446" t="s">
        <v>1362</v>
      </c>
      <c r="C63" s="447" t="s">
        <v>1557</v>
      </c>
      <c r="D63" s="451" t="s">
        <v>604</v>
      </c>
      <c r="E63" s="448">
        <v>986.54</v>
      </c>
      <c r="F63" s="185">
        <v>20</v>
      </c>
      <c r="G63" s="448">
        <f t="shared" ref="G63:G70" si="12">E63*F63</f>
        <v>19730.8</v>
      </c>
      <c r="H63" s="445" t="s">
        <v>605</v>
      </c>
      <c r="I63" s="445" t="s">
        <v>572</v>
      </c>
      <c r="J63" s="449" t="s">
        <v>573</v>
      </c>
      <c r="K63" s="448"/>
      <c r="L63" s="150">
        <f t="shared" si="8"/>
        <v>0</v>
      </c>
      <c r="M63" s="189">
        <v>862</v>
      </c>
      <c r="N63" s="445" t="s">
        <v>576</v>
      </c>
      <c r="O63" s="176">
        <f t="shared" si="10"/>
        <v>0</v>
      </c>
      <c r="P63" s="443">
        <f t="shared" si="11"/>
        <v>0</v>
      </c>
      <c r="Q63" s="444"/>
      <c r="R63" s="5"/>
      <c r="S63" s="5"/>
      <c r="T63" s="5"/>
      <c r="U63" s="5"/>
      <c r="V63" s="5"/>
      <c r="W63" s="185">
        <v>20</v>
      </c>
      <c r="X63" s="150">
        <f t="shared" si="9"/>
        <v>19730.8</v>
      </c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s="21" customFormat="1" ht="15.75">
      <c r="A64" s="438">
        <v>47</v>
      </c>
      <c r="B64" s="446" t="s">
        <v>1362</v>
      </c>
      <c r="C64" s="447" t="s">
        <v>1557</v>
      </c>
      <c r="D64" s="451" t="s">
        <v>455</v>
      </c>
      <c r="E64" s="448">
        <v>988.68</v>
      </c>
      <c r="F64" s="185">
        <v>16</v>
      </c>
      <c r="G64" s="448">
        <f t="shared" si="12"/>
        <v>15818.88</v>
      </c>
      <c r="H64" s="445"/>
      <c r="I64" s="445">
        <v>43431</v>
      </c>
      <c r="J64" s="450" t="s">
        <v>445</v>
      </c>
      <c r="K64" s="448"/>
      <c r="L64" s="150">
        <f t="shared" si="8"/>
        <v>0</v>
      </c>
      <c r="M64" s="189">
        <v>862</v>
      </c>
      <c r="N64" s="445" t="s">
        <v>576</v>
      </c>
      <c r="O64" s="176">
        <f t="shared" si="10"/>
        <v>0</v>
      </c>
      <c r="P64" s="443">
        <f t="shared" si="11"/>
        <v>0</v>
      </c>
      <c r="Q64" s="444"/>
      <c r="R64" s="5"/>
      <c r="S64" s="5"/>
      <c r="T64" s="5"/>
      <c r="U64" s="5"/>
      <c r="V64" s="5"/>
      <c r="W64" s="185">
        <v>16</v>
      </c>
      <c r="X64" s="150">
        <f t="shared" si="9"/>
        <v>15818.88</v>
      </c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s="21" customFormat="1" ht="15.75">
      <c r="A65" s="441">
        <v>48</v>
      </c>
      <c r="B65" s="446" t="s">
        <v>599</v>
      </c>
      <c r="C65" s="447" t="s">
        <v>1557</v>
      </c>
      <c r="D65" s="451" t="s">
        <v>600</v>
      </c>
      <c r="E65" s="448">
        <v>28.89</v>
      </c>
      <c r="F65" s="185">
        <v>748</v>
      </c>
      <c r="G65" s="448">
        <f t="shared" si="12"/>
        <v>21609.72</v>
      </c>
      <c r="H65" s="445" t="s">
        <v>601</v>
      </c>
      <c r="I65" s="445" t="s">
        <v>572</v>
      </c>
      <c r="J65" s="449" t="s">
        <v>573</v>
      </c>
      <c r="K65" s="448"/>
      <c r="L65" s="150">
        <f t="shared" si="8"/>
        <v>0</v>
      </c>
      <c r="M65" s="189">
        <v>862</v>
      </c>
      <c r="N65" s="445" t="s">
        <v>576</v>
      </c>
      <c r="O65" s="176">
        <f t="shared" si="10"/>
        <v>666</v>
      </c>
      <c r="P65" s="443">
        <f t="shared" si="11"/>
        <v>19240.740000000002</v>
      </c>
      <c r="Q65" s="444"/>
      <c r="R65" s="5"/>
      <c r="S65" s="5"/>
      <c r="T65" s="5"/>
      <c r="U65" s="5"/>
      <c r="V65" s="5"/>
      <c r="W65" s="185">
        <v>82</v>
      </c>
      <c r="X65" s="150">
        <f t="shared" si="9"/>
        <v>2368.98</v>
      </c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s="21" customFormat="1" ht="15.75">
      <c r="A66" s="438">
        <v>49</v>
      </c>
      <c r="B66" s="446" t="s">
        <v>599</v>
      </c>
      <c r="C66" s="447" t="s">
        <v>1557</v>
      </c>
      <c r="D66" s="451" t="s">
        <v>603</v>
      </c>
      <c r="E66" s="448">
        <v>28.89</v>
      </c>
      <c r="F66" s="185">
        <v>1481</v>
      </c>
      <c r="G66" s="448">
        <f t="shared" si="12"/>
        <v>42786.090000000004</v>
      </c>
      <c r="H66" s="445" t="s">
        <v>601</v>
      </c>
      <c r="I66" s="445" t="s">
        <v>572</v>
      </c>
      <c r="J66" s="449" t="s">
        <v>573</v>
      </c>
      <c r="K66" s="448"/>
      <c r="L66" s="150">
        <f t="shared" si="8"/>
        <v>0</v>
      </c>
      <c r="M66" s="189">
        <v>862</v>
      </c>
      <c r="N66" s="445" t="s">
        <v>576</v>
      </c>
      <c r="O66" s="176">
        <f t="shared" si="10"/>
        <v>470</v>
      </c>
      <c r="P66" s="443">
        <f t="shared" si="11"/>
        <v>13578.300000000001</v>
      </c>
      <c r="Q66" s="444"/>
      <c r="R66" s="5"/>
      <c r="S66" s="5"/>
      <c r="T66" s="5"/>
      <c r="U66" s="5"/>
      <c r="V66" s="5"/>
      <c r="W66" s="185">
        <v>1011</v>
      </c>
      <c r="X66" s="150">
        <f t="shared" si="9"/>
        <v>29207.79</v>
      </c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s="21" customFormat="1" ht="15.75">
      <c r="A67" s="441">
        <v>50</v>
      </c>
      <c r="B67" s="446" t="s">
        <v>599</v>
      </c>
      <c r="C67" s="447" t="s">
        <v>1557</v>
      </c>
      <c r="D67" s="451" t="s">
        <v>454</v>
      </c>
      <c r="E67" s="448">
        <v>28.89</v>
      </c>
      <c r="F67" s="185">
        <v>196</v>
      </c>
      <c r="G67" s="448">
        <f t="shared" si="12"/>
        <v>5662.4400000000005</v>
      </c>
      <c r="H67" s="445"/>
      <c r="I67" s="445">
        <v>43431</v>
      </c>
      <c r="J67" s="450" t="s">
        <v>445</v>
      </c>
      <c r="K67" s="448"/>
      <c r="L67" s="150">
        <f t="shared" si="8"/>
        <v>0</v>
      </c>
      <c r="M67" s="189">
        <v>862</v>
      </c>
      <c r="N67" s="445" t="s">
        <v>576</v>
      </c>
      <c r="O67" s="176">
        <f t="shared" si="10"/>
        <v>196</v>
      </c>
      <c r="P67" s="443">
        <f t="shared" si="11"/>
        <v>5662.4400000000005</v>
      </c>
      <c r="Q67" s="444"/>
      <c r="R67" s="5"/>
      <c r="S67" s="5"/>
      <c r="T67" s="5"/>
      <c r="U67" s="5"/>
      <c r="V67" s="5"/>
      <c r="W67" s="185">
        <v>0</v>
      </c>
      <c r="X67" s="150">
        <f t="shared" si="9"/>
        <v>0</v>
      </c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s="21" customFormat="1" ht="15.75">
      <c r="A68" s="438">
        <v>51</v>
      </c>
      <c r="B68" s="446" t="s">
        <v>602</v>
      </c>
      <c r="C68" s="447" t="s">
        <v>1557</v>
      </c>
      <c r="D68" s="451" t="s">
        <v>247</v>
      </c>
      <c r="E68" s="448">
        <v>28.89</v>
      </c>
      <c r="F68" s="185">
        <v>100</v>
      </c>
      <c r="G68" s="448">
        <f t="shared" si="12"/>
        <v>2889</v>
      </c>
      <c r="H68" s="445"/>
      <c r="I68" s="445">
        <v>43431</v>
      </c>
      <c r="J68" s="450" t="s">
        <v>445</v>
      </c>
      <c r="K68" s="448"/>
      <c r="L68" s="150">
        <f t="shared" si="8"/>
        <v>0</v>
      </c>
      <c r="M68" s="189">
        <v>862</v>
      </c>
      <c r="N68" s="445" t="s">
        <v>576</v>
      </c>
      <c r="O68" s="176">
        <f t="shared" si="10"/>
        <v>0</v>
      </c>
      <c r="P68" s="443">
        <f t="shared" si="11"/>
        <v>0</v>
      </c>
      <c r="Q68" s="444"/>
      <c r="R68" s="5"/>
      <c r="S68" s="5"/>
      <c r="T68" s="5"/>
      <c r="U68" s="5"/>
      <c r="V68" s="5"/>
      <c r="W68" s="185">
        <v>100</v>
      </c>
      <c r="X68" s="150">
        <f t="shared" si="9"/>
        <v>2889</v>
      </c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s="21" customFormat="1" ht="30">
      <c r="A69" s="441">
        <v>52</v>
      </c>
      <c r="B69" s="446" t="s">
        <v>452</v>
      </c>
      <c r="C69" s="447" t="s">
        <v>1557</v>
      </c>
      <c r="D69" s="451" t="s">
        <v>603</v>
      </c>
      <c r="E69" s="448">
        <v>28.68</v>
      </c>
      <c r="F69" s="185">
        <v>929</v>
      </c>
      <c r="G69" s="448">
        <f t="shared" si="12"/>
        <v>26643.72</v>
      </c>
      <c r="H69" s="445"/>
      <c r="I69" s="445">
        <v>43431</v>
      </c>
      <c r="J69" s="450" t="s">
        <v>445</v>
      </c>
      <c r="K69" s="448"/>
      <c r="L69" s="150">
        <f t="shared" si="8"/>
        <v>0</v>
      </c>
      <c r="M69" s="189">
        <v>862</v>
      </c>
      <c r="N69" s="445">
        <v>43334</v>
      </c>
      <c r="O69" s="176">
        <f t="shared" si="10"/>
        <v>0</v>
      </c>
      <c r="P69" s="443">
        <f t="shared" si="11"/>
        <v>0</v>
      </c>
      <c r="Q69" s="444"/>
      <c r="R69" s="5"/>
      <c r="S69" s="5"/>
      <c r="T69" s="5"/>
      <c r="U69" s="5"/>
      <c r="V69" s="5"/>
      <c r="W69" s="185">
        <v>929</v>
      </c>
      <c r="X69" s="150">
        <f t="shared" si="9"/>
        <v>26643.72</v>
      </c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s="21" customFormat="1" ht="30">
      <c r="A70" s="438">
        <v>53</v>
      </c>
      <c r="B70" s="446" t="s">
        <v>453</v>
      </c>
      <c r="C70" s="447" t="s">
        <v>1557</v>
      </c>
      <c r="D70" s="451"/>
      <c r="E70" s="448">
        <v>28.68</v>
      </c>
      <c r="F70" s="185">
        <v>100</v>
      </c>
      <c r="G70" s="448">
        <f t="shared" si="12"/>
        <v>2868</v>
      </c>
      <c r="H70" s="445"/>
      <c r="I70" s="445">
        <v>43431</v>
      </c>
      <c r="J70" s="450" t="s">
        <v>445</v>
      </c>
      <c r="K70" s="448"/>
      <c r="L70" s="150">
        <f t="shared" si="8"/>
        <v>0</v>
      </c>
      <c r="M70" s="189">
        <v>862</v>
      </c>
      <c r="N70" s="445">
        <v>43334</v>
      </c>
      <c r="O70" s="176">
        <f t="shared" si="10"/>
        <v>0</v>
      </c>
      <c r="P70" s="443">
        <f t="shared" si="11"/>
        <v>0</v>
      </c>
      <c r="Q70" s="444"/>
      <c r="R70" s="5"/>
      <c r="S70" s="5"/>
      <c r="T70" s="5"/>
      <c r="U70" s="5"/>
      <c r="V70" s="5"/>
      <c r="W70" s="185">
        <v>100</v>
      </c>
      <c r="X70" s="150">
        <f t="shared" si="9"/>
        <v>2868</v>
      </c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s="23" customFormat="1" ht="24">
      <c r="A71" s="441">
        <v>54</v>
      </c>
      <c r="B71" s="442" t="s">
        <v>924</v>
      </c>
      <c r="C71" s="176" t="s">
        <v>1537</v>
      </c>
      <c r="D71" s="461" t="s">
        <v>925</v>
      </c>
      <c r="E71" s="150">
        <v>48</v>
      </c>
      <c r="F71" s="452">
        <v>1142</v>
      </c>
      <c r="G71" s="150">
        <f>F71*E71</f>
        <v>54816</v>
      </c>
      <c r="H71" s="186">
        <v>43922</v>
      </c>
      <c r="I71" s="453">
        <v>43383</v>
      </c>
      <c r="J71" s="192">
        <v>88</v>
      </c>
      <c r="K71" s="150"/>
      <c r="L71" s="150">
        <f>E71*K71</f>
        <v>0</v>
      </c>
      <c r="M71" s="185">
        <v>999</v>
      </c>
      <c r="N71" s="453">
        <v>43371</v>
      </c>
      <c r="O71" s="176">
        <f>F71+K71-W71</f>
        <v>88</v>
      </c>
      <c r="P71" s="443">
        <f>O71*E71</f>
        <v>4224</v>
      </c>
      <c r="Q71" s="444"/>
      <c r="R71" s="5"/>
      <c r="S71" s="5"/>
      <c r="T71" s="5"/>
      <c r="U71" s="5"/>
      <c r="V71" s="5"/>
      <c r="W71" s="452">
        <v>1054</v>
      </c>
      <c r="X71" s="6">
        <f>W71*E71</f>
        <v>50592</v>
      </c>
    </row>
    <row r="72" spans="1:40" s="26" customFormat="1">
      <c r="A72" s="441"/>
      <c r="B72" s="435" t="s">
        <v>1588</v>
      </c>
      <c r="C72" s="120"/>
      <c r="D72" s="121"/>
      <c r="E72" s="121"/>
      <c r="F72" s="120"/>
      <c r="G72" s="121">
        <f>SUM(G8:G71)</f>
        <v>7860329.1699999999</v>
      </c>
      <c r="H72" s="462"/>
      <c r="I72" s="462"/>
      <c r="J72" s="463"/>
      <c r="K72" s="435"/>
      <c r="L72" s="121">
        <f>SUM(L8:L71)</f>
        <v>5111920.83</v>
      </c>
      <c r="M72" s="435"/>
      <c r="N72" s="462"/>
      <c r="O72" s="464"/>
      <c r="P72" s="121">
        <f>SUM(P8:P71)</f>
        <v>2379839.0499999998</v>
      </c>
      <c r="Q72" s="465"/>
      <c r="R72" s="465"/>
      <c r="S72" s="466"/>
      <c r="T72" s="465"/>
      <c r="U72" s="433"/>
      <c r="V72" s="467"/>
      <c r="W72" s="464"/>
      <c r="X72" s="121">
        <f>SUM(X8:X71)</f>
        <v>10592410.950000003</v>
      </c>
      <c r="Y72" s="25">
        <f>G72+L72-P72</f>
        <v>10592410.949999999</v>
      </c>
      <c r="Z72" s="25">
        <f>X72-Y72</f>
        <v>0</v>
      </c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</row>
    <row r="73" spans="1:40" ht="15.75">
      <c r="A73" s="683" t="s">
        <v>1573</v>
      </c>
      <c r="B73" s="684"/>
      <c r="C73" s="684"/>
      <c r="D73" s="684"/>
      <c r="E73" s="684"/>
      <c r="F73" s="684"/>
      <c r="G73" s="684"/>
      <c r="H73" s="684"/>
      <c r="I73" s="684"/>
      <c r="J73" s="684"/>
      <c r="K73" s="684"/>
      <c r="L73" s="684"/>
      <c r="M73" s="684"/>
      <c r="N73" s="684"/>
      <c r="O73" s="684"/>
      <c r="P73" s="684"/>
      <c r="Q73" s="684"/>
      <c r="R73" s="684"/>
      <c r="S73" s="684"/>
      <c r="T73" s="684"/>
      <c r="U73" s="684"/>
      <c r="V73" s="684"/>
      <c r="W73" s="684"/>
      <c r="X73" s="685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ht="38.25">
      <c r="A74" s="153">
        <v>1</v>
      </c>
      <c r="B74" s="193" t="s">
        <v>1372</v>
      </c>
      <c r="C74" s="112" t="s">
        <v>1733</v>
      </c>
      <c r="D74" s="468">
        <v>10417</v>
      </c>
      <c r="E74" s="469">
        <v>1294.25</v>
      </c>
      <c r="F74" s="176">
        <v>4</v>
      </c>
      <c r="G74" s="150">
        <f>F74*E74</f>
        <v>5177</v>
      </c>
      <c r="H74" s="470">
        <v>43585</v>
      </c>
      <c r="I74" s="471">
        <v>42908</v>
      </c>
      <c r="J74" s="469" t="s">
        <v>1641</v>
      </c>
      <c r="K74" s="472"/>
      <c r="L74" s="150">
        <f>E74*K74</f>
        <v>0</v>
      </c>
      <c r="M74" s="185">
        <v>286</v>
      </c>
      <c r="N74" s="453">
        <v>42907</v>
      </c>
      <c r="O74" s="152">
        <f>F74-W74</f>
        <v>0</v>
      </c>
      <c r="P74" s="150">
        <f t="shared" ref="P74:P83" si="13">O74*E74</f>
        <v>0</v>
      </c>
      <c r="Q74" s="454"/>
      <c r="R74" s="185"/>
      <c r="S74" s="185"/>
      <c r="T74" s="185"/>
      <c r="U74" s="176"/>
      <c r="V74" s="185"/>
      <c r="W74" s="176">
        <v>4</v>
      </c>
      <c r="X74" s="150">
        <f t="shared" ref="X74:X83" si="14">W74*E74</f>
        <v>5177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ht="38.25">
      <c r="A75" s="153">
        <v>2</v>
      </c>
      <c r="B75" s="473" t="s">
        <v>612</v>
      </c>
      <c r="C75" s="474" t="s">
        <v>1733</v>
      </c>
      <c r="D75" s="475">
        <v>10418</v>
      </c>
      <c r="E75" s="476">
        <v>1293.8499999999999</v>
      </c>
      <c r="F75" s="176">
        <v>481</v>
      </c>
      <c r="G75" s="476">
        <f>E75*F75</f>
        <v>622341.85</v>
      </c>
      <c r="H75" s="477">
        <v>43951</v>
      </c>
      <c r="I75" s="477">
        <v>43325</v>
      </c>
      <c r="J75" s="474">
        <v>774</v>
      </c>
      <c r="K75" s="478"/>
      <c r="L75" s="150">
        <f>E75*K75</f>
        <v>0</v>
      </c>
      <c r="M75" s="474">
        <v>818</v>
      </c>
      <c r="N75" s="477">
        <v>43320</v>
      </c>
      <c r="O75" s="152">
        <f t="shared" ref="O75:O83" si="15">F75+K75-W75</f>
        <v>71</v>
      </c>
      <c r="P75" s="150">
        <f t="shared" si="13"/>
        <v>91863.349999999991</v>
      </c>
      <c r="Q75" s="454"/>
      <c r="R75" s="185"/>
      <c r="S75" s="185"/>
      <c r="T75" s="185"/>
      <c r="U75" s="176"/>
      <c r="V75" s="185"/>
      <c r="W75" s="176">
        <v>410</v>
      </c>
      <c r="X75" s="150">
        <f t="shared" si="14"/>
        <v>530478.5</v>
      </c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8" customFormat="1">
      <c r="A76" s="153">
        <v>3</v>
      </c>
      <c r="B76" s="479" t="s">
        <v>1381</v>
      </c>
      <c r="C76" s="469" t="s">
        <v>160</v>
      </c>
      <c r="D76" s="122" t="s">
        <v>1382</v>
      </c>
      <c r="E76" s="469">
        <v>21.84</v>
      </c>
      <c r="F76" s="176">
        <v>4500</v>
      </c>
      <c r="G76" s="150">
        <f>E76*F76</f>
        <v>98280</v>
      </c>
      <c r="H76" s="480">
        <v>43524</v>
      </c>
      <c r="I76" s="470">
        <v>42937</v>
      </c>
      <c r="J76" s="481" t="s">
        <v>1642</v>
      </c>
      <c r="K76" s="458"/>
      <c r="L76" s="469">
        <f>K76*E76</f>
        <v>0</v>
      </c>
      <c r="M76" s="299">
        <v>430</v>
      </c>
      <c r="N76" s="482">
        <v>42957</v>
      </c>
      <c r="O76" s="152">
        <f t="shared" si="15"/>
        <v>0</v>
      </c>
      <c r="P76" s="150">
        <f t="shared" si="13"/>
        <v>0</v>
      </c>
      <c r="Q76" s="483"/>
      <c r="R76" s="150"/>
      <c r="S76" s="150"/>
      <c r="T76" s="150"/>
      <c r="U76" s="150"/>
      <c r="V76" s="150"/>
      <c r="W76" s="176">
        <v>4500</v>
      </c>
      <c r="X76" s="150">
        <f t="shared" si="14"/>
        <v>98280</v>
      </c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s="28" customFormat="1" ht="25.5">
      <c r="A77" s="153">
        <v>4</v>
      </c>
      <c r="B77" s="151" t="s">
        <v>1379</v>
      </c>
      <c r="C77" s="469" t="s">
        <v>1733</v>
      </c>
      <c r="D77" s="122" t="s">
        <v>1380</v>
      </c>
      <c r="E77" s="469">
        <v>854.93</v>
      </c>
      <c r="F77" s="176">
        <v>16</v>
      </c>
      <c r="G77" s="150">
        <f>E77*F77</f>
        <v>13678.88</v>
      </c>
      <c r="H77" s="480">
        <v>43465</v>
      </c>
      <c r="I77" s="470">
        <v>42930</v>
      </c>
      <c r="J77" s="469" t="s">
        <v>1643</v>
      </c>
      <c r="K77" s="458"/>
      <c r="L77" s="469">
        <f>K77*E77</f>
        <v>0</v>
      </c>
      <c r="M77" s="299">
        <v>430</v>
      </c>
      <c r="N77" s="482">
        <v>42957</v>
      </c>
      <c r="O77" s="152">
        <f t="shared" si="15"/>
        <v>16</v>
      </c>
      <c r="P77" s="150">
        <f t="shared" si="13"/>
        <v>13678.88</v>
      </c>
      <c r="Q77" s="483"/>
      <c r="R77" s="150"/>
      <c r="S77" s="150"/>
      <c r="T77" s="150"/>
      <c r="U77" s="150"/>
      <c r="V77" s="150"/>
      <c r="W77" s="176">
        <v>0</v>
      </c>
      <c r="X77" s="150">
        <f t="shared" si="14"/>
        <v>0</v>
      </c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s="28" customFormat="1">
      <c r="A78" s="153">
        <v>5</v>
      </c>
      <c r="B78" s="193" t="s">
        <v>106</v>
      </c>
      <c r="C78" s="112" t="s">
        <v>160</v>
      </c>
      <c r="D78" s="468" t="s">
        <v>107</v>
      </c>
      <c r="E78" s="469">
        <v>432.28</v>
      </c>
      <c r="F78" s="176">
        <v>667</v>
      </c>
      <c r="G78" s="150">
        <f>F78*E78</f>
        <v>288330.76</v>
      </c>
      <c r="H78" s="470">
        <v>43891</v>
      </c>
      <c r="I78" s="471"/>
      <c r="J78" s="469"/>
      <c r="K78" s="472"/>
      <c r="L78" s="150">
        <f>E78*K78</f>
        <v>0</v>
      </c>
      <c r="M78" s="185">
        <v>39</v>
      </c>
      <c r="N78" s="453">
        <v>43116</v>
      </c>
      <c r="O78" s="152">
        <f t="shared" si="15"/>
        <v>91</v>
      </c>
      <c r="P78" s="150">
        <f t="shared" si="13"/>
        <v>39337.479999999996</v>
      </c>
      <c r="Q78" s="454"/>
      <c r="R78" s="185"/>
      <c r="S78" s="185"/>
      <c r="T78" s="185"/>
      <c r="U78" s="176"/>
      <c r="V78" s="185"/>
      <c r="W78" s="176">
        <v>576</v>
      </c>
      <c r="X78" s="150">
        <f t="shared" si="14"/>
        <v>248993.27999999997</v>
      </c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s="28" customFormat="1" ht="25.5">
      <c r="A79" s="153"/>
      <c r="B79" s="193" t="s">
        <v>1265</v>
      </c>
      <c r="C79" s="484" t="s">
        <v>1733</v>
      </c>
      <c r="D79" s="468" t="s">
        <v>1266</v>
      </c>
      <c r="E79" s="469">
        <v>497.55</v>
      </c>
      <c r="F79" s="176">
        <v>0</v>
      </c>
      <c r="G79" s="150">
        <f>F79*E79</f>
        <v>0</v>
      </c>
      <c r="H79" s="470">
        <v>44136</v>
      </c>
      <c r="I79" s="471">
        <v>43438</v>
      </c>
      <c r="J79" s="469" t="s">
        <v>1267</v>
      </c>
      <c r="K79" s="472">
        <v>2840</v>
      </c>
      <c r="L79" s="150">
        <f>E79*K79</f>
        <v>1413042</v>
      </c>
      <c r="M79" s="185">
        <v>1198</v>
      </c>
      <c r="N79" s="453">
        <v>43431</v>
      </c>
      <c r="O79" s="152">
        <f t="shared" si="15"/>
        <v>269</v>
      </c>
      <c r="P79" s="150">
        <f t="shared" si="13"/>
        <v>133840.95000000001</v>
      </c>
      <c r="Q79" s="454"/>
      <c r="R79" s="185"/>
      <c r="S79" s="185"/>
      <c r="T79" s="185"/>
      <c r="U79" s="176"/>
      <c r="V79" s="185"/>
      <c r="W79" s="176">
        <v>2571</v>
      </c>
      <c r="X79" s="150">
        <f t="shared" si="14"/>
        <v>1279201.05</v>
      </c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s="28" customFormat="1">
      <c r="A80" s="153">
        <v>6</v>
      </c>
      <c r="B80" s="151" t="s">
        <v>1383</v>
      </c>
      <c r="C80" s="469" t="s">
        <v>1733</v>
      </c>
      <c r="D80" s="122" t="s">
        <v>1384</v>
      </c>
      <c r="E80" s="469">
        <v>22.08</v>
      </c>
      <c r="F80" s="176">
        <v>23</v>
      </c>
      <c r="G80" s="150">
        <f>E80*F80</f>
        <v>507.84</v>
      </c>
      <c r="H80" s="480">
        <v>43616</v>
      </c>
      <c r="I80" s="470">
        <v>42942</v>
      </c>
      <c r="J80" s="469" t="s">
        <v>1644</v>
      </c>
      <c r="K80" s="458"/>
      <c r="L80" s="469">
        <f>K80*E80</f>
        <v>0</v>
      </c>
      <c r="M80" s="299">
        <v>430</v>
      </c>
      <c r="N80" s="482">
        <v>42957</v>
      </c>
      <c r="O80" s="152">
        <f t="shared" si="15"/>
        <v>1</v>
      </c>
      <c r="P80" s="150">
        <f t="shared" si="13"/>
        <v>22.08</v>
      </c>
      <c r="Q80" s="483"/>
      <c r="R80" s="150"/>
      <c r="S80" s="150"/>
      <c r="T80" s="150"/>
      <c r="U80" s="150"/>
      <c r="V80" s="150"/>
      <c r="W80" s="176">
        <v>22</v>
      </c>
      <c r="X80" s="150">
        <f t="shared" si="14"/>
        <v>485.76</v>
      </c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s="28" customFormat="1" ht="12.75" customHeight="1">
      <c r="A81" s="153">
        <v>7</v>
      </c>
      <c r="B81" s="485" t="s">
        <v>613</v>
      </c>
      <c r="C81" s="469" t="s">
        <v>71</v>
      </c>
      <c r="D81" s="486">
        <v>131017</v>
      </c>
      <c r="E81" s="476">
        <v>0.11</v>
      </c>
      <c r="F81" s="176">
        <v>9200</v>
      </c>
      <c r="G81" s="150">
        <f>E81*F81</f>
        <v>1012</v>
      </c>
      <c r="H81" s="477">
        <v>44105</v>
      </c>
      <c r="I81" s="470">
        <v>43343</v>
      </c>
      <c r="J81" s="469">
        <v>54</v>
      </c>
      <c r="K81" s="458"/>
      <c r="L81" s="469">
        <f>K81*E81</f>
        <v>0</v>
      </c>
      <c r="M81" s="299">
        <v>875</v>
      </c>
      <c r="N81" s="482">
        <v>43335</v>
      </c>
      <c r="O81" s="152">
        <f t="shared" si="15"/>
        <v>0</v>
      </c>
      <c r="P81" s="150">
        <f t="shared" si="13"/>
        <v>0</v>
      </c>
      <c r="Q81" s="483"/>
      <c r="R81" s="150"/>
      <c r="S81" s="150"/>
      <c r="T81" s="150"/>
      <c r="U81" s="150"/>
      <c r="V81" s="150"/>
      <c r="W81" s="176">
        <v>9200</v>
      </c>
      <c r="X81" s="150">
        <f t="shared" si="14"/>
        <v>1012</v>
      </c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s="28" customFormat="1" ht="12.75" customHeight="1">
      <c r="A82" s="153">
        <v>8</v>
      </c>
      <c r="B82" s="485" t="s">
        <v>613</v>
      </c>
      <c r="C82" s="469" t="s">
        <v>71</v>
      </c>
      <c r="D82" s="486">
        <v>60618</v>
      </c>
      <c r="E82" s="476">
        <v>0.11</v>
      </c>
      <c r="F82" s="176">
        <v>800</v>
      </c>
      <c r="G82" s="150">
        <f>E82*F82</f>
        <v>88</v>
      </c>
      <c r="H82" s="477">
        <v>44348</v>
      </c>
      <c r="I82" s="470">
        <v>43343</v>
      </c>
      <c r="J82" s="469">
        <v>54</v>
      </c>
      <c r="K82" s="458"/>
      <c r="L82" s="469">
        <f>K82*E82</f>
        <v>0</v>
      </c>
      <c r="M82" s="299">
        <v>875</v>
      </c>
      <c r="N82" s="482">
        <v>43335</v>
      </c>
      <c r="O82" s="152">
        <f t="shared" si="15"/>
        <v>0</v>
      </c>
      <c r="P82" s="150">
        <f t="shared" si="13"/>
        <v>0</v>
      </c>
      <c r="Q82" s="483"/>
      <c r="R82" s="150"/>
      <c r="S82" s="150"/>
      <c r="T82" s="150"/>
      <c r="U82" s="150"/>
      <c r="V82" s="150"/>
      <c r="W82" s="176">
        <v>800</v>
      </c>
      <c r="X82" s="150">
        <f t="shared" si="14"/>
        <v>88</v>
      </c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s="28" customFormat="1" ht="12.75" customHeight="1">
      <c r="A83" s="153">
        <v>9</v>
      </c>
      <c r="B83" s="485" t="s">
        <v>613</v>
      </c>
      <c r="C83" s="469" t="s">
        <v>71</v>
      </c>
      <c r="D83" s="486">
        <v>70818</v>
      </c>
      <c r="E83" s="476">
        <v>0.11</v>
      </c>
      <c r="F83" s="176">
        <v>349400</v>
      </c>
      <c r="G83" s="150">
        <f>E83*F83</f>
        <v>38434</v>
      </c>
      <c r="H83" s="477">
        <v>44409</v>
      </c>
      <c r="I83" s="470">
        <v>43343</v>
      </c>
      <c r="J83" s="469">
        <v>54</v>
      </c>
      <c r="K83" s="458"/>
      <c r="L83" s="469">
        <f>K83*E83</f>
        <v>0</v>
      </c>
      <c r="M83" s="299">
        <v>875</v>
      </c>
      <c r="N83" s="482">
        <v>43335</v>
      </c>
      <c r="O83" s="152">
        <f t="shared" si="15"/>
        <v>4338</v>
      </c>
      <c r="P83" s="150">
        <f t="shared" si="13"/>
        <v>477.18</v>
      </c>
      <c r="Q83" s="483"/>
      <c r="R83" s="150"/>
      <c r="S83" s="150"/>
      <c r="T83" s="150"/>
      <c r="U83" s="150"/>
      <c r="V83" s="150"/>
      <c r="W83" s="176">
        <v>345062</v>
      </c>
      <c r="X83" s="150">
        <f t="shared" si="14"/>
        <v>37956.82</v>
      </c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s="30" customFormat="1" ht="15.75">
      <c r="A84" s="487"/>
      <c r="B84" s="154" t="s">
        <v>1551</v>
      </c>
      <c r="C84" s="487"/>
      <c r="D84" s="488"/>
      <c r="E84" s="488"/>
      <c r="F84" s="489"/>
      <c r="G84" s="490">
        <f>SUM(G74:G83)</f>
        <v>1067850.33</v>
      </c>
      <c r="H84" s="491"/>
      <c r="I84" s="491"/>
      <c r="J84" s="492"/>
      <c r="K84" s="487"/>
      <c r="L84" s="490">
        <f>SUM(L74:L83)</f>
        <v>1413042</v>
      </c>
      <c r="M84" s="299"/>
      <c r="N84" s="482"/>
      <c r="O84" s="488"/>
      <c r="P84" s="490">
        <f>SUM(P74:P83)</f>
        <v>279219.92000000004</v>
      </c>
      <c r="Q84" s="488"/>
      <c r="R84" s="488"/>
      <c r="S84" s="488"/>
      <c r="T84" s="488"/>
      <c r="U84" s="155"/>
      <c r="V84" s="437"/>
      <c r="W84" s="489"/>
      <c r="X84" s="490">
        <f>SUM(X74:X83)</f>
        <v>2201672.4099999997</v>
      </c>
      <c r="Y84" s="29">
        <f>G84+L84-P84</f>
        <v>2201672.41</v>
      </c>
      <c r="Z84" s="29">
        <f>X84-Y84</f>
        <v>0</v>
      </c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31" customFormat="1" ht="15.75">
      <c r="A85" s="686" t="s">
        <v>1536</v>
      </c>
      <c r="B85" s="687"/>
      <c r="C85" s="687"/>
      <c r="D85" s="687"/>
      <c r="E85" s="687"/>
      <c r="F85" s="687"/>
      <c r="G85" s="687"/>
      <c r="H85" s="687"/>
      <c r="I85" s="687"/>
      <c r="J85" s="687"/>
      <c r="K85" s="687"/>
      <c r="L85" s="687"/>
      <c r="M85" s="687"/>
      <c r="N85" s="687"/>
      <c r="O85" s="687"/>
      <c r="P85" s="687"/>
      <c r="Q85" s="687"/>
      <c r="R85" s="687"/>
      <c r="S85" s="687"/>
      <c r="T85" s="687"/>
      <c r="U85" s="687"/>
      <c r="V85" s="687"/>
      <c r="W85" s="687"/>
      <c r="X85" s="688"/>
    </row>
    <row r="86" spans="1:40" s="23" customFormat="1">
      <c r="A86" s="156"/>
      <c r="B86" s="442"/>
      <c r="C86" s="458"/>
      <c r="D86" s="468"/>
      <c r="E86" s="469"/>
      <c r="F86" s="152"/>
      <c r="G86" s="150"/>
      <c r="H86" s="470"/>
      <c r="I86" s="471"/>
      <c r="J86" s="469"/>
      <c r="K86" s="472"/>
      <c r="L86" s="469"/>
      <c r="M86" s="185"/>
      <c r="N86" s="453"/>
      <c r="O86" s="152">
        <f>F86+K86-W86</f>
        <v>0</v>
      </c>
      <c r="P86" s="150">
        <f>O86*E86</f>
        <v>0</v>
      </c>
      <c r="Q86" s="454"/>
      <c r="R86" s="185"/>
      <c r="S86" s="185"/>
      <c r="T86" s="185"/>
      <c r="U86" s="176"/>
      <c r="V86" s="185"/>
      <c r="W86" s="152"/>
      <c r="X86" s="150">
        <f>W86*E86</f>
        <v>0</v>
      </c>
    </row>
    <row r="87" spans="1:40" s="23" customFormat="1">
      <c r="A87" s="435"/>
      <c r="B87" s="435" t="s">
        <v>1588</v>
      </c>
      <c r="C87" s="120"/>
      <c r="D87" s="121"/>
      <c r="E87" s="147"/>
      <c r="F87" s="155"/>
      <c r="G87" s="147">
        <f>SUM(G86)</f>
        <v>0</v>
      </c>
      <c r="H87" s="493"/>
      <c r="I87" s="493"/>
      <c r="J87" s="494"/>
      <c r="K87" s="435"/>
      <c r="L87" s="147">
        <f>SUM(L86)</f>
        <v>0</v>
      </c>
      <c r="M87" s="435"/>
      <c r="N87" s="148"/>
      <c r="O87" s="437"/>
      <c r="P87" s="147">
        <f>SUM(P86)</f>
        <v>0</v>
      </c>
      <c r="Q87" s="457"/>
      <c r="R87" s="437"/>
      <c r="S87" s="437"/>
      <c r="T87" s="437"/>
      <c r="U87" s="155"/>
      <c r="V87" s="437"/>
      <c r="W87" s="437"/>
      <c r="X87" s="147">
        <f>SUM(X86)</f>
        <v>0</v>
      </c>
    </row>
    <row r="88" spans="1:40" s="32" customFormat="1" ht="15.75">
      <c r="A88" s="669" t="s">
        <v>1579</v>
      </c>
      <c r="B88" s="670"/>
      <c r="C88" s="670"/>
      <c r="D88" s="670"/>
      <c r="E88" s="670"/>
      <c r="F88" s="670"/>
      <c r="G88" s="670"/>
      <c r="H88" s="670"/>
      <c r="I88" s="670"/>
      <c r="J88" s="670"/>
      <c r="K88" s="670"/>
      <c r="L88" s="670"/>
      <c r="M88" s="670"/>
      <c r="N88" s="670"/>
      <c r="O88" s="670"/>
      <c r="P88" s="670"/>
      <c r="Q88" s="670"/>
      <c r="R88" s="670"/>
      <c r="S88" s="670"/>
      <c r="T88" s="670"/>
      <c r="U88" s="670"/>
      <c r="V88" s="670"/>
      <c r="W88" s="670"/>
      <c r="X88" s="671"/>
    </row>
    <row r="89" spans="1:40" s="32" customFormat="1" ht="25.5">
      <c r="A89" s="495"/>
      <c r="B89" s="193" t="s">
        <v>1034</v>
      </c>
      <c r="C89" s="496" t="s">
        <v>160</v>
      </c>
      <c r="D89" s="496" t="s">
        <v>1035</v>
      </c>
      <c r="E89" s="496">
        <v>3193.95</v>
      </c>
      <c r="F89" s="497">
        <v>0</v>
      </c>
      <c r="G89" s="150">
        <f t="shared" ref="G89:G227" si="16">F89*E89</f>
        <v>0</v>
      </c>
      <c r="H89" s="498">
        <v>44378</v>
      </c>
      <c r="I89" s="194">
        <v>43446</v>
      </c>
      <c r="J89" s="496" t="s">
        <v>1036</v>
      </c>
      <c r="K89" s="156">
        <v>300</v>
      </c>
      <c r="L89" s="188">
        <f t="shared" ref="L89:L225" si="17">K89*E89</f>
        <v>958185</v>
      </c>
      <c r="M89" s="496" t="s">
        <v>1037</v>
      </c>
      <c r="N89" s="194">
        <v>43433</v>
      </c>
      <c r="O89" s="439">
        <f>F89+K89-W89</f>
        <v>3</v>
      </c>
      <c r="P89" s="439">
        <f>O89*E89</f>
        <v>9581.8499999999985</v>
      </c>
      <c r="Q89" s="439"/>
      <c r="R89" s="439"/>
      <c r="S89" s="439"/>
      <c r="T89" s="439"/>
      <c r="U89" s="439"/>
      <c r="V89" s="439"/>
      <c r="W89" s="439">
        <v>297</v>
      </c>
      <c r="X89" s="439">
        <f>W89*E89</f>
        <v>948603.14999999991</v>
      </c>
    </row>
    <row r="90" spans="1:40" s="32" customFormat="1" ht="15.75">
      <c r="A90" s="499">
        <v>2</v>
      </c>
      <c r="B90" s="193" t="s">
        <v>929</v>
      </c>
      <c r="C90" s="496" t="s">
        <v>1557</v>
      </c>
      <c r="D90" s="496"/>
      <c r="E90" s="500">
        <v>59.92</v>
      </c>
      <c r="F90" s="156">
        <v>350</v>
      </c>
      <c r="G90" s="150">
        <f t="shared" si="16"/>
        <v>20972</v>
      </c>
      <c r="H90" s="501"/>
      <c r="I90" s="194">
        <v>43399</v>
      </c>
      <c r="J90" s="496">
        <v>1132</v>
      </c>
      <c r="K90" s="156"/>
      <c r="L90" s="188">
        <f t="shared" si="17"/>
        <v>0</v>
      </c>
      <c r="M90" s="496">
        <v>1086</v>
      </c>
      <c r="N90" s="194">
        <v>43395</v>
      </c>
      <c r="O90" s="152">
        <f t="shared" ref="O90:O208" si="18">F90+K90-W90</f>
        <v>0</v>
      </c>
      <c r="P90" s="150">
        <f t="shared" ref="P90:P208" si="19">O90*E90</f>
        <v>0</v>
      </c>
      <c r="Q90" s="502"/>
      <c r="R90" s="185"/>
      <c r="S90" s="185"/>
      <c r="T90" s="185"/>
      <c r="U90" s="176"/>
      <c r="V90" s="185"/>
      <c r="W90" s="156">
        <v>350</v>
      </c>
      <c r="X90" s="150">
        <f t="shared" ref="X90:X230" si="20">W90*E90</f>
        <v>20972</v>
      </c>
    </row>
    <row r="91" spans="1:40" s="32" customFormat="1" ht="25.5">
      <c r="A91" s="499">
        <v>3</v>
      </c>
      <c r="B91" s="193" t="s">
        <v>441</v>
      </c>
      <c r="C91" s="496" t="s">
        <v>1537</v>
      </c>
      <c r="D91" s="496" t="s">
        <v>442</v>
      </c>
      <c r="E91" s="500">
        <v>25.68</v>
      </c>
      <c r="F91" s="156">
        <v>150</v>
      </c>
      <c r="G91" s="150">
        <f t="shared" si="16"/>
        <v>3852</v>
      </c>
      <c r="H91" s="501" t="s">
        <v>456</v>
      </c>
      <c r="I91" s="194">
        <v>43410</v>
      </c>
      <c r="J91" s="496" t="s">
        <v>457</v>
      </c>
      <c r="K91" s="156"/>
      <c r="L91" s="188">
        <f t="shared" si="17"/>
        <v>0</v>
      </c>
      <c r="M91" s="496">
        <v>999</v>
      </c>
      <c r="N91" s="194">
        <v>43371</v>
      </c>
      <c r="O91" s="152">
        <f t="shared" si="18"/>
        <v>0</v>
      </c>
      <c r="P91" s="150">
        <f t="shared" si="19"/>
        <v>0</v>
      </c>
      <c r="Q91" s="502"/>
      <c r="R91" s="185"/>
      <c r="S91" s="185"/>
      <c r="T91" s="185"/>
      <c r="U91" s="176"/>
      <c r="V91" s="185"/>
      <c r="W91" s="156">
        <v>150</v>
      </c>
      <c r="X91" s="150">
        <f t="shared" si="20"/>
        <v>3852</v>
      </c>
    </row>
    <row r="92" spans="1:40" s="32" customFormat="1" ht="38.25">
      <c r="A92" s="499">
        <v>4</v>
      </c>
      <c r="B92" s="240" t="s">
        <v>208</v>
      </c>
      <c r="C92" s="436" t="s">
        <v>1557</v>
      </c>
      <c r="D92" s="503" t="s">
        <v>209</v>
      </c>
      <c r="E92" s="496">
        <v>227.91</v>
      </c>
      <c r="F92" s="195">
        <v>453</v>
      </c>
      <c r="G92" s="150">
        <f t="shared" si="16"/>
        <v>103243.23</v>
      </c>
      <c r="H92" s="194">
        <v>43616</v>
      </c>
      <c r="I92" s="194">
        <v>43244</v>
      </c>
      <c r="J92" s="504" t="s">
        <v>214</v>
      </c>
      <c r="K92" s="195"/>
      <c r="L92" s="188">
        <f t="shared" si="17"/>
        <v>0</v>
      </c>
      <c r="M92" s="188" t="s">
        <v>217</v>
      </c>
      <c r="N92" s="194">
        <v>43234</v>
      </c>
      <c r="O92" s="152">
        <f t="shared" si="18"/>
        <v>132</v>
      </c>
      <c r="P92" s="150">
        <f t="shared" si="19"/>
        <v>30084.12</v>
      </c>
      <c r="Q92" s="502"/>
      <c r="R92" s="185"/>
      <c r="S92" s="185"/>
      <c r="T92" s="185"/>
      <c r="U92" s="176"/>
      <c r="V92" s="185"/>
      <c r="W92" s="195">
        <v>321</v>
      </c>
      <c r="X92" s="150">
        <f t="shared" si="20"/>
        <v>73159.11</v>
      </c>
    </row>
    <row r="93" spans="1:40" s="32" customFormat="1" ht="38.25">
      <c r="A93" s="499">
        <v>5</v>
      </c>
      <c r="B93" s="240" t="s">
        <v>210</v>
      </c>
      <c r="C93" s="436" t="s">
        <v>1557</v>
      </c>
      <c r="D93" s="505" t="s">
        <v>211</v>
      </c>
      <c r="E93" s="496">
        <v>291.11</v>
      </c>
      <c r="F93" s="195">
        <v>526</v>
      </c>
      <c r="G93" s="150">
        <f t="shared" si="16"/>
        <v>153123.86000000002</v>
      </c>
      <c r="H93" s="496" t="s">
        <v>215</v>
      </c>
      <c r="I93" s="194">
        <v>43244</v>
      </c>
      <c r="J93" s="504" t="s">
        <v>214</v>
      </c>
      <c r="K93" s="195"/>
      <c r="L93" s="188">
        <f t="shared" si="17"/>
        <v>0</v>
      </c>
      <c r="M93" s="188" t="s">
        <v>217</v>
      </c>
      <c r="N93" s="194">
        <v>43234</v>
      </c>
      <c r="O93" s="152">
        <f t="shared" si="18"/>
        <v>236</v>
      </c>
      <c r="P93" s="150">
        <f t="shared" si="19"/>
        <v>68701.960000000006</v>
      </c>
      <c r="Q93" s="502"/>
      <c r="R93" s="185"/>
      <c r="S93" s="185"/>
      <c r="T93" s="185"/>
      <c r="U93" s="176"/>
      <c r="V93" s="185"/>
      <c r="W93" s="195">
        <v>290</v>
      </c>
      <c r="X93" s="150">
        <f t="shared" si="20"/>
        <v>84421.900000000009</v>
      </c>
    </row>
    <row r="94" spans="1:40" s="32" customFormat="1" ht="38.25">
      <c r="A94" s="499">
        <v>6</v>
      </c>
      <c r="B94" s="240" t="s">
        <v>212</v>
      </c>
      <c r="C94" s="436" t="s">
        <v>1557</v>
      </c>
      <c r="D94" s="505" t="s">
        <v>213</v>
      </c>
      <c r="E94" s="496">
        <v>291.11</v>
      </c>
      <c r="F94" s="195">
        <v>184</v>
      </c>
      <c r="G94" s="150">
        <f t="shared" si="16"/>
        <v>53564.240000000005</v>
      </c>
      <c r="H94" s="496" t="s">
        <v>216</v>
      </c>
      <c r="I94" s="194">
        <v>43244</v>
      </c>
      <c r="J94" s="504" t="s">
        <v>214</v>
      </c>
      <c r="K94" s="195"/>
      <c r="L94" s="188">
        <f t="shared" si="17"/>
        <v>0</v>
      </c>
      <c r="M94" s="188" t="s">
        <v>217</v>
      </c>
      <c r="N94" s="194">
        <v>43234</v>
      </c>
      <c r="O94" s="152">
        <f t="shared" si="18"/>
        <v>184</v>
      </c>
      <c r="P94" s="150">
        <f>O94*E94</f>
        <v>53564.240000000005</v>
      </c>
      <c r="Q94" s="502"/>
      <c r="R94" s="185"/>
      <c r="S94" s="185"/>
      <c r="T94" s="185"/>
      <c r="U94" s="176"/>
      <c r="V94" s="185"/>
      <c r="W94" s="195">
        <v>0</v>
      </c>
      <c r="X94" s="150">
        <f t="shared" si="20"/>
        <v>0</v>
      </c>
    </row>
    <row r="95" spans="1:40" s="32" customFormat="1" ht="25.5">
      <c r="A95" s="499"/>
      <c r="B95" s="193" t="s">
        <v>1038</v>
      </c>
      <c r="C95" s="496" t="s">
        <v>160</v>
      </c>
      <c r="D95" s="496"/>
      <c r="E95" s="500">
        <v>3959</v>
      </c>
      <c r="F95" s="195">
        <v>0</v>
      </c>
      <c r="G95" s="150">
        <f t="shared" si="16"/>
        <v>0</v>
      </c>
      <c r="H95" s="194">
        <v>44409</v>
      </c>
      <c r="I95" s="194">
        <v>43446</v>
      </c>
      <c r="J95" s="496" t="s">
        <v>1039</v>
      </c>
      <c r="K95" s="156">
        <v>100</v>
      </c>
      <c r="L95" s="188">
        <f t="shared" si="17"/>
        <v>395900</v>
      </c>
      <c r="M95" s="496" t="s">
        <v>1037</v>
      </c>
      <c r="N95" s="194">
        <v>43433</v>
      </c>
      <c r="O95" s="152">
        <f t="shared" si="18"/>
        <v>0</v>
      </c>
      <c r="P95" s="150">
        <f>O95*E95</f>
        <v>0</v>
      </c>
      <c r="Q95" s="502"/>
      <c r="R95" s="185"/>
      <c r="S95" s="185"/>
      <c r="T95" s="185"/>
      <c r="U95" s="176"/>
      <c r="V95" s="185"/>
      <c r="W95" s="195">
        <v>100</v>
      </c>
      <c r="X95" s="150">
        <f t="shared" si="20"/>
        <v>395900</v>
      </c>
    </row>
    <row r="96" spans="1:40" s="32" customFormat="1" ht="38.25">
      <c r="A96" s="499">
        <v>7</v>
      </c>
      <c r="B96" s="193" t="s">
        <v>70</v>
      </c>
      <c r="C96" s="506" t="s">
        <v>71</v>
      </c>
      <c r="D96" s="507" t="s">
        <v>72</v>
      </c>
      <c r="E96" s="508">
        <v>197.95</v>
      </c>
      <c r="F96" s="441">
        <v>56</v>
      </c>
      <c r="G96" s="150">
        <f t="shared" si="16"/>
        <v>11085.199999999999</v>
      </c>
      <c r="H96" s="509">
        <v>43647</v>
      </c>
      <c r="I96" s="510">
        <v>43034</v>
      </c>
      <c r="J96" s="481" t="s">
        <v>1659</v>
      </c>
      <c r="K96" s="511"/>
      <c r="L96" s="188">
        <f t="shared" si="17"/>
        <v>0</v>
      </c>
      <c r="M96" s="512">
        <v>362</v>
      </c>
      <c r="N96" s="510">
        <v>42572</v>
      </c>
      <c r="O96" s="152">
        <f t="shared" si="18"/>
        <v>34</v>
      </c>
      <c r="P96" s="150">
        <f t="shared" si="19"/>
        <v>6730.2999999999993</v>
      </c>
      <c r="Q96" s="185"/>
      <c r="R96" s="185"/>
      <c r="S96" s="185"/>
      <c r="T96" s="185"/>
      <c r="U96" s="185"/>
      <c r="V96" s="185"/>
      <c r="W96" s="441">
        <v>22</v>
      </c>
      <c r="X96" s="150">
        <f t="shared" si="20"/>
        <v>4354.8999999999996</v>
      </c>
    </row>
    <row r="97" spans="1:24" s="32" customFormat="1" ht="25.5">
      <c r="A97" s="499">
        <v>8</v>
      </c>
      <c r="B97" s="193" t="s">
        <v>932</v>
      </c>
      <c r="C97" s="193" t="s">
        <v>9</v>
      </c>
      <c r="D97" s="193" t="s">
        <v>933</v>
      </c>
      <c r="E97" s="513">
        <v>246.1</v>
      </c>
      <c r="F97" s="441">
        <v>120</v>
      </c>
      <c r="G97" s="150">
        <f t="shared" si="16"/>
        <v>29532</v>
      </c>
      <c r="H97" s="509">
        <v>44287</v>
      </c>
      <c r="I97" s="510">
        <v>43378</v>
      </c>
      <c r="J97" s="481" t="s">
        <v>934</v>
      </c>
      <c r="K97" s="511"/>
      <c r="L97" s="188">
        <f t="shared" si="17"/>
        <v>0</v>
      </c>
      <c r="M97" s="512">
        <v>999</v>
      </c>
      <c r="N97" s="510">
        <v>43371</v>
      </c>
      <c r="O97" s="152">
        <f t="shared" si="18"/>
        <v>0</v>
      </c>
      <c r="P97" s="150">
        <f t="shared" si="19"/>
        <v>0</v>
      </c>
      <c r="Q97" s="185"/>
      <c r="R97" s="185"/>
      <c r="S97" s="185"/>
      <c r="T97" s="185"/>
      <c r="U97" s="185"/>
      <c r="V97" s="185"/>
      <c r="W97" s="441">
        <v>120</v>
      </c>
      <c r="X97" s="150">
        <f t="shared" si="20"/>
        <v>29532</v>
      </c>
    </row>
    <row r="98" spans="1:24" s="32" customFormat="1" ht="25.5">
      <c r="A98" s="499">
        <v>9</v>
      </c>
      <c r="B98" s="240" t="s">
        <v>311</v>
      </c>
      <c r="C98" s="496" t="s">
        <v>160</v>
      </c>
      <c r="D98" s="505">
        <v>400718</v>
      </c>
      <c r="E98" s="496">
        <v>26.32</v>
      </c>
      <c r="F98" s="441">
        <v>1034</v>
      </c>
      <c r="G98" s="150">
        <f t="shared" si="16"/>
        <v>27214.880000000001</v>
      </c>
      <c r="H98" s="194">
        <v>45107</v>
      </c>
      <c r="I98" s="194">
        <v>43298</v>
      </c>
      <c r="J98" s="504" t="s">
        <v>312</v>
      </c>
      <c r="K98" s="195"/>
      <c r="L98" s="188">
        <f t="shared" si="17"/>
        <v>0</v>
      </c>
      <c r="M98" s="188" t="s">
        <v>313</v>
      </c>
      <c r="N98" s="194">
        <v>43306</v>
      </c>
      <c r="O98" s="152">
        <f t="shared" si="18"/>
        <v>1034</v>
      </c>
      <c r="P98" s="150">
        <f t="shared" si="19"/>
        <v>27214.880000000001</v>
      </c>
      <c r="Q98" s="185"/>
      <c r="R98" s="185"/>
      <c r="S98" s="185"/>
      <c r="T98" s="185"/>
      <c r="U98" s="185"/>
      <c r="V98" s="185"/>
      <c r="W98" s="441">
        <v>0</v>
      </c>
      <c r="X98" s="150">
        <f t="shared" si="20"/>
        <v>0</v>
      </c>
    </row>
    <row r="99" spans="1:24" s="32" customFormat="1" ht="25.5">
      <c r="A99" s="499">
        <v>10</v>
      </c>
      <c r="B99" s="240" t="s">
        <v>314</v>
      </c>
      <c r="C99" s="496" t="s">
        <v>160</v>
      </c>
      <c r="D99" s="505">
        <v>220718</v>
      </c>
      <c r="E99" s="496">
        <v>26.32</v>
      </c>
      <c r="F99" s="441">
        <v>1034</v>
      </c>
      <c r="G99" s="150">
        <f t="shared" si="16"/>
        <v>27214.880000000001</v>
      </c>
      <c r="H99" s="194">
        <v>45107</v>
      </c>
      <c r="I99" s="194">
        <v>43298</v>
      </c>
      <c r="J99" s="504" t="s">
        <v>312</v>
      </c>
      <c r="K99" s="195"/>
      <c r="L99" s="188">
        <f t="shared" si="17"/>
        <v>0</v>
      </c>
      <c r="M99" s="188" t="s">
        <v>313</v>
      </c>
      <c r="N99" s="194">
        <v>43306</v>
      </c>
      <c r="O99" s="152">
        <f t="shared" si="18"/>
        <v>1034</v>
      </c>
      <c r="P99" s="150">
        <f t="shared" si="19"/>
        <v>27214.880000000001</v>
      </c>
      <c r="Q99" s="185"/>
      <c r="R99" s="185"/>
      <c r="S99" s="185"/>
      <c r="T99" s="185"/>
      <c r="U99" s="185"/>
      <c r="V99" s="185"/>
      <c r="W99" s="441">
        <v>0</v>
      </c>
      <c r="X99" s="150">
        <f t="shared" si="20"/>
        <v>0</v>
      </c>
    </row>
    <row r="100" spans="1:24" s="32" customFormat="1" ht="25.5">
      <c r="A100" s="499">
        <v>11</v>
      </c>
      <c r="B100" s="240" t="s">
        <v>458</v>
      </c>
      <c r="C100" s="496" t="s">
        <v>160</v>
      </c>
      <c r="D100" s="514">
        <v>18081512</v>
      </c>
      <c r="E100" s="496">
        <v>12.8</v>
      </c>
      <c r="F100" s="441">
        <v>4745</v>
      </c>
      <c r="G100" s="150">
        <f t="shared" si="16"/>
        <v>60736</v>
      </c>
      <c r="H100" s="194">
        <v>44408</v>
      </c>
      <c r="I100" s="194">
        <v>43431</v>
      </c>
      <c r="J100" s="196" t="s">
        <v>459</v>
      </c>
      <c r="K100" s="195"/>
      <c r="L100" s="188">
        <f t="shared" si="17"/>
        <v>0</v>
      </c>
      <c r="M100" s="188" t="s">
        <v>460</v>
      </c>
      <c r="N100" s="194" t="s">
        <v>461</v>
      </c>
      <c r="O100" s="152">
        <f t="shared" si="18"/>
        <v>11</v>
      </c>
      <c r="P100" s="150">
        <f t="shared" si="19"/>
        <v>140.80000000000001</v>
      </c>
      <c r="Q100" s="185"/>
      <c r="R100" s="185"/>
      <c r="S100" s="185"/>
      <c r="T100" s="185"/>
      <c r="U100" s="185"/>
      <c r="V100" s="185"/>
      <c r="W100" s="441">
        <v>4734</v>
      </c>
      <c r="X100" s="150">
        <f t="shared" si="20"/>
        <v>60595.200000000004</v>
      </c>
    </row>
    <row r="101" spans="1:24" s="32" customFormat="1" ht="25.5">
      <c r="A101" s="499">
        <v>12</v>
      </c>
      <c r="B101" s="240" t="s">
        <v>462</v>
      </c>
      <c r="C101" s="496" t="s">
        <v>160</v>
      </c>
      <c r="D101" s="515">
        <v>18052914</v>
      </c>
      <c r="E101" s="496">
        <v>12.8</v>
      </c>
      <c r="F101" s="441">
        <v>4745</v>
      </c>
      <c r="G101" s="150">
        <f t="shared" si="16"/>
        <v>60736</v>
      </c>
      <c r="H101" s="194">
        <v>44316</v>
      </c>
      <c r="I101" s="194">
        <v>43431</v>
      </c>
      <c r="J101" s="196" t="s">
        <v>459</v>
      </c>
      <c r="K101" s="195"/>
      <c r="L101" s="188">
        <f t="shared" si="17"/>
        <v>0</v>
      </c>
      <c r="M101" s="188" t="s">
        <v>460</v>
      </c>
      <c r="N101" s="194" t="s">
        <v>461</v>
      </c>
      <c r="O101" s="152">
        <f t="shared" si="18"/>
        <v>11</v>
      </c>
      <c r="P101" s="150">
        <f t="shared" si="19"/>
        <v>140.80000000000001</v>
      </c>
      <c r="Q101" s="185"/>
      <c r="R101" s="185"/>
      <c r="S101" s="185"/>
      <c r="T101" s="185"/>
      <c r="U101" s="185"/>
      <c r="V101" s="185"/>
      <c r="W101" s="441">
        <v>4734</v>
      </c>
      <c r="X101" s="150">
        <f t="shared" si="20"/>
        <v>60595.200000000004</v>
      </c>
    </row>
    <row r="102" spans="1:24" s="32" customFormat="1" ht="15.75">
      <c r="A102" s="499"/>
      <c r="B102" s="193" t="s">
        <v>1040</v>
      </c>
      <c r="C102" s="496" t="s">
        <v>160</v>
      </c>
      <c r="D102" s="496" t="s">
        <v>1041</v>
      </c>
      <c r="E102" s="500">
        <v>16400</v>
      </c>
      <c r="F102" s="441">
        <v>0</v>
      </c>
      <c r="G102" s="150">
        <f t="shared" si="16"/>
        <v>0</v>
      </c>
      <c r="H102" s="194">
        <v>44197</v>
      </c>
      <c r="I102" s="194">
        <v>43460</v>
      </c>
      <c r="J102" s="496" t="s">
        <v>1048</v>
      </c>
      <c r="K102" s="156">
        <v>5</v>
      </c>
      <c r="L102" s="188">
        <f t="shared" si="17"/>
        <v>82000</v>
      </c>
      <c r="M102" s="496" t="s">
        <v>1051</v>
      </c>
      <c r="N102" s="194">
        <v>43455</v>
      </c>
      <c r="O102" s="152">
        <f t="shared" si="18"/>
        <v>0</v>
      </c>
      <c r="P102" s="150">
        <f t="shared" si="19"/>
        <v>0</v>
      </c>
      <c r="Q102" s="185"/>
      <c r="R102" s="185"/>
      <c r="S102" s="185"/>
      <c r="T102" s="185"/>
      <c r="U102" s="185"/>
      <c r="V102" s="185"/>
      <c r="W102" s="441">
        <v>5</v>
      </c>
      <c r="X102" s="150">
        <f t="shared" si="20"/>
        <v>82000</v>
      </c>
    </row>
    <row r="103" spans="1:24" s="32" customFormat="1" ht="25.5">
      <c r="A103" s="499"/>
      <c r="B103" s="193" t="s">
        <v>1042</v>
      </c>
      <c r="C103" s="496" t="s">
        <v>160</v>
      </c>
      <c r="D103" s="496" t="s">
        <v>1043</v>
      </c>
      <c r="E103" s="500">
        <v>176525</v>
      </c>
      <c r="F103" s="441">
        <v>0</v>
      </c>
      <c r="G103" s="150">
        <f t="shared" si="16"/>
        <v>0</v>
      </c>
      <c r="H103" s="194">
        <v>43922</v>
      </c>
      <c r="I103" s="194">
        <v>43447</v>
      </c>
      <c r="J103" s="496" t="s">
        <v>1049</v>
      </c>
      <c r="K103" s="156">
        <v>10</v>
      </c>
      <c r="L103" s="188">
        <f t="shared" si="17"/>
        <v>1765250</v>
      </c>
      <c r="M103" s="496" t="s">
        <v>1037</v>
      </c>
      <c r="N103" s="194">
        <v>43433</v>
      </c>
      <c r="O103" s="152">
        <f t="shared" si="18"/>
        <v>0</v>
      </c>
      <c r="P103" s="150">
        <f t="shared" si="19"/>
        <v>0</v>
      </c>
      <c r="Q103" s="185"/>
      <c r="R103" s="185"/>
      <c r="S103" s="185"/>
      <c r="T103" s="185"/>
      <c r="U103" s="185"/>
      <c r="V103" s="185"/>
      <c r="W103" s="441">
        <v>10</v>
      </c>
      <c r="X103" s="150">
        <f t="shared" si="20"/>
        <v>1765250</v>
      </c>
    </row>
    <row r="104" spans="1:24" s="32" customFormat="1" ht="25.5">
      <c r="A104" s="499"/>
      <c r="B104" s="193" t="s">
        <v>1044</v>
      </c>
      <c r="C104" s="496" t="s">
        <v>160</v>
      </c>
      <c r="D104" s="496" t="s">
        <v>1045</v>
      </c>
      <c r="E104" s="500">
        <v>3196.09</v>
      </c>
      <c r="F104" s="441">
        <v>0</v>
      </c>
      <c r="G104" s="150">
        <f t="shared" si="16"/>
        <v>0</v>
      </c>
      <c r="H104" s="194">
        <v>44256</v>
      </c>
      <c r="I104" s="194">
        <v>43446</v>
      </c>
      <c r="J104" s="496" t="s">
        <v>1050</v>
      </c>
      <c r="K104" s="156">
        <v>200</v>
      </c>
      <c r="L104" s="188">
        <f t="shared" si="17"/>
        <v>639218</v>
      </c>
      <c r="M104" s="496" t="s">
        <v>1037</v>
      </c>
      <c r="N104" s="194">
        <v>43433</v>
      </c>
      <c r="O104" s="152">
        <f t="shared" si="18"/>
        <v>0</v>
      </c>
      <c r="P104" s="150">
        <f t="shared" si="19"/>
        <v>0</v>
      </c>
      <c r="Q104" s="185"/>
      <c r="R104" s="185"/>
      <c r="S104" s="185"/>
      <c r="T104" s="185"/>
      <c r="U104" s="185"/>
      <c r="V104" s="185"/>
      <c r="W104" s="441">
        <v>200</v>
      </c>
      <c r="X104" s="150">
        <f t="shared" si="20"/>
        <v>639218</v>
      </c>
    </row>
    <row r="105" spans="1:24" s="32" customFormat="1" ht="15.75">
      <c r="A105" s="499"/>
      <c r="B105" s="193" t="s">
        <v>1046</v>
      </c>
      <c r="C105" s="496" t="s">
        <v>160</v>
      </c>
      <c r="D105" s="496" t="s">
        <v>1047</v>
      </c>
      <c r="E105" s="500">
        <v>1298</v>
      </c>
      <c r="F105" s="441">
        <v>0</v>
      </c>
      <c r="G105" s="150">
        <f t="shared" si="16"/>
        <v>0</v>
      </c>
      <c r="H105" s="194">
        <v>44896</v>
      </c>
      <c r="I105" s="194">
        <v>43460</v>
      </c>
      <c r="J105" s="496" t="s">
        <v>1048</v>
      </c>
      <c r="K105" s="156">
        <v>326</v>
      </c>
      <c r="L105" s="188">
        <f t="shared" si="17"/>
        <v>423148</v>
      </c>
      <c r="M105" s="496" t="s">
        <v>1051</v>
      </c>
      <c r="N105" s="194">
        <v>43455</v>
      </c>
      <c r="O105" s="152">
        <f t="shared" si="18"/>
        <v>0</v>
      </c>
      <c r="P105" s="150">
        <f t="shared" si="19"/>
        <v>0</v>
      </c>
      <c r="Q105" s="185"/>
      <c r="R105" s="185"/>
      <c r="S105" s="185"/>
      <c r="T105" s="185"/>
      <c r="U105" s="185"/>
      <c r="V105" s="185"/>
      <c r="W105" s="441">
        <v>326</v>
      </c>
      <c r="X105" s="150">
        <f t="shared" si="20"/>
        <v>423148</v>
      </c>
    </row>
    <row r="106" spans="1:24" s="32" customFormat="1" ht="15.75">
      <c r="A106" s="499">
        <v>13</v>
      </c>
      <c r="B106" s="240" t="s">
        <v>218</v>
      </c>
      <c r="C106" s="496" t="s">
        <v>1557</v>
      </c>
      <c r="D106" s="195" t="s">
        <v>219</v>
      </c>
      <c r="E106" s="496">
        <v>24.22</v>
      </c>
      <c r="F106" s="156">
        <v>1174</v>
      </c>
      <c r="G106" s="150">
        <f t="shared" si="16"/>
        <v>28434.28</v>
      </c>
      <c r="H106" s="194">
        <v>43769</v>
      </c>
      <c r="I106" s="194">
        <v>43244</v>
      </c>
      <c r="J106" s="504" t="s">
        <v>214</v>
      </c>
      <c r="K106" s="195"/>
      <c r="L106" s="188">
        <f t="shared" si="17"/>
        <v>0</v>
      </c>
      <c r="M106" s="188" t="s">
        <v>217</v>
      </c>
      <c r="N106" s="194">
        <v>43234</v>
      </c>
      <c r="O106" s="152">
        <f t="shared" si="18"/>
        <v>554</v>
      </c>
      <c r="P106" s="150">
        <f t="shared" si="19"/>
        <v>13417.88</v>
      </c>
      <c r="Q106" s="502"/>
      <c r="R106" s="185"/>
      <c r="S106" s="185"/>
      <c r="T106" s="185"/>
      <c r="U106" s="176"/>
      <c r="V106" s="185"/>
      <c r="W106" s="156">
        <v>620</v>
      </c>
      <c r="X106" s="150">
        <f t="shared" si="20"/>
        <v>15016.4</v>
      </c>
    </row>
    <row r="107" spans="1:24" s="32" customFormat="1" ht="15.75">
      <c r="A107" s="499">
        <v>14</v>
      </c>
      <c r="B107" s="240" t="s">
        <v>1357</v>
      </c>
      <c r="C107" s="496" t="s">
        <v>160</v>
      </c>
      <c r="D107" s="195" t="s">
        <v>315</v>
      </c>
      <c r="E107" s="188">
        <v>402.5</v>
      </c>
      <c r="F107" s="195">
        <v>120</v>
      </c>
      <c r="G107" s="150">
        <f t="shared" si="16"/>
        <v>48300</v>
      </c>
      <c r="H107" s="194">
        <v>43921</v>
      </c>
      <c r="I107" s="194">
        <v>43298</v>
      </c>
      <c r="J107" s="504" t="s">
        <v>312</v>
      </c>
      <c r="K107" s="195"/>
      <c r="L107" s="188">
        <f t="shared" si="17"/>
        <v>0</v>
      </c>
      <c r="M107" s="188" t="s">
        <v>313</v>
      </c>
      <c r="N107" s="194">
        <v>43306</v>
      </c>
      <c r="O107" s="152">
        <f t="shared" si="18"/>
        <v>0</v>
      </c>
      <c r="P107" s="150">
        <f t="shared" si="19"/>
        <v>0</v>
      </c>
      <c r="Q107" s="502"/>
      <c r="R107" s="185"/>
      <c r="S107" s="185"/>
      <c r="T107" s="185"/>
      <c r="U107" s="176"/>
      <c r="V107" s="185"/>
      <c r="W107" s="195">
        <v>120</v>
      </c>
      <c r="X107" s="150">
        <f t="shared" si="20"/>
        <v>48300</v>
      </c>
    </row>
    <row r="108" spans="1:24" s="32" customFormat="1" ht="15.75">
      <c r="A108" s="499">
        <v>15</v>
      </c>
      <c r="B108" s="240" t="s">
        <v>1358</v>
      </c>
      <c r="C108" s="496" t="s">
        <v>160</v>
      </c>
      <c r="D108" s="195" t="s">
        <v>316</v>
      </c>
      <c r="E108" s="496">
        <v>417.97</v>
      </c>
      <c r="F108" s="195">
        <v>104</v>
      </c>
      <c r="G108" s="150">
        <f t="shared" si="16"/>
        <v>43468.880000000005</v>
      </c>
      <c r="H108" s="194">
        <v>44286</v>
      </c>
      <c r="I108" s="194">
        <v>43298</v>
      </c>
      <c r="J108" s="504" t="s">
        <v>312</v>
      </c>
      <c r="K108" s="195"/>
      <c r="L108" s="188">
        <f t="shared" si="17"/>
        <v>0</v>
      </c>
      <c r="M108" s="188" t="s">
        <v>313</v>
      </c>
      <c r="N108" s="194">
        <v>43306</v>
      </c>
      <c r="O108" s="152">
        <f t="shared" si="18"/>
        <v>0</v>
      </c>
      <c r="P108" s="150">
        <f t="shared" si="19"/>
        <v>0</v>
      </c>
      <c r="Q108" s="502"/>
      <c r="R108" s="185"/>
      <c r="S108" s="185"/>
      <c r="T108" s="185"/>
      <c r="U108" s="176"/>
      <c r="V108" s="185"/>
      <c r="W108" s="195">
        <v>104</v>
      </c>
      <c r="X108" s="150">
        <f t="shared" si="20"/>
        <v>43468.880000000005</v>
      </c>
    </row>
    <row r="109" spans="1:24" s="32" customFormat="1" ht="15.75">
      <c r="A109" s="499">
        <v>16</v>
      </c>
      <c r="B109" s="240" t="s">
        <v>1359</v>
      </c>
      <c r="C109" s="496" t="s">
        <v>160</v>
      </c>
      <c r="D109" s="195" t="s">
        <v>317</v>
      </c>
      <c r="E109" s="496">
        <v>500.64</v>
      </c>
      <c r="F109" s="195">
        <v>402</v>
      </c>
      <c r="G109" s="150">
        <f t="shared" si="16"/>
        <v>201257.28</v>
      </c>
      <c r="H109" s="194">
        <v>44227</v>
      </c>
      <c r="I109" s="194">
        <v>43298</v>
      </c>
      <c r="J109" s="504" t="s">
        <v>312</v>
      </c>
      <c r="K109" s="195"/>
      <c r="L109" s="188">
        <f t="shared" si="17"/>
        <v>0</v>
      </c>
      <c r="M109" s="188" t="s">
        <v>313</v>
      </c>
      <c r="N109" s="194">
        <v>43306</v>
      </c>
      <c r="O109" s="152">
        <f t="shared" si="18"/>
        <v>0</v>
      </c>
      <c r="P109" s="150">
        <f t="shared" si="19"/>
        <v>0</v>
      </c>
      <c r="Q109" s="502"/>
      <c r="R109" s="185"/>
      <c r="S109" s="185"/>
      <c r="T109" s="185"/>
      <c r="U109" s="176"/>
      <c r="V109" s="185"/>
      <c r="W109" s="195">
        <v>402</v>
      </c>
      <c r="X109" s="150">
        <f t="shared" si="20"/>
        <v>201257.28</v>
      </c>
    </row>
    <row r="110" spans="1:24" s="32" customFormat="1" ht="15.75">
      <c r="A110" s="499">
        <v>17</v>
      </c>
      <c r="B110" s="240" t="s">
        <v>318</v>
      </c>
      <c r="C110" s="496" t="s">
        <v>160</v>
      </c>
      <c r="D110" s="195" t="s">
        <v>319</v>
      </c>
      <c r="E110" s="188">
        <v>454.2</v>
      </c>
      <c r="F110" s="195">
        <v>505</v>
      </c>
      <c r="G110" s="150">
        <f t="shared" si="16"/>
        <v>229371</v>
      </c>
      <c r="H110" s="194">
        <v>43921</v>
      </c>
      <c r="I110" s="194">
        <v>43298</v>
      </c>
      <c r="J110" s="504" t="s">
        <v>312</v>
      </c>
      <c r="K110" s="195"/>
      <c r="L110" s="188">
        <f t="shared" si="17"/>
        <v>0</v>
      </c>
      <c r="M110" s="188" t="s">
        <v>313</v>
      </c>
      <c r="N110" s="194">
        <v>43306</v>
      </c>
      <c r="O110" s="152">
        <f t="shared" si="18"/>
        <v>0</v>
      </c>
      <c r="P110" s="150">
        <f t="shared" si="19"/>
        <v>0</v>
      </c>
      <c r="Q110" s="502"/>
      <c r="R110" s="185"/>
      <c r="S110" s="185"/>
      <c r="T110" s="185"/>
      <c r="U110" s="176"/>
      <c r="V110" s="185"/>
      <c r="W110" s="195">
        <v>505</v>
      </c>
      <c r="X110" s="150">
        <f t="shared" si="20"/>
        <v>229371</v>
      </c>
    </row>
    <row r="111" spans="1:24" s="32" customFormat="1" ht="15.75">
      <c r="A111" s="499">
        <v>18</v>
      </c>
      <c r="B111" s="240" t="s">
        <v>318</v>
      </c>
      <c r="C111" s="496" t="s">
        <v>160</v>
      </c>
      <c r="D111" s="195" t="s">
        <v>320</v>
      </c>
      <c r="E111" s="188">
        <v>454.2</v>
      </c>
      <c r="F111" s="195">
        <v>484</v>
      </c>
      <c r="G111" s="150">
        <f t="shared" si="16"/>
        <v>219832.8</v>
      </c>
      <c r="H111" s="194">
        <v>44286</v>
      </c>
      <c r="I111" s="194">
        <v>43298</v>
      </c>
      <c r="J111" s="504" t="s">
        <v>312</v>
      </c>
      <c r="K111" s="195"/>
      <c r="L111" s="188">
        <f t="shared" si="17"/>
        <v>0</v>
      </c>
      <c r="M111" s="188" t="s">
        <v>313</v>
      </c>
      <c r="N111" s="194">
        <v>43306</v>
      </c>
      <c r="O111" s="152">
        <f t="shared" si="18"/>
        <v>0</v>
      </c>
      <c r="P111" s="150">
        <f t="shared" si="19"/>
        <v>0</v>
      </c>
      <c r="Q111" s="502"/>
      <c r="R111" s="185"/>
      <c r="S111" s="185"/>
      <c r="T111" s="185"/>
      <c r="U111" s="176"/>
      <c r="V111" s="185"/>
      <c r="W111" s="195">
        <v>484</v>
      </c>
      <c r="X111" s="150">
        <f t="shared" si="20"/>
        <v>219832.8</v>
      </c>
    </row>
    <row r="112" spans="1:24" s="32" customFormat="1" ht="15.75">
      <c r="A112" s="499">
        <v>19</v>
      </c>
      <c r="B112" s="240" t="s">
        <v>318</v>
      </c>
      <c r="C112" s="496" t="s">
        <v>160</v>
      </c>
      <c r="D112" s="195" t="s">
        <v>321</v>
      </c>
      <c r="E112" s="188">
        <v>454.2</v>
      </c>
      <c r="F112" s="195">
        <v>120</v>
      </c>
      <c r="G112" s="150">
        <f t="shared" si="16"/>
        <v>54504</v>
      </c>
      <c r="H112" s="194">
        <v>44286</v>
      </c>
      <c r="I112" s="194">
        <v>43298</v>
      </c>
      <c r="J112" s="504" t="s">
        <v>312</v>
      </c>
      <c r="K112" s="195"/>
      <c r="L112" s="188">
        <f t="shared" si="17"/>
        <v>0</v>
      </c>
      <c r="M112" s="188" t="s">
        <v>313</v>
      </c>
      <c r="N112" s="194">
        <v>43306</v>
      </c>
      <c r="O112" s="152">
        <f t="shared" si="18"/>
        <v>0</v>
      </c>
      <c r="P112" s="150">
        <f t="shared" si="19"/>
        <v>0</v>
      </c>
      <c r="Q112" s="502"/>
      <c r="R112" s="185"/>
      <c r="S112" s="185"/>
      <c r="T112" s="185"/>
      <c r="U112" s="176"/>
      <c r="V112" s="185"/>
      <c r="W112" s="195">
        <v>120</v>
      </c>
      <c r="X112" s="150">
        <f t="shared" si="20"/>
        <v>54504</v>
      </c>
    </row>
    <row r="113" spans="1:24" s="32" customFormat="1" ht="15.75">
      <c r="A113" s="499">
        <v>20</v>
      </c>
      <c r="B113" s="240" t="s">
        <v>318</v>
      </c>
      <c r="C113" s="496" t="s">
        <v>160</v>
      </c>
      <c r="D113" s="195" t="s">
        <v>322</v>
      </c>
      <c r="E113" s="188">
        <v>454.2</v>
      </c>
      <c r="F113" s="195">
        <v>29</v>
      </c>
      <c r="G113" s="150">
        <f t="shared" si="16"/>
        <v>13171.8</v>
      </c>
      <c r="H113" s="194">
        <v>44286</v>
      </c>
      <c r="I113" s="194">
        <v>43298</v>
      </c>
      <c r="J113" s="504" t="s">
        <v>312</v>
      </c>
      <c r="K113" s="195"/>
      <c r="L113" s="188">
        <f t="shared" si="17"/>
        <v>0</v>
      </c>
      <c r="M113" s="188" t="s">
        <v>313</v>
      </c>
      <c r="N113" s="194">
        <v>43306</v>
      </c>
      <c r="O113" s="152">
        <f t="shared" si="18"/>
        <v>0</v>
      </c>
      <c r="P113" s="150">
        <f t="shared" si="19"/>
        <v>0</v>
      </c>
      <c r="Q113" s="502"/>
      <c r="R113" s="185"/>
      <c r="S113" s="185"/>
      <c r="T113" s="185"/>
      <c r="U113" s="176"/>
      <c r="V113" s="185"/>
      <c r="W113" s="195">
        <v>29</v>
      </c>
      <c r="X113" s="150">
        <f t="shared" si="20"/>
        <v>13171.8</v>
      </c>
    </row>
    <row r="114" spans="1:24" s="32" customFormat="1" ht="25.5">
      <c r="A114" s="499">
        <v>21</v>
      </c>
      <c r="B114" s="240" t="s">
        <v>1357</v>
      </c>
      <c r="C114" s="496" t="s">
        <v>160</v>
      </c>
      <c r="D114" s="195" t="s">
        <v>463</v>
      </c>
      <c r="E114" s="188">
        <v>402.5</v>
      </c>
      <c r="F114" s="195">
        <v>576</v>
      </c>
      <c r="G114" s="150">
        <f t="shared" si="16"/>
        <v>231840</v>
      </c>
      <c r="H114" s="194">
        <v>44377</v>
      </c>
      <c r="I114" s="194">
        <v>43431</v>
      </c>
      <c r="J114" s="196" t="s">
        <v>459</v>
      </c>
      <c r="K114" s="195"/>
      <c r="L114" s="188">
        <f t="shared" si="17"/>
        <v>0</v>
      </c>
      <c r="M114" s="188" t="s">
        <v>460</v>
      </c>
      <c r="N114" s="194" t="s">
        <v>461</v>
      </c>
      <c r="O114" s="152">
        <f t="shared" si="18"/>
        <v>200</v>
      </c>
      <c r="P114" s="150">
        <f t="shared" si="19"/>
        <v>80500</v>
      </c>
      <c r="Q114" s="502"/>
      <c r="R114" s="185"/>
      <c r="S114" s="185"/>
      <c r="T114" s="185"/>
      <c r="U114" s="176"/>
      <c r="V114" s="185"/>
      <c r="W114" s="195">
        <v>376</v>
      </c>
      <c r="X114" s="150">
        <f t="shared" si="20"/>
        <v>151340</v>
      </c>
    </row>
    <row r="115" spans="1:24" s="32" customFormat="1" ht="25.5">
      <c r="A115" s="499">
        <v>22</v>
      </c>
      <c r="B115" s="240" t="s">
        <v>1358</v>
      </c>
      <c r="C115" s="496" t="s">
        <v>160</v>
      </c>
      <c r="D115" s="195" t="s">
        <v>464</v>
      </c>
      <c r="E115" s="188">
        <v>417.97</v>
      </c>
      <c r="F115" s="195">
        <v>340</v>
      </c>
      <c r="G115" s="150">
        <f t="shared" si="16"/>
        <v>142109.80000000002</v>
      </c>
      <c r="H115" s="194">
        <v>44408</v>
      </c>
      <c r="I115" s="194">
        <v>43431</v>
      </c>
      <c r="J115" s="196" t="s">
        <v>459</v>
      </c>
      <c r="K115" s="195"/>
      <c r="L115" s="188">
        <f t="shared" si="17"/>
        <v>0</v>
      </c>
      <c r="M115" s="188" t="s">
        <v>460</v>
      </c>
      <c r="N115" s="194" t="s">
        <v>461</v>
      </c>
      <c r="O115" s="152">
        <f t="shared" si="18"/>
        <v>338</v>
      </c>
      <c r="P115" s="150">
        <f t="shared" si="19"/>
        <v>141273.86000000002</v>
      </c>
      <c r="Q115" s="502"/>
      <c r="R115" s="185"/>
      <c r="S115" s="185"/>
      <c r="T115" s="185"/>
      <c r="U115" s="176"/>
      <c r="V115" s="185"/>
      <c r="W115" s="195">
        <v>2</v>
      </c>
      <c r="X115" s="150">
        <f t="shared" si="20"/>
        <v>835.94</v>
      </c>
    </row>
    <row r="116" spans="1:24" s="32" customFormat="1" ht="25.5">
      <c r="A116" s="499">
        <v>23</v>
      </c>
      <c r="B116" s="240" t="s">
        <v>1359</v>
      </c>
      <c r="C116" s="496" t="s">
        <v>160</v>
      </c>
      <c r="D116" s="195" t="s">
        <v>465</v>
      </c>
      <c r="E116" s="188">
        <v>500.64</v>
      </c>
      <c r="F116" s="195">
        <v>1026</v>
      </c>
      <c r="G116" s="150">
        <f t="shared" si="16"/>
        <v>513656.64</v>
      </c>
      <c r="H116" s="194">
        <v>44377</v>
      </c>
      <c r="I116" s="194">
        <v>43431</v>
      </c>
      <c r="J116" s="196" t="s">
        <v>459</v>
      </c>
      <c r="K116" s="195"/>
      <c r="L116" s="188">
        <f t="shared" si="17"/>
        <v>0</v>
      </c>
      <c r="M116" s="188" t="s">
        <v>460</v>
      </c>
      <c r="N116" s="194" t="s">
        <v>461</v>
      </c>
      <c r="O116" s="152">
        <f t="shared" si="18"/>
        <v>267</v>
      </c>
      <c r="P116" s="150">
        <f t="shared" si="19"/>
        <v>133670.88</v>
      </c>
      <c r="Q116" s="502"/>
      <c r="R116" s="185"/>
      <c r="S116" s="185"/>
      <c r="T116" s="185"/>
      <c r="U116" s="176"/>
      <c r="V116" s="185"/>
      <c r="W116" s="195">
        <v>759</v>
      </c>
      <c r="X116" s="150">
        <f t="shared" si="20"/>
        <v>379985.76</v>
      </c>
    </row>
    <row r="117" spans="1:24" s="32" customFormat="1" ht="25.5">
      <c r="A117" s="499">
        <v>24</v>
      </c>
      <c r="B117" s="240" t="s">
        <v>318</v>
      </c>
      <c r="C117" s="496" t="s">
        <v>160</v>
      </c>
      <c r="D117" s="195" t="s">
        <v>466</v>
      </c>
      <c r="E117" s="188">
        <v>454.2</v>
      </c>
      <c r="F117" s="195">
        <v>1278</v>
      </c>
      <c r="G117" s="150">
        <f t="shared" si="16"/>
        <v>580467.6</v>
      </c>
      <c r="H117" s="194">
        <v>44439</v>
      </c>
      <c r="I117" s="194">
        <v>43431</v>
      </c>
      <c r="J117" s="196" t="s">
        <v>459</v>
      </c>
      <c r="K117" s="195"/>
      <c r="L117" s="188">
        <f t="shared" si="17"/>
        <v>0</v>
      </c>
      <c r="M117" s="188" t="s">
        <v>460</v>
      </c>
      <c r="N117" s="194" t="s">
        <v>461</v>
      </c>
      <c r="O117" s="152">
        <f t="shared" si="18"/>
        <v>292</v>
      </c>
      <c r="P117" s="150">
        <f t="shared" si="19"/>
        <v>132626.4</v>
      </c>
      <c r="Q117" s="502"/>
      <c r="R117" s="185"/>
      <c r="S117" s="185"/>
      <c r="T117" s="185"/>
      <c r="U117" s="176"/>
      <c r="V117" s="185"/>
      <c r="W117" s="195">
        <v>986</v>
      </c>
      <c r="X117" s="150">
        <f t="shared" si="20"/>
        <v>447841.2</v>
      </c>
    </row>
    <row r="118" spans="1:24" s="32" customFormat="1" ht="25.5">
      <c r="A118" s="499">
        <v>25</v>
      </c>
      <c r="B118" s="240" t="s">
        <v>1615</v>
      </c>
      <c r="C118" s="496" t="s">
        <v>160</v>
      </c>
      <c r="D118" s="195" t="s">
        <v>467</v>
      </c>
      <c r="E118" s="188">
        <v>140.06</v>
      </c>
      <c r="F118" s="195">
        <v>500</v>
      </c>
      <c r="G118" s="150">
        <f t="shared" si="16"/>
        <v>70030</v>
      </c>
      <c r="H118" s="194">
        <v>45078</v>
      </c>
      <c r="I118" s="194">
        <v>43434</v>
      </c>
      <c r="J118" s="196" t="s">
        <v>468</v>
      </c>
      <c r="K118" s="195"/>
      <c r="L118" s="188">
        <f t="shared" si="17"/>
        <v>0</v>
      </c>
      <c r="M118" s="188" t="s">
        <v>460</v>
      </c>
      <c r="N118" s="194" t="s">
        <v>461</v>
      </c>
      <c r="O118" s="152">
        <f t="shared" si="18"/>
        <v>0</v>
      </c>
      <c r="P118" s="150">
        <f t="shared" si="19"/>
        <v>0</v>
      </c>
      <c r="Q118" s="502"/>
      <c r="R118" s="185"/>
      <c r="S118" s="185"/>
      <c r="T118" s="185"/>
      <c r="U118" s="176"/>
      <c r="V118" s="185"/>
      <c r="W118" s="195">
        <v>500</v>
      </c>
      <c r="X118" s="150">
        <f t="shared" si="20"/>
        <v>70030</v>
      </c>
    </row>
    <row r="119" spans="1:24" s="32" customFormat="1" ht="38.25">
      <c r="A119" s="499">
        <v>26</v>
      </c>
      <c r="B119" s="240" t="s">
        <v>432</v>
      </c>
      <c r="C119" s="496" t="s">
        <v>1557</v>
      </c>
      <c r="D119" s="195" t="s">
        <v>433</v>
      </c>
      <c r="E119" s="188">
        <v>208.65</v>
      </c>
      <c r="F119" s="195">
        <v>140</v>
      </c>
      <c r="G119" s="150">
        <f t="shared" si="16"/>
        <v>29211</v>
      </c>
      <c r="H119" s="194">
        <v>43983</v>
      </c>
      <c r="I119" s="194">
        <v>43328</v>
      </c>
      <c r="J119" s="504" t="s">
        <v>434</v>
      </c>
      <c r="K119" s="195"/>
      <c r="L119" s="188">
        <f t="shared" si="17"/>
        <v>0</v>
      </c>
      <c r="M119" s="188" t="s">
        <v>435</v>
      </c>
      <c r="N119" s="194">
        <v>43308</v>
      </c>
      <c r="O119" s="152">
        <f t="shared" si="18"/>
        <v>140</v>
      </c>
      <c r="P119" s="150">
        <f t="shared" si="19"/>
        <v>29211</v>
      </c>
      <c r="Q119" s="502"/>
      <c r="R119" s="185"/>
      <c r="S119" s="185"/>
      <c r="T119" s="185"/>
      <c r="U119" s="176"/>
      <c r="V119" s="185"/>
      <c r="W119" s="195">
        <v>0</v>
      </c>
      <c r="X119" s="150">
        <f t="shared" si="20"/>
        <v>0</v>
      </c>
    </row>
    <row r="120" spans="1:24" s="32" customFormat="1" ht="15.75">
      <c r="A120" s="499"/>
      <c r="B120" s="240" t="s">
        <v>1615</v>
      </c>
      <c r="C120" s="496" t="s">
        <v>160</v>
      </c>
      <c r="D120" s="195" t="s">
        <v>1157</v>
      </c>
      <c r="E120" s="188">
        <v>140.06</v>
      </c>
      <c r="F120" s="195">
        <v>0</v>
      </c>
      <c r="G120" s="150">
        <f t="shared" si="16"/>
        <v>0</v>
      </c>
      <c r="H120" s="194">
        <v>45138</v>
      </c>
      <c r="I120" s="194">
        <v>43462</v>
      </c>
      <c r="J120" s="504" t="s">
        <v>1161</v>
      </c>
      <c r="K120" s="195">
        <v>2498</v>
      </c>
      <c r="L120" s="188">
        <f t="shared" si="17"/>
        <v>349869.88</v>
      </c>
      <c r="M120" s="188"/>
      <c r="N120" s="194"/>
      <c r="O120" s="152">
        <f t="shared" si="18"/>
        <v>0</v>
      </c>
      <c r="P120" s="150">
        <f t="shared" si="19"/>
        <v>0</v>
      </c>
      <c r="Q120" s="502"/>
      <c r="R120" s="185"/>
      <c r="S120" s="185"/>
      <c r="T120" s="185"/>
      <c r="U120" s="176"/>
      <c r="V120" s="185"/>
      <c r="W120" s="195">
        <v>2498</v>
      </c>
      <c r="X120" s="150">
        <f t="shared" si="20"/>
        <v>349869.88</v>
      </c>
    </row>
    <row r="121" spans="1:24" s="32" customFormat="1" ht="25.5">
      <c r="A121" s="499"/>
      <c r="B121" s="240" t="s">
        <v>1158</v>
      </c>
      <c r="C121" s="496" t="s">
        <v>1557</v>
      </c>
      <c r="D121" s="195"/>
      <c r="E121" s="188">
        <v>5.4</v>
      </c>
      <c r="F121" s="195">
        <v>0</v>
      </c>
      <c r="G121" s="150">
        <f t="shared" si="16"/>
        <v>0</v>
      </c>
      <c r="H121" s="194">
        <v>43770</v>
      </c>
      <c r="I121" s="194">
        <v>43461</v>
      </c>
      <c r="J121" s="504" t="s">
        <v>1162</v>
      </c>
      <c r="K121" s="195">
        <v>2000</v>
      </c>
      <c r="L121" s="188">
        <f t="shared" si="17"/>
        <v>10800</v>
      </c>
      <c r="M121" s="188"/>
      <c r="N121" s="194"/>
      <c r="O121" s="152">
        <f t="shared" si="18"/>
        <v>0</v>
      </c>
      <c r="P121" s="150">
        <f t="shared" si="19"/>
        <v>0</v>
      </c>
      <c r="Q121" s="502"/>
      <c r="R121" s="185"/>
      <c r="S121" s="185"/>
      <c r="T121" s="185"/>
      <c r="U121" s="176"/>
      <c r="V121" s="185"/>
      <c r="W121" s="195">
        <v>2000</v>
      </c>
      <c r="X121" s="150">
        <f t="shared" si="20"/>
        <v>10800</v>
      </c>
    </row>
    <row r="122" spans="1:24" s="32" customFormat="1" ht="38.25">
      <c r="A122" s="499"/>
      <c r="B122" s="240" t="s">
        <v>1159</v>
      </c>
      <c r="C122" s="496" t="s">
        <v>1557</v>
      </c>
      <c r="D122" s="195" t="s">
        <v>1160</v>
      </c>
      <c r="E122" s="188">
        <v>207.55</v>
      </c>
      <c r="F122" s="195">
        <v>0</v>
      </c>
      <c r="G122" s="150">
        <f t="shared" si="16"/>
        <v>0</v>
      </c>
      <c r="H122" s="194">
        <v>44013</v>
      </c>
      <c r="I122" s="194">
        <v>43461</v>
      </c>
      <c r="J122" s="504" t="s">
        <v>1163</v>
      </c>
      <c r="K122" s="195">
        <v>2000</v>
      </c>
      <c r="L122" s="188">
        <f t="shared" si="17"/>
        <v>415100</v>
      </c>
      <c r="M122" s="188"/>
      <c r="N122" s="194"/>
      <c r="O122" s="152">
        <f t="shared" si="18"/>
        <v>0</v>
      </c>
      <c r="P122" s="150">
        <f t="shared" si="19"/>
        <v>0</v>
      </c>
      <c r="Q122" s="502"/>
      <c r="R122" s="185"/>
      <c r="S122" s="185"/>
      <c r="T122" s="185"/>
      <c r="U122" s="176"/>
      <c r="V122" s="185"/>
      <c r="W122" s="195">
        <v>2000</v>
      </c>
      <c r="X122" s="150">
        <f t="shared" si="20"/>
        <v>415100</v>
      </c>
    </row>
    <row r="123" spans="1:24" s="32" customFormat="1" ht="25.5">
      <c r="A123" s="499">
        <v>27</v>
      </c>
      <c r="B123" s="151" t="s">
        <v>1730</v>
      </c>
      <c r="C123" s="176" t="s">
        <v>1557</v>
      </c>
      <c r="D123" s="461" t="s">
        <v>1731</v>
      </c>
      <c r="E123" s="443">
        <v>55.81</v>
      </c>
      <c r="F123" s="441">
        <v>19</v>
      </c>
      <c r="G123" s="150">
        <f t="shared" si="16"/>
        <v>1060.3900000000001</v>
      </c>
      <c r="H123" s="516">
        <v>44075</v>
      </c>
      <c r="I123" s="517">
        <v>42570</v>
      </c>
      <c r="J123" s="461" t="s">
        <v>1667</v>
      </c>
      <c r="K123" s="441"/>
      <c r="L123" s="188">
        <f t="shared" si="17"/>
        <v>0</v>
      </c>
      <c r="M123" s="443" t="s">
        <v>1729</v>
      </c>
      <c r="N123" s="517">
        <v>42566</v>
      </c>
      <c r="O123" s="152">
        <f t="shared" si="18"/>
        <v>0</v>
      </c>
      <c r="P123" s="150">
        <f t="shared" si="19"/>
        <v>0</v>
      </c>
      <c r="Q123" s="185"/>
      <c r="R123" s="185"/>
      <c r="S123" s="185"/>
      <c r="T123" s="185"/>
      <c r="U123" s="185"/>
      <c r="V123" s="185"/>
      <c r="W123" s="441">
        <v>19</v>
      </c>
      <c r="X123" s="150">
        <f t="shared" si="20"/>
        <v>1060.3900000000001</v>
      </c>
    </row>
    <row r="124" spans="1:24" s="32" customFormat="1" ht="25.5">
      <c r="A124" s="499">
        <v>28</v>
      </c>
      <c r="B124" s="151" t="s">
        <v>1718</v>
      </c>
      <c r="C124" s="196" t="s">
        <v>1715</v>
      </c>
      <c r="D124" s="151" t="s">
        <v>1735</v>
      </c>
      <c r="E124" s="188">
        <v>55.69</v>
      </c>
      <c r="F124" s="441">
        <v>10</v>
      </c>
      <c r="G124" s="150">
        <f t="shared" si="16"/>
        <v>556.9</v>
      </c>
      <c r="H124" s="498">
        <v>44075</v>
      </c>
      <c r="I124" s="518">
        <v>42593</v>
      </c>
      <c r="J124" s="197" t="s">
        <v>1668</v>
      </c>
      <c r="K124" s="188"/>
      <c r="L124" s="188">
        <f t="shared" si="17"/>
        <v>0</v>
      </c>
      <c r="M124" s="188" t="s">
        <v>1</v>
      </c>
      <c r="N124" s="194" t="s">
        <v>2</v>
      </c>
      <c r="O124" s="152">
        <f t="shared" si="18"/>
        <v>0</v>
      </c>
      <c r="P124" s="150">
        <f t="shared" si="19"/>
        <v>0</v>
      </c>
      <c r="Q124" s="185"/>
      <c r="R124" s="185"/>
      <c r="S124" s="185"/>
      <c r="T124" s="185"/>
      <c r="U124" s="185"/>
      <c r="V124" s="185"/>
      <c r="W124" s="441">
        <v>10</v>
      </c>
      <c r="X124" s="150">
        <f t="shared" si="20"/>
        <v>556.9</v>
      </c>
    </row>
    <row r="125" spans="1:24" s="32" customFormat="1" ht="25.5">
      <c r="A125" s="499">
        <v>29</v>
      </c>
      <c r="B125" s="151" t="s">
        <v>1718</v>
      </c>
      <c r="C125" s="461" t="s">
        <v>1715</v>
      </c>
      <c r="D125" s="181" t="s">
        <v>155</v>
      </c>
      <c r="E125" s="443">
        <v>55.81</v>
      </c>
      <c r="F125" s="441">
        <v>10</v>
      </c>
      <c r="G125" s="150">
        <f t="shared" si="16"/>
        <v>558.1</v>
      </c>
      <c r="H125" s="516">
        <v>44075</v>
      </c>
      <c r="I125" s="517">
        <v>42622</v>
      </c>
      <c r="J125" s="519">
        <v>38397</v>
      </c>
      <c r="K125" s="157"/>
      <c r="L125" s="188">
        <f t="shared" si="17"/>
        <v>0</v>
      </c>
      <c r="M125" s="443" t="s">
        <v>37</v>
      </c>
      <c r="N125" s="517">
        <v>42587</v>
      </c>
      <c r="O125" s="152">
        <f t="shared" si="18"/>
        <v>3</v>
      </c>
      <c r="P125" s="150">
        <f t="shared" si="19"/>
        <v>167.43</v>
      </c>
      <c r="Q125" s="185"/>
      <c r="R125" s="185"/>
      <c r="S125" s="185"/>
      <c r="T125" s="185"/>
      <c r="U125" s="185"/>
      <c r="V125" s="185"/>
      <c r="W125" s="441">
        <v>7</v>
      </c>
      <c r="X125" s="150">
        <f t="shared" si="20"/>
        <v>390.67</v>
      </c>
    </row>
    <row r="126" spans="1:24" s="32" customFormat="1" ht="25.5">
      <c r="A126" s="499">
        <v>30</v>
      </c>
      <c r="B126" s="151" t="s">
        <v>1718</v>
      </c>
      <c r="C126" s="461" t="s">
        <v>1715</v>
      </c>
      <c r="D126" s="520" t="s">
        <v>469</v>
      </c>
      <c r="E126" s="443">
        <v>55.19</v>
      </c>
      <c r="F126" s="441">
        <v>8</v>
      </c>
      <c r="G126" s="150">
        <f t="shared" si="16"/>
        <v>441.52</v>
      </c>
      <c r="H126" s="521">
        <v>44834</v>
      </c>
      <c r="I126" s="517">
        <v>43434</v>
      </c>
      <c r="J126" s="519" t="s">
        <v>468</v>
      </c>
      <c r="K126" s="157"/>
      <c r="L126" s="188">
        <f t="shared" si="17"/>
        <v>0</v>
      </c>
      <c r="M126" s="443">
        <v>1208</v>
      </c>
      <c r="N126" s="517">
        <v>43432</v>
      </c>
      <c r="O126" s="152">
        <f t="shared" si="18"/>
        <v>0</v>
      </c>
      <c r="P126" s="150">
        <f t="shared" si="19"/>
        <v>0</v>
      </c>
      <c r="Q126" s="185"/>
      <c r="R126" s="185"/>
      <c r="S126" s="185"/>
      <c r="T126" s="185"/>
      <c r="U126" s="185"/>
      <c r="V126" s="185"/>
      <c r="W126" s="441">
        <v>8</v>
      </c>
      <c r="X126" s="150">
        <f t="shared" si="20"/>
        <v>441.52</v>
      </c>
    </row>
    <row r="127" spans="1:24" s="32" customFormat="1" ht="15.75">
      <c r="A127" s="499">
        <v>31</v>
      </c>
      <c r="B127" s="193" t="s">
        <v>118</v>
      </c>
      <c r="C127" s="496" t="s">
        <v>1715</v>
      </c>
      <c r="D127" s="472" t="s">
        <v>1647</v>
      </c>
      <c r="E127" s="188">
        <v>546</v>
      </c>
      <c r="F127" s="156">
        <v>664</v>
      </c>
      <c r="G127" s="150">
        <f t="shared" si="16"/>
        <v>362544</v>
      </c>
      <c r="H127" s="470">
        <v>43800</v>
      </c>
      <c r="I127" s="194">
        <v>43095</v>
      </c>
      <c r="J127" s="496">
        <v>1</v>
      </c>
      <c r="K127" s="156"/>
      <c r="L127" s="188">
        <f t="shared" si="17"/>
        <v>0</v>
      </c>
      <c r="M127" s="496" t="s">
        <v>127</v>
      </c>
      <c r="N127" s="194">
        <v>43084</v>
      </c>
      <c r="O127" s="152">
        <f t="shared" si="18"/>
        <v>4</v>
      </c>
      <c r="P127" s="150">
        <f t="shared" si="19"/>
        <v>2184</v>
      </c>
      <c r="Q127" s="502"/>
      <c r="R127" s="185"/>
      <c r="S127" s="185"/>
      <c r="T127" s="185"/>
      <c r="U127" s="176"/>
      <c r="V127" s="185"/>
      <c r="W127" s="156">
        <v>660</v>
      </c>
      <c r="X127" s="150">
        <f t="shared" si="20"/>
        <v>360360</v>
      </c>
    </row>
    <row r="128" spans="1:24" s="32" customFormat="1" ht="25.5">
      <c r="A128" s="499"/>
      <c r="B128" s="193" t="s">
        <v>1052</v>
      </c>
      <c r="C128" s="496" t="s">
        <v>160</v>
      </c>
      <c r="D128" s="496" t="s">
        <v>1045</v>
      </c>
      <c r="E128" s="188">
        <v>2696.4</v>
      </c>
      <c r="F128" s="156">
        <v>0</v>
      </c>
      <c r="G128" s="150">
        <f t="shared" si="16"/>
        <v>0</v>
      </c>
      <c r="H128" s="194">
        <v>43952</v>
      </c>
      <c r="I128" s="194">
        <v>43446</v>
      </c>
      <c r="J128" s="496" t="s">
        <v>1050</v>
      </c>
      <c r="K128" s="156">
        <v>622</v>
      </c>
      <c r="L128" s="188">
        <f t="shared" si="17"/>
        <v>1677160.8</v>
      </c>
      <c r="M128" s="496" t="s">
        <v>1037</v>
      </c>
      <c r="N128" s="194">
        <v>43433</v>
      </c>
      <c r="O128" s="152">
        <f t="shared" si="18"/>
        <v>0</v>
      </c>
      <c r="P128" s="150">
        <f t="shared" si="19"/>
        <v>0</v>
      </c>
      <c r="Q128" s="502"/>
      <c r="R128" s="185"/>
      <c r="S128" s="185"/>
      <c r="T128" s="185"/>
      <c r="U128" s="176"/>
      <c r="V128" s="185"/>
      <c r="W128" s="156">
        <v>622</v>
      </c>
      <c r="X128" s="150">
        <f t="shared" si="20"/>
        <v>1677160.8</v>
      </c>
    </row>
    <row r="129" spans="1:24" s="32" customFormat="1" ht="15.75">
      <c r="A129" s="499"/>
      <c r="B129" s="193" t="s">
        <v>1053</v>
      </c>
      <c r="C129" s="496" t="s">
        <v>1557</v>
      </c>
      <c r="D129" s="496" t="s">
        <v>1054</v>
      </c>
      <c r="E129" s="188">
        <v>620.6</v>
      </c>
      <c r="F129" s="156">
        <v>0</v>
      </c>
      <c r="G129" s="150">
        <f t="shared" si="16"/>
        <v>0</v>
      </c>
      <c r="H129" s="194">
        <v>44317</v>
      </c>
      <c r="I129" s="194">
        <v>43439</v>
      </c>
      <c r="J129" s="496" t="s">
        <v>1058</v>
      </c>
      <c r="K129" s="156">
        <v>350</v>
      </c>
      <c r="L129" s="188">
        <f t="shared" si="17"/>
        <v>217210</v>
      </c>
      <c r="M129" s="496" t="s">
        <v>1060</v>
      </c>
      <c r="N129" s="194">
        <v>43395</v>
      </c>
      <c r="O129" s="152">
        <f t="shared" si="18"/>
        <v>25</v>
      </c>
      <c r="P129" s="150">
        <f t="shared" si="19"/>
        <v>15515</v>
      </c>
      <c r="Q129" s="502"/>
      <c r="R129" s="185"/>
      <c r="S129" s="185"/>
      <c r="T129" s="185"/>
      <c r="U129" s="176"/>
      <c r="V129" s="185"/>
      <c r="W129" s="156">
        <v>325</v>
      </c>
      <c r="X129" s="150">
        <f t="shared" si="20"/>
        <v>201695</v>
      </c>
    </row>
    <row r="130" spans="1:24" s="32" customFormat="1" ht="15.75">
      <c r="A130" s="499"/>
      <c r="B130" s="193" t="s">
        <v>1055</v>
      </c>
      <c r="C130" s="496" t="s">
        <v>1557</v>
      </c>
      <c r="D130" s="496" t="s">
        <v>1056</v>
      </c>
      <c r="E130" s="188">
        <v>1712</v>
      </c>
      <c r="F130" s="156">
        <v>0</v>
      </c>
      <c r="G130" s="150">
        <f t="shared" si="16"/>
        <v>0</v>
      </c>
      <c r="H130" s="194">
        <v>44013</v>
      </c>
      <c r="I130" s="194">
        <v>43439</v>
      </c>
      <c r="J130" s="496" t="s">
        <v>1058</v>
      </c>
      <c r="K130" s="156">
        <v>21</v>
      </c>
      <c r="L130" s="188">
        <f t="shared" si="17"/>
        <v>35952</v>
      </c>
      <c r="M130" s="496" t="s">
        <v>1060</v>
      </c>
      <c r="N130" s="194">
        <v>43395</v>
      </c>
      <c r="O130" s="152">
        <f t="shared" si="18"/>
        <v>5</v>
      </c>
      <c r="P130" s="150">
        <f t="shared" si="19"/>
        <v>8560</v>
      </c>
      <c r="Q130" s="502"/>
      <c r="R130" s="185"/>
      <c r="S130" s="185"/>
      <c r="T130" s="185"/>
      <c r="U130" s="176"/>
      <c r="V130" s="185"/>
      <c r="W130" s="156">
        <v>16</v>
      </c>
      <c r="X130" s="150">
        <f t="shared" si="20"/>
        <v>27392</v>
      </c>
    </row>
    <row r="131" spans="1:24" s="32" customFormat="1" ht="15.75">
      <c r="A131" s="499"/>
      <c r="B131" s="193" t="s">
        <v>1057</v>
      </c>
      <c r="C131" s="496" t="s">
        <v>160</v>
      </c>
      <c r="D131" s="496">
        <v>9323230</v>
      </c>
      <c r="E131" s="188">
        <v>6200</v>
      </c>
      <c r="F131" s="156">
        <v>0</v>
      </c>
      <c r="G131" s="150">
        <f t="shared" si="16"/>
        <v>0</v>
      </c>
      <c r="H131" s="194">
        <v>44805</v>
      </c>
      <c r="I131" s="194">
        <v>43460</v>
      </c>
      <c r="J131" s="496" t="s">
        <v>1059</v>
      </c>
      <c r="K131" s="156">
        <v>2</v>
      </c>
      <c r="L131" s="188">
        <f t="shared" si="17"/>
        <v>12400</v>
      </c>
      <c r="M131" s="496" t="s">
        <v>1051</v>
      </c>
      <c r="N131" s="194">
        <v>43455</v>
      </c>
      <c r="O131" s="152">
        <f t="shared" si="18"/>
        <v>0</v>
      </c>
      <c r="P131" s="150">
        <f t="shared" si="19"/>
        <v>0</v>
      </c>
      <c r="Q131" s="502"/>
      <c r="R131" s="185"/>
      <c r="S131" s="185"/>
      <c r="T131" s="185"/>
      <c r="U131" s="176"/>
      <c r="V131" s="185"/>
      <c r="W131" s="156">
        <v>2</v>
      </c>
      <c r="X131" s="150">
        <f t="shared" si="20"/>
        <v>12400</v>
      </c>
    </row>
    <row r="132" spans="1:24" s="32" customFormat="1" ht="25.5">
      <c r="A132" s="499">
        <v>32</v>
      </c>
      <c r="B132" s="193" t="s">
        <v>119</v>
      </c>
      <c r="C132" s="496" t="s">
        <v>1715</v>
      </c>
      <c r="D132" s="472" t="s">
        <v>1648</v>
      </c>
      <c r="E132" s="188">
        <v>1998</v>
      </c>
      <c r="F132" s="156">
        <v>129</v>
      </c>
      <c r="G132" s="150">
        <f t="shared" si="16"/>
        <v>257742</v>
      </c>
      <c r="H132" s="470">
        <v>43435</v>
      </c>
      <c r="I132" s="194">
        <v>43095</v>
      </c>
      <c r="J132" s="496">
        <v>1</v>
      </c>
      <c r="K132" s="156"/>
      <c r="L132" s="188">
        <f t="shared" si="17"/>
        <v>0</v>
      </c>
      <c r="M132" s="496" t="s">
        <v>127</v>
      </c>
      <c r="N132" s="194">
        <v>43084</v>
      </c>
      <c r="O132" s="152">
        <f t="shared" si="18"/>
        <v>87</v>
      </c>
      <c r="P132" s="150">
        <f t="shared" si="19"/>
        <v>173826</v>
      </c>
      <c r="Q132" s="502"/>
      <c r="R132" s="185"/>
      <c r="S132" s="185"/>
      <c r="T132" s="185"/>
      <c r="U132" s="176"/>
      <c r="V132" s="185"/>
      <c r="W132" s="156">
        <v>42</v>
      </c>
      <c r="X132" s="150">
        <f t="shared" si="20"/>
        <v>83916</v>
      </c>
    </row>
    <row r="133" spans="1:24" s="32" customFormat="1" ht="38.25">
      <c r="A133" s="499">
        <v>33</v>
      </c>
      <c r="B133" s="193" t="s">
        <v>935</v>
      </c>
      <c r="C133" s="193" t="s">
        <v>1537</v>
      </c>
      <c r="D133" s="193" t="s">
        <v>919</v>
      </c>
      <c r="E133" s="193">
        <v>181.9</v>
      </c>
      <c r="F133" s="522">
        <v>50</v>
      </c>
      <c r="G133" s="150">
        <f t="shared" si="16"/>
        <v>9095</v>
      </c>
      <c r="H133" s="470">
        <v>44105</v>
      </c>
      <c r="I133" s="194">
        <v>43378</v>
      </c>
      <c r="J133" s="496">
        <v>56959211</v>
      </c>
      <c r="K133" s="156"/>
      <c r="L133" s="188">
        <f t="shared" si="17"/>
        <v>0</v>
      </c>
      <c r="M133" s="496">
        <v>999</v>
      </c>
      <c r="N133" s="194">
        <v>43371</v>
      </c>
      <c r="O133" s="152">
        <f t="shared" si="18"/>
        <v>0</v>
      </c>
      <c r="P133" s="150">
        <f t="shared" si="19"/>
        <v>0</v>
      </c>
      <c r="Q133" s="523"/>
      <c r="R133" s="472"/>
      <c r="S133" s="472"/>
      <c r="T133" s="472"/>
      <c r="U133" s="458"/>
      <c r="V133" s="185"/>
      <c r="W133" s="522">
        <v>50</v>
      </c>
      <c r="X133" s="150">
        <f t="shared" si="20"/>
        <v>9095</v>
      </c>
    </row>
    <row r="134" spans="1:24" s="32" customFormat="1" ht="38.25">
      <c r="A134" s="499">
        <v>34</v>
      </c>
      <c r="B134" s="193" t="s">
        <v>935</v>
      </c>
      <c r="C134" s="193" t="s">
        <v>1537</v>
      </c>
      <c r="D134" s="193" t="s">
        <v>919</v>
      </c>
      <c r="E134" s="193">
        <v>181.9</v>
      </c>
      <c r="F134" s="522">
        <v>320</v>
      </c>
      <c r="G134" s="150">
        <f t="shared" si="16"/>
        <v>58208</v>
      </c>
      <c r="H134" s="470">
        <v>44105</v>
      </c>
      <c r="I134" s="194">
        <v>43378</v>
      </c>
      <c r="J134" s="496">
        <v>56959211</v>
      </c>
      <c r="K134" s="156"/>
      <c r="L134" s="188">
        <f t="shared" si="17"/>
        <v>0</v>
      </c>
      <c r="M134" s="496">
        <v>999</v>
      </c>
      <c r="N134" s="194">
        <v>43371</v>
      </c>
      <c r="O134" s="152">
        <f t="shared" si="18"/>
        <v>0</v>
      </c>
      <c r="P134" s="150">
        <f t="shared" si="19"/>
        <v>0</v>
      </c>
      <c r="Q134" s="523"/>
      <c r="R134" s="472"/>
      <c r="S134" s="472"/>
      <c r="T134" s="472"/>
      <c r="U134" s="458"/>
      <c r="V134" s="185"/>
      <c r="W134" s="522">
        <v>320</v>
      </c>
      <c r="X134" s="150">
        <f t="shared" si="20"/>
        <v>58208</v>
      </c>
    </row>
    <row r="135" spans="1:24" s="32" customFormat="1" ht="25.5">
      <c r="A135" s="499">
        <v>35</v>
      </c>
      <c r="B135" s="193" t="s">
        <v>936</v>
      </c>
      <c r="C135" s="496" t="s">
        <v>1537</v>
      </c>
      <c r="D135" s="496">
        <v>2944523</v>
      </c>
      <c r="E135" s="496">
        <v>358.45</v>
      </c>
      <c r="F135" s="522">
        <v>7639</v>
      </c>
      <c r="G135" s="150">
        <f t="shared" si="16"/>
        <v>2738199.55</v>
      </c>
      <c r="H135" s="470">
        <v>43404</v>
      </c>
      <c r="I135" s="194">
        <v>43377</v>
      </c>
      <c r="J135" s="496">
        <v>86</v>
      </c>
      <c r="K135" s="156"/>
      <c r="L135" s="188">
        <f t="shared" si="17"/>
        <v>0</v>
      </c>
      <c r="M135" s="496">
        <v>999</v>
      </c>
      <c r="N135" s="194">
        <v>43371</v>
      </c>
      <c r="O135" s="152">
        <f t="shared" si="18"/>
        <v>620</v>
      </c>
      <c r="P135" s="150">
        <f t="shared" si="19"/>
        <v>222239</v>
      </c>
      <c r="Q135" s="523"/>
      <c r="R135" s="472"/>
      <c r="S135" s="472"/>
      <c r="T135" s="472"/>
      <c r="U135" s="458"/>
      <c r="V135" s="185"/>
      <c r="W135" s="522">
        <v>7019</v>
      </c>
      <c r="X135" s="150">
        <f t="shared" si="20"/>
        <v>2515960.5499999998</v>
      </c>
    </row>
    <row r="136" spans="1:24" s="32" customFormat="1" ht="38.25">
      <c r="A136" s="499">
        <v>37</v>
      </c>
      <c r="B136" s="151" t="s">
        <v>1717</v>
      </c>
      <c r="C136" s="176" t="s">
        <v>1557</v>
      </c>
      <c r="D136" s="461" t="s">
        <v>1669</v>
      </c>
      <c r="E136" s="443">
        <v>764.74</v>
      </c>
      <c r="F136" s="524">
        <v>15</v>
      </c>
      <c r="G136" s="150">
        <f t="shared" si="16"/>
        <v>11471.1</v>
      </c>
      <c r="H136" s="516">
        <v>43952</v>
      </c>
      <c r="I136" s="517">
        <v>42355</v>
      </c>
      <c r="J136" s="461" t="s">
        <v>1673</v>
      </c>
      <c r="K136" s="157"/>
      <c r="L136" s="188">
        <f t="shared" si="17"/>
        <v>0</v>
      </c>
      <c r="M136" s="525" t="s">
        <v>1722</v>
      </c>
      <c r="N136" s="517">
        <v>42222</v>
      </c>
      <c r="O136" s="152">
        <f t="shared" si="18"/>
        <v>0</v>
      </c>
      <c r="P136" s="150">
        <f t="shared" si="19"/>
        <v>0</v>
      </c>
      <c r="Q136" s="472"/>
      <c r="R136" s="472"/>
      <c r="S136" s="472"/>
      <c r="T136" s="472"/>
      <c r="U136" s="472"/>
      <c r="V136" s="185"/>
      <c r="W136" s="524">
        <v>15</v>
      </c>
      <c r="X136" s="150">
        <f t="shared" si="20"/>
        <v>11471.1</v>
      </c>
    </row>
    <row r="137" spans="1:24" s="32" customFormat="1" ht="25.5">
      <c r="A137" s="499">
        <v>38</v>
      </c>
      <c r="B137" s="193" t="s">
        <v>110</v>
      </c>
      <c r="C137" s="496" t="s">
        <v>121</v>
      </c>
      <c r="D137" s="472" t="s">
        <v>1649</v>
      </c>
      <c r="E137" s="188">
        <v>2375.4</v>
      </c>
      <c r="F137" s="156">
        <v>1080</v>
      </c>
      <c r="G137" s="150">
        <f t="shared" si="16"/>
        <v>2565432</v>
      </c>
      <c r="H137" s="470">
        <v>43556</v>
      </c>
      <c r="I137" s="194">
        <v>43087</v>
      </c>
      <c r="J137" s="496">
        <v>9442</v>
      </c>
      <c r="K137" s="156"/>
      <c r="L137" s="188">
        <f t="shared" si="17"/>
        <v>0</v>
      </c>
      <c r="M137" s="496" t="s">
        <v>123</v>
      </c>
      <c r="N137" s="194">
        <v>43084</v>
      </c>
      <c r="O137" s="152">
        <f t="shared" si="18"/>
        <v>0</v>
      </c>
      <c r="P137" s="150">
        <f t="shared" si="19"/>
        <v>0</v>
      </c>
      <c r="Q137" s="502"/>
      <c r="R137" s="185"/>
      <c r="S137" s="185"/>
      <c r="T137" s="185"/>
      <c r="U137" s="176"/>
      <c r="V137" s="185"/>
      <c r="W137" s="156">
        <v>1080</v>
      </c>
      <c r="X137" s="150">
        <f t="shared" si="20"/>
        <v>2565432</v>
      </c>
    </row>
    <row r="138" spans="1:24" s="32" customFormat="1" ht="38.25">
      <c r="A138" s="499">
        <v>39</v>
      </c>
      <c r="B138" s="151" t="s">
        <v>323</v>
      </c>
      <c r="C138" s="153" t="s">
        <v>160</v>
      </c>
      <c r="D138" s="196" t="s">
        <v>324</v>
      </c>
      <c r="E138" s="496">
        <v>232.21</v>
      </c>
      <c r="F138" s="496">
        <v>1671</v>
      </c>
      <c r="G138" s="150">
        <f t="shared" si="16"/>
        <v>388022.91000000003</v>
      </c>
      <c r="H138" s="194" t="s">
        <v>325</v>
      </c>
      <c r="I138" s="194">
        <v>43298</v>
      </c>
      <c r="J138" s="504" t="s">
        <v>312</v>
      </c>
      <c r="K138" s="496"/>
      <c r="L138" s="188">
        <f t="shared" si="17"/>
        <v>0</v>
      </c>
      <c r="M138" s="188" t="s">
        <v>313</v>
      </c>
      <c r="N138" s="194">
        <v>43306</v>
      </c>
      <c r="O138" s="152">
        <f t="shared" si="18"/>
        <v>537</v>
      </c>
      <c r="P138" s="150">
        <f t="shared" si="19"/>
        <v>124696.77</v>
      </c>
      <c r="Q138" s="502"/>
      <c r="R138" s="185"/>
      <c r="S138" s="185"/>
      <c r="T138" s="185"/>
      <c r="U138" s="176"/>
      <c r="V138" s="185"/>
      <c r="W138" s="496">
        <v>1134</v>
      </c>
      <c r="X138" s="150">
        <f t="shared" si="20"/>
        <v>263326.14</v>
      </c>
    </row>
    <row r="139" spans="1:24" s="32" customFormat="1" ht="38.25">
      <c r="A139" s="499">
        <v>40</v>
      </c>
      <c r="B139" s="151" t="s">
        <v>323</v>
      </c>
      <c r="C139" s="153" t="s">
        <v>160</v>
      </c>
      <c r="D139" s="196" t="s">
        <v>470</v>
      </c>
      <c r="E139" s="496">
        <v>232.21</v>
      </c>
      <c r="F139" s="496">
        <v>1293</v>
      </c>
      <c r="G139" s="150">
        <f t="shared" si="16"/>
        <v>300247.53000000003</v>
      </c>
      <c r="H139" s="194">
        <v>44377</v>
      </c>
      <c r="I139" s="194">
        <v>43431</v>
      </c>
      <c r="J139" s="196" t="s">
        <v>459</v>
      </c>
      <c r="K139" s="496"/>
      <c r="L139" s="188">
        <f t="shared" si="17"/>
        <v>0</v>
      </c>
      <c r="M139" s="188" t="s">
        <v>460</v>
      </c>
      <c r="N139" s="194" t="s">
        <v>471</v>
      </c>
      <c r="O139" s="152">
        <f t="shared" si="18"/>
        <v>267</v>
      </c>
      <c r="P139" s="150">
        <f t="shared" si="19"/>
        <v>62000.07</v>
      </c>
      <c r="Q139" s="502"/>
      <c r="R139" s="185"/>
      <c r="S139" s="185"/>
      <c r="T139" s="185"/>
      <c r="U139" s="176"/>
      <c r="V139" s="185"/>
      <c r="W139" s="496">
        <v>1026</v>
      </c>
      <c r="X139" s="150">
        <f t="shared" si="20"/>
        <v>238247.46000000002</v>
      </c>
    </row>
    <row r="140" spans="1:24" s="32" customFormat="1" ht="51">
      <c r="A140" s="499">
        <v>41</v>
      </c>
      <c r="B140" s="151" t="s">
        <v>326</v>
      </c>
      <c r="C140" s="153" t="s">
        <v>160</v>
      </c>
      <c r="D140" s="196" t="s">
        <v>327</v>
      </c>
      <c r="E140" s="496">
        <v>501.57</v>
      </c>
      <c r="F140" s="496">
        <v>1137</v>
      </c>
      <c r="G140" s="150">
        <f t="shared" si="16"/>
        <v>570285.09</v>
      </c>
      <c r="H140" s="194" t="s">
        <v>328</v>
      </c>
      <c r="I140" s="194">
        <v>43298</v>
      </c>
      <c r="J140" s="504" t="s">
        <v>312</v>
      </c>
      <c r="K140" s="496"/>
      <c r="L140" s="188">
        <f t="shared" si="17"/>
        <v>0</v>
      </c>
      <c r="M140" s="188" t="s">
        <v>313</v>
      </c>
      <c r="N140" s="194">
        <v>43306</v>
      </c>
      <c r="O140" s="152">
        <f t="shared" si="18"/>
        <v>292</v>
      </c>
      <c r="P140" s="150">
        <f t="shared" si="19"/>
        <v>146458.44</v>
      </c>
      <c r="Q140" s="502"/>
      <c r="R140" s="185"/>
      <c r="S140" s="185"/>
      <c r="T140" s="185"/>
      <c r="U140" s="176"/>
      <c r="V140" s="185"/>
      <c r="W140" s="496">
        <v>845</v>
      </c>
      <c r="X140" s="150">
        <f t="shared" si="20"/>
        <v>423826.65</v>
      </c>
    </row>
    <row r="141" spans="1:24" s="32" customFormat="1" ht="51">
      <c r="A141" s="499">
        <v>42</v>
      </c>
      <c r="B141" s="151" t="s">
        <v>326</v>
      </c>
      <c r="C141" s="153" t="s">
        <v>160</v>
      </c>
      <c r="D141" s="196" t="s">
        <v>472</v>
      </c>
      <c r="E141" s="496">
        <v>501.57</v>
      </c>
      <c r="F141" s="496">
        <v>1278</v>
      </c>
      <c r="G141" s="150">
        <f t="shared" si="16"/>
        <v>641006.46</v>
      </c>
      <c r="H141" s="194" t="s">
        <v>473</v>
      </c>
      <c r="I141" s="194">
        <v>43431</v>
      </c>
      <c r="J141" s="196" t="s">
        <v>459</v>
      </c>
      <c r="K141" s="496"/>
      <c r="L141" s="188">
        <f t="shared" si="17"/>
        <v>0</v>
      </c>
      <c r="M141" s="188" t="s">
        <v>460</v>
      </c>
      <c r="N141" s="194" t="s">
        <v>471</v>
      </c>
      <c r="O141" s="152">
        <f t="shared" si="18"/>
        <v>0</v>
      </c>
      <c r="P141" s="150">
        <f t="shared" si="19"/>
        <v>0</v>
      </c>
      <c r="Q141" s="502"/>
      <c r="R141" s="185"/>
      <c r="S141" s="185"/>
      <c r="T141" s="185"/>
      <c r="U141" s="176"/>
      <c r="V141" s="185"/>
      <c r="W141" s="496">
        <v>1278</v>
      </c>
      <c r="X141" s="150">
        <f t="shared" si="20"/>
        <v>641006.46</v>
      </c>
    </row>
    <row r="142" spans="1:24" s="32" customFormat="1" ht="25.5">
      <c r="A142" s="499">
        <v>43</v>
      </c>
      <c r="B142" s="151" t="s">
        <v>329</v>
      </c>
      <c r="C142" s="153" t="s">
        <v>160</v>
      </c>
      <c r="D142" s="196" t="s">
        <v>330</v>
      </c>
      <c r="E142" s="496">
        <v>154.81</v>
      </c>
      <c r="F142" s="496">
        <v>2390</v>
      </c>
      <c r="G142" s="150">
        <f t="shared" si="16"/>
        <v>369995.9</v>
      </c>
      <c r="H142" s="194">
        <v>43918</v>
      </c>
      <c r="I142" s="194">
        <v>43298</v>
      </c>
      <c r="J142" s="504" t="s">
        <v>312</v>
      </c>
      <c r="K142" s="496"/>
      <c r="L142" s="188">
        <f t="shared" si="17"/>
        <v>0</v>
      </c>
      <c r="M142" s="188" t="s">
        <v>313</v>
      </c>
      <c r="N142" s="194">
        <v>43306</v>
      </c>
      <c r="O142" s="152">
        <f t="shared" si="18"/>
        <v>1096</v>
      </c>
      <c r="P142" s="150">
        <f t="shared" si="19"/>
        <v>169671.76</v>
      </c>
      <c r="Q142" s="502"/>
      <c r="R142" s="185"/>
      <c r="S142" s="185"/>
      <c r="T142" s="185"/>
      <c r="U142" s="176"/>
      <c r="V142" s="185"/>
      <c r="W142" s="496">
        <v>1294</v>
      </c>
      <c r="X142" s="150">
        <f t="shared" si="20"/>
        <v>200324.14</v>
      </c>
    </row>
    <row r="143" spans="1:24" s="32" customFormat="1" ht="25.5">
      <c r="A143" s="499">
        <v>44</v>
      </c>
      <c r="B143" s="151" t="s">
        <v>329</v>
      </c>
      <c r="C143" s="153" t="s">
        <v>160</v>
      </c>
      <c r="D143" s="196" t="s">
        <v>330</v>
      </c>
      <c r="E143" s="496">
        <v>154.81</v>
      </c>
      <c r="F143" s="496">
        <v>3580</v>
      </c>
      <c r="G143" s="150">
        <f t="shared" si="16"/>
        <v>554219.80000000005</v>
      </c>
      <c r="H143" s="194">
        <v>43918</v>
      </c>
      <c r="I143" s="194">
        <v>43431</v>
      </c>
      <c r="J143" s="196" t="s">
        <v>459</v>
      </c>
      <c r="K143" s="496"/>
      <c r="L143" s="188">
        <f t="shared" si="17"/>
        <v>0</v>
      </c>
      <c r="M143" s="188" t="s">
        <v>460</v>
      </c>
      <c r="N143" s="194" t="s">
        <v>471</v>
      </c>
      <c r="O143" s="152">
        <f t="shared" si="18"/>
        <v>0</v>
      </c>
      <c r="P143" s="150">
        <f t="shared" si="19"/>
        <v>0</v>
      </c>
      <c r="Q143" s="502"/>
      <c r="R143" s="185"/>
      <c r="S143" s="185"/>
      <c r="T143" s="185"/>
      <c r="U143" s="176"/>
      <c r="V143" s="185"/>
      <c r="W143" s="496">
        <v>3580</v>
      </c>
      <c r="X143" s="150">
        <f t="shared" si="20"/>
        <v>554219.80000000005</v>
      </c>
    </row>
    <row r="144" spans="1:24" s="32" customFormat="1" ht="25.5">
      <c r="A144" s="499">
        <v>45</v>
      </c>
      <c r="B144" s="151" t="s">
        <v>329</v>
      </c>
      <c r="C144" s="153" t="s">
        <v>160</v>
      </c>
      <c r="D144" s="196" t="s">
        <v>480</v>
      </c>
      <c r="E144" s="496">
        <v>154.81</v>
      </c>
      <c r="F144" s="496">
        <v>371</v>
      </c>
      <c r="G144" s="150">
        <f t="shared" si="16"/>
        <v>57434.51</v>
      </c>
      <c r="H144" s="194">
        <v>44010</v>
      </c>
      <c r="I144" s="194">
        <v>43431</v>
      </c>
      <c r="J144" s="196" t="s">
        <v>459</v>
      </c>
      <c r="K144" s="496"/>
      <c r="L144" s="188">
        <f t="shared" si="17"/>
        <v>0</v>
      </c>
      <c r="M144" s="188" t="s">
        <v>460</v>
      </c>
      <c r="N144" s="194" t="s">
        <v>471</v>
      </c>
      <c r="O144" s="152">
        <f t="shared" si="18"/>
        <v>0</v>
      </c>
      <c r="P144" s="150">
        <f t="shared" si="19"/>
        <v>0</v>
      </c>
      <c r="Q144" s="502"/>
      <c r="R144" s="185"/>
      <c r="S144" s="185"/>
      <c r="T144" s="185"/>
      <c r="U144" s="176"/>
      <c r="V144" s="185"/>
      <c r="W144" s="496">
        <v>371</v>
      </c>
      <c r="X144" s="150">
        <f t="shared" si="20"/>
        <v>57434.51</v>
      </c>
    </row>
    <row r="145" spans="1:24" s="32" customFormat="1" ht="25.5">
      <c r="A145" s="499">
        <v>47</v>
      </c>
      <c r="B145" s="151" t="s">
        <v>331</v>
      </c>
      <c r="C145" s="153" t="s">
        <v>160</v>
      </c>
      <c r="D145" s="196" t="s">
        <v>332</v>
      </c>
      <c r="E145" s="496">
        <v>41.17</v>
      </c>
      <c r="F145" s="496">
        <v>44</v>
      </c>
      <c r="G145" s="150">
        <f t="shared" si="16"/>
        <v>1811.48</v>
      </c>
      <c r="H145" s="194">
        <v>43889</v>
      </c>
      <c r="I145" s="194">
        <v>43298</v>
      </c>
      <c r="J145" s="504" t="s">
        <v>312</v>
      </c>
      <c r="K145" s="496"/>
      <c r="L145" s="188">
        <f t="shared" si="17"/>
        <v>0</v>
      </c>
      <c r="M145" s="188" t="s">
        <v>313</v>
      </c>
      <c r="N145" s="194">
        <v>43306</v>
      </c>
      <c r="O145" s="152">
        <f t="shared" si="18"/>
        <v>44</v>
      </c>
      <c r="P145" s="150">
        <f t="shared" si="19"/>
        <v>1811.48</v>
      </c>
      <c r="Q145" s="502"/>
      <c r="R145" s="185"/>
      <c r="S145" s="185"/>
      <c r="T145" s="185"/>
      <c r="U145" s="176"/>
      <c r="V145" s="185"/>
      <c r="W145" s="496">
        <v>0</v>
      </c>
      <c r="X145" s="150">
        <f t="shared" si="20"/>
        <v>0</v>
      </c>
    </row>
    <row r="146" spans="1:24" s="32" customFormat="1" ht="25.5">
      <c r="A146" s="499">
        <v>48</v>
      </c>
      <c r="B146" s="151" t="s">
        <v>331</v>
      </c>
      <c r="C146" s="153" t="s">
        <v>160</v>
      </c>
      <c r="D146" s="196" t="s">
        <v>332</v>
      </c>
      <c r="E146" s="496">
        <v>41.17</v>
      </c>
      <c r="F146" s="496">
        <v>425</v>
      </c>
      <c r="G146" s="150">
        <f t="shared" si="16"/>
        <v>17497.25</v>
      </c>
      <c r="H146" s="194">
        <v>43889</v>
      </c>
      <c r="I146" s="194">
        <v>43431</v>
      </c>
      <c r="J146" s="196" t="s">
        <v>459</v>
      </c>
      <c r="K146" s="496"/>
      <c r="L146" s="188">
        <f t="shared" si="17"/>
        <v>0</v>
      </c>
      <c r="M146" s="188" t="s">
        <v>460</v>
      </c>
      <c r="N146" s="194" t="s">
        <v>471</v>
      </c>
      <c r="O146" s="152">
        <f t="shared" si="18"/>
        <v>41</v>
      </c>
      <c r="P146" s="150">
        <f t="shared" si="19"/>
        <v>1687.97</v>
      </c>
      <c r="Q146" s="502"/>
      <c r="R146" s="185"/>
      <c r="S146" s="185"/>
      <c r="T146" s="185"/>
      <c r="U146" s="176"/>
      <c r="V146" s="185"/>
      <c r="W146" s="496">
        <v>384</v>
      </c>
      <c r="X146" s="150">
        <f t="shared" si="20"/>
        <v>15809.28</v>
      </c>
    </row>
    <row r="147" spans="1:24" s="32" customFormat="1" ht="25.5">
      <c r="A147" s="499">
        <v>49</v>
      </c>
      <c r="B147" s="151" t="s">
        <v>333</v>
      </c>
      <c r="C147" s="153" t="s">
        <v>160</v>
      </c>
      <c r="D147" s="196" t="s">
        <v>334</v>
      </c>
      <c r="E147" s="496">
        <v>41.17</v>
      </c>
      <c r="F147" s="496">
        <v>429</v>
      </c>
      <c r="G147" s="150">
        <f t="shared" si="16"/>
        <v>17661.93</v>
      </c>
      <c r="H147" s="194">
        <v>43921</v>
      </c>
      <c r="I147" s="194">
        <v>43298</v>
      </c>
      <c r="J147" s="504" t="s">
        <v>312</v>
      </c>
      <c r="K147" s="496"/>
      <c r="L147" s="188">
        <f t="shared" si="17"/>
        <v>0</v>
      </c>
      <c r="M147" s="188" t="s">
        <v>313</v>
      </c>
      <c r="N147" s="194">
        <v>43306</v>
      </c>
      <c r="O147" s="152">
        <f t="shared" si="18"/>
        <v>429</v>
      </c>
      <c r="P147" s="150">
        <f t="shared" si="19"/>
        <v>17661.93</v>
      </c>
      <c r="Q147" s="502"/>
      <c r="R147" s="185"/>
      <c r="S147" s="185"/>
      <c r="T147" s="185"/>
      <c r="U147" s="176"/>
      <c r="V147" s="185"/>
      <c r="W147" s="496">
        <v>0</v>
      </c>
      <c r="X147" s="150">
        <f t="shared" si="20"/>
        <v>0</v>
      </c>
    </row>
    <row r="148" spans="1:24" s="32" customFormat="1" ht="25.5">
      <c r="A148" s="499">
        <v>50</v>
      </c>
      <c r="B148" s="151" t="s">
        <v>333</v>
      </c>
      <c r="C148" s="153" t="s">
        <v>160</v>
      </c>
      <c r="D148" s="196" t="s">
        <v>334</v>
      </c>
      <c r="E148" s="496">
        <v>41.17</v>
      </c>
      <c r="F148" s="496">
        <v>1659</v>
      </c>
      <c r="G148" s="150">
        <f t="shared" si="16"/>
        <v>68301.03</v>
      </c>
      <c r="H148" s="194">
        <v>43921</v>
      </c>
      <c r="I148" s="194">
        <v>43431</v>
      </c>
      <c r="J148" s="196" t="s">
        <v>459</v>
      </c>
      <c r="K148" s="496"/>
      <c r="L148" s="188">
        <f t="shared" si="17"/>
        <v>0</v>
      </c>
      <c r="M148" s="188" t="s">
        <v>460</v>
      </c>
      <c r="N148" s="194" t="s">
        <v>471</v>
      </c>
      <c r="O148" s="152">
        <f t="shared" si="18"/>
        <v>10</v>
      </c>
      <c r="P148" s="150">
        <f t="shared" si="19"/>
        <v>411.70000000000005</v>
      </c>
      <c r="Q148" s="502"/>
      <c r="R148" s="185"/>
      <c r="S148" s="185"/>
      <c r="T148" s="185"/>
      <c r="U148" s="176"/>
      <c r="V148" s="185"/>
      <c r="W148" s="496">
        <v>1649</v>
      </c>
      <c r="X148" s="150">
        <f t="shared" si="20"/>
        <v>67889.33</v>
      </c>
    </row>
    <row r="149" spans="1:24" s="32" customFormat="1" ht="15.75">
      <c r="A149" s="499">
        <v>51</v>
      </c>
      <c r="B149" s="193" t="s">
        <v>930</v>
      </c>
      <c r="C149" s="496" t="s">
        <v>1557</v>
      </c>
      <c r="D149" s="496"/>
      <c r="E149" s="188">
        <v>20822.2</v>
      </c>
      <c r="F149" s="496">
        <v>8</v>
      </c>
      <c r="G149" s="150">
        <f t="shared" si="16"/>
        <v>166577.60000000001</v>
      </c>
      <c r="H149" s="194"/>
      <c r="I149" s="194">
        <v>43399</v>
      </c>
      <c r="J149" s="504">
        <v>1132</v>
      </c>
      <c r="K149" s="496"/>
      <c r="L149" s="188">
        <f t="shared" si="17"/>
        <v>0</v>
      </c>
      <c r="M149" s="188">
        <v>1086</v>
      </c>
      <c r="N149" s="194">
        <v>43395</v>
      </c>
      <c r="O149" s="152">
        <f t="shared" si="18"/>
        <v>3</v>
      </c>
      <c r="P149" s="150">
        <f t="shared" si="19"/>
        <v>62466.600000000006</v>
      </c>
      <c r="Q149" s="502"/>
      <c r="R149" s="185"/>
      <c r="S149" s="185"/>
      <c r="T149" s="185"/>
      <c r="U149" s="176"/>
      <c r="V149" s="185"/>
      <c r="W149" s="496">
        <v>5</v>
      </c>
      <c r="X149" s="150">
        <f t="shared" si="20"/>
        <v>104111</v>
      </c>
    </row>
    <row r="150" spans="1:24" s="32" customFormat="1" ht="25.5">
      <c r="A150" s="499">
        <v>53</v>
      </c>
      <c r="B150" s="151" t="s">
        <v>335</v>
      </c>
      <c r="C150" s="153" t="s">
        <v>1602</v>
      </c>
      <c r="D150" s="196" t="s">
        <v>336</v>
      </c>
      <c r="E150" s="496">
        <v>30.03</v>
      </c>
      <c r="F150" s="496">
        <v>3892</v>
      </c>
      <c r="G150" s="150">
        <f t="shared" si="16"/>
        <v>116876.76000000001</v>
      </c>
      <c r="H150" s="194">
        <v>44012</v>
      </c>
      <c r="I150" s="194">
        <v>43298</v>
      </c>
      <c r="J150" s="504" t="s">
        <v>312</v>
      </c>
      <c r="K150" s="496"/>
      <c r="L150" s="188">
        <f t="shared" si="17"/>
        <v>0</v>
      </c>
      <c r="M150" s="188" t="s">
        <v>313</v>
      </c>
      <c r="N150" s="194">
        <v>43306</v>
      </c>
      <c r="O150" s="152">
        <f t="shared" si="18"/>
        <v>3793</v>
      </c>
      <c r="P150" s="150">
        <f t="shared" si="19"/>
        <v>113903.79000000001</v>
      </c>
      <c r="Q150" s="502"/>
      <c r="R150" s="185"/>
      <c r="S150" s="185"/>
      <c r="T150" s="185"/>
      <c r="U150" s="176"/>
      <c r="V150" s="185"/>
      <c r="W150" s="496">
        <v>99</v>
      </c>
      <c r="X150" s="150">
        <f t="shared" si="20"/>
        <v>2972.9700000000003</v>
      </c>
    </row>
    <row r="151" spans="1:24" s="32" customFormat="1" ht="25.5">
      <c r="A151" s="499">
        <v>54</v>
      </c>
      <c r="B151" s="151" t="s">
        <v>474</v>
      </c>
      <c r="C151" s="153" t="s">
        <v>1602</v>
      </c>
      <c r="D151" s="196" t="s">
        <v>475</v>
      </c>
      <c r="E151" s="496">
        <v>30.03</v>
      </c>
      <c r="F151" s="496">
        <v>5000</v>
      </c>
      <c r="G151" s="150">
        <f t="shared" si="16"/>
        <v>150150</v>
      </c>
      <c r="H151" s="194">
        <v>43982</v>
      </c>
      <c r="I151" s="194">
        <v>43431</v>
      </c>
      <c r="J151" s="196" t="s">
        <v>459</v>
      </c>
      <c r="K151" s="496"/>
      <c r="L151" s="188">
        <f t="shared" si="17"/>
        <v>0</v>
      </c>
      <c r="M151" s="188" t="s">
        <v>460</v>
      </c>
      <c r="N151" s="194" t="s">
        <v>471</v>
      </c>
      <c r="O151" s="152">
        <f t="shared" si="18"/>
        <v>1414</v>
      </c>
      <c r="P151" s="150">
        <f t="shared" si="19"/>
        <v>42462.42</v>
      </c>
      <c r="Q151" s="502"/>
      <c r="R151" s="185"/>
      <c r="S151" s="185"/>
      <c r="T151" s="185"/>
      <c r="U151" s="176"/>
      <c r="V151" s="185"/>
      <c r="W151" s="496">
        <v>3586</v>
      </c>
      <c r="X151" s="150">
        <f t="shared" si="20"/>
        <v>107687.58</v>
      </c>
    </row>
    <row r="152" spans="1:24" s="32" customFormat="1" ht="25.5">
      <c r="A152" s="499">
        <v>55</v>
      </c>
      <c r="B152" s="151" t="s">
        <v>474</v>
      </c>
      <c r="C152" s="153" t="s">
        <v>1602</v>
      </c>
      <c r="D152" s="196" t="s">
        <v>476</v>
      </c>
      <c r="E152" s="496">
        <v>30.03</v>
      </c>
      <c r="F152" s="496">
        <v>4980</v>
      </c>
      <c r="G152" s="150">
        <f t="shared" si="16"/>
        <v>149549.4</v>
      </c>
      <c r="H152" s="194">
        <v>43982</v>
      </c>
      <c r="I152" s="194">
        <v>43431</v>
      </c>
      <c r="J152" s="196" t="s">
        <v>459</v>
      </c>
      <c r="K152" s="496"/>
      <c r="L152" s="188">
        <f t="shared" si="17"/>
        <v>0</v>
      </c>
      <c r="M152" s="188" t="s">
        <v>460</v>
      </c>
      <c r="N152" s="194" t="s">
        <v>471</v>
      </c>
      <c r="O152" s="152">
        <f t="shared" si="18"/>
        <v>0</v>
      </c>
      <c r="P152" s="150">
        <f t="shared" si="19"/>
        <v>0</v>
      </c>
      <c r="Q152" s="502"/>
      <c r="R152" s="185"/>
      <c r="S152" s="185"/>
      <c r="T152" s="185"/>
      <c r="U152" s="176"/>
      <c r="V152" s="185"/>
      <c r="W152" s="496">
        <v>4980</v>
      </c>
      <c r="X152" s="150">
        <f t="shared" si="20"/>
        <v>149549.4</v>
      </c>
    </row>
    <row r="153" spans="1:24" s="32" customFormat="1" ht="25.5">
      <c r="A153" s="499">
        <v>56</v>
      </c>
      <c r="B153" s="151" t="s">
        <v>474</v>
      </c>
      <c r="C153" s="153" t="s">
        <v>1602</v>
      </c>
      <c r="D153" s="196" t="s">
        <v>336</v>
      </c>
      <c r="E153" s="496">
        <v>30.03</v>
      </c>
      <c r="F153" s="496">
        <v>600</v>
      </c>
      <c r="G153" s="150">
        <f t="shared" si="16"/>
        <v>18018</v>
      </c>
      <c r="H153" s="194">
        <v>44012</v>
      </c>
      <c r="I153" s="194">
        <v>43431</v>
      </c>
      <c r="J153" s="196" t="s">
        <v>459</v>
      </c>
      <c r="K153" s="496"/>
      <c r="L153" s="188">
        <f t="shared" si="17"/>
        <v>0</v>
      </c>
      <c r="M153" s="188" t="s">
        <v>460</v>
      </c>
      <c r="N153" s="194" t="s">
        <v>471</v>
      </c>
      <c r="O153" s="152">
        <f t="shared" si="18"/>
        <v>0</v>
      </c>
      <c r="P153" s="150">
        <f t="shared" si="19"/>
        <v>0</v>
      </c>
      <c r="Q153" s="502"/>
      <c r="R153" s="185"/>
      <c r="S153" s="185"/>
      <c r="T153" s="185"/>
      <c r="U153" s="176"/>
      <c r="V153" s="185"/>
      <c r="W153" s="496">
        <v>600</v>
      </c>
      <c r="X153" s="150">
        <f t="shared" si="20"/>
        <v>18018</v>
      </c>
    </row>
    <row r="154" spans="1:24" s="32" customFormat="1" ht="25.5">
      <c r="A154" s="499">
        <v>57</v>
      </c>
      <c r="B154" s="151" t="s">
        <v>474</v>
      </c>
      <c r="C154" s="153" t="s">
        <v>1602</v>
      </c>
      <c r="D154" s="196" t="s">
        <v>477</v>
      </c>
      <c r="E154" s="496">
        <v>30.03</v>
      </c>
      <c r="F154" s="496">
        <v>4630</v>
      </c>
      <c r="G154" s="150">
        <f t="shared" si="16"/>
        <v>139038.9</v>
      </c>
      <c r="H154" s="194">
        <v>44012</v>
      </c>
      <c r="I154" s="194">
        <v>43431</v>
      </c>
      <c r="J154" s="196" t="s">
        <v>459</v>
      </c>
      <c r="K154" s="496"/>
      <c r="L154" s="188">
        <f t="shared" si="17"/>
        <v>0</v>
      </c>
      <c r="M154" s="188" t="s">
        <v>460</v>
      </c>
      <c r="N154" s="194" t="s">
        <v>471</v>
      </c>
      <c r="O154" s="152">
        <f t="shared" si="18"/>
        <v>0</v>
      </c>
      <c r="P154" s="150">
        <f t="shared" si="19"/>
        <v>0</v>
      </c>
      <c r="Q154" s="502"/>
      <c r="R154" s="185"/>
      <c r="S154" s="185"/>
      <c r="T154" s="185"/>
      <c r="U154" s="176"/>
      <c r="V154" s="185"/>
      <c r="W154" s="496">
        <v>4630</v>
      </c>
      <c r="X154" s="150">
        <f t="shared" si="20"/>
        <v>139038.9</v>
      </c>
    </row>
    <row r="155" spans="1:24" s="32" customFormat="1" ht="25.5">
      <c r="A155" s="499">
        <v>58</v>
      </c>
      <c r="B155" s="151" t="s">
        <v>474</v>
      </c>
      <c r="C155" s="153" t="s">
        <v>1602</v>
      </c>
      <c r="D155" s="196" t="s">
        <v>338</v>
      </c>
      <c r="E155" s="496">
        <v>30.03</v>
      </c>
      <c r="F155" s="496">
        <v>2500</v>
      </c>
      <c r="G155" s="150">
        <f t="shared" si="16"/>
        <v>75075</v>
      </c>
      <c r="H155" s="194">
        <v>43982</v>
      </c>
      <c r="I155" s="194">
        <v>43431</v>
      </c>
      <c r="J155" s="196" t="s">
        <v>459</v>
      </c>
      <c r="K155" s="496"/>
      <c r="L155" s="188">
        <f t="shared" si="17"/>
        <v>0</v>
      </c>
      <c r="M155" s="188" t="s">
        <v>460</v>
      </c>
      <c r="N155" s="194" t="s">
        <v>471</v>
      </c>
      <c r="O155" s="152">
        <f t="shared" si="18"/>
        <v>0</v>
      </c>
      <c r="P155" s="150">
        <f t="shared" si="19"/>
        <v>0</v>
      </c>
      <c r="Q155" s="502"/>
      <c r="R155" s="185"/>
      <c r="S155" s="185"/>
      <c r="T155" s="185"/>
      <c r="U155" s="176"/>
      <c r="V155" s="185"/>
      <c r="W155" s="496">
        <v>2500</v>
      </c>
      <c r="X155" s="150">
        <f t="shared" si="20"/>
        <v>75075</v>
      </c>
    </row>
    <row r="156" spans="1:24" s="32" customFormat="1" ht="25.5">
      <c r="A156" s="499">
        <v>59</v>
      </c>
      <c r="B156" s="151" t="s">
        <v>474</v>
      </c>
      <c r="C156" s="153" t="s">
        <v>1602</v>
      </c>
      <c r="D156" s="196" t="s">
        <v>478</v>
      </c>
      <c r="E156" s="496">
        <v>30.03</v>
      </c>
      <c r="F156" s="496">
        <v>1490</v>
      </c>
      <c r="G156" s="150">
        <f t="shared" si="16"/>
        <v>44744.700000000004</v>
      </c>
      <c r="H156" s="194">
        <v>43982</v>
      </c>
      <c r="I156" s="194">
        <v>43431</v>
      </c>
      <c r="J156" s="196" t="s">
        <v>459</v>
      </c>
      <c r="K156" s="496"/>
      <c r="L156" s="188">
        <f t="shared" si="17"/>
        <v>0</v>
      </c>
      <c r="M156" s="188" t="s">
        <v>460</v>
      </c>
      <c r="N156" s="194" t="s">
        <v>471</v>
      </c>
      <c r="O156" s="152">
        <f t="shared" si="18"/>
        <v>0</v>
      </c>
      <c r="P156" s="150">
        <f t="shared" si="19"/>
        <v>0</v>
      </c>
      <c r="Q156" s="502"/>
      <c r="R156" s="185"/>
      <c r="S156" s="185"/>
      <c r="T156" s="185"/>
      <c r="U156" s="176"/>
      <c r="V156" s="185"/>
      <c r="W156" s="496">
        <v>1490</v>
      </c>
      <c r="X156" s="150">
        <f t="shared" si="20"/>
        <v>44744.700000000004</v>
      </c>
    </row>
    <row r="157" spans="1:24" s="32" customFormat="1" ht="25.5">
      <c r="A157" s="499">
        <v>60</v>
      </c>
      <c r="B157" s="151" t="s">
        <v>474</v>
      </c>
      <c r="C157" s="153" t="s">
        <v>1602</v>
      </c>
      <c r="D157" s="196" t="s">
        <v>479</v>
      </c>
      <c r="E157" s="496">
        <v>30.03</v>
      </c>
      <c r="F157" s="496">
        <v>30</v>
      </c>
      <c r="G157" s="150">
        <f t="shared" si="16"/>
        <v>900.90000000000009</v>
      </c>
      <c r="H157" s="194">
        <v>43982</v>
      </c>
      <c r="I157" s="194">
        <v>43431</v>
      </c>
      <c r="J157" s="196" t="s">
        <v>459</v>
      </c>
      <c r="K157" s="496"/>
      <c r="L157" s="188">
        <f t="shared" si="17"/>
        <v>0</v>
      </c>
      <c r="M157" s="188" t="s">
        <v>460</v>
      </c>
      <c r="N157" s="194" t="s">
        <v>471</v>
      </c>
      <c r="O157" s="152">
        <f t="shared" si="18"/>
        <v>0</v>
      </c>
      <c r="P157" s="150">
        <f t="shared" si="19"/>
        <v>0</v>
      </c>
      <c r="Q157" s="502"/>
      <c r="R157" s="185"/>
      <c r="S157" s="185"/>
      <c r="T157" s="185"/>
      <c r="U157" s="176"/>
      <c r="V157" s="185"/>
      <c r="W157" s="496">
        <v>30</v>
      </c>
      <c r="X157" s="150">
        <f t="shared" si="20"/>
        <v>900.90000000000009</v>
      </c>
    </row>
    <row r="158" spans="1:24" s="32" customFormat="1" ht="25.5">
      <c r="A158" s="499">
        <v>61</v>
      </c>
      <c r="B158" s="151" t="s">
        <v>337</v>
      </c>
      <c r="C158" s="153" t="s">
        <v>1602</v>
      </c>
      <c r="D158" s="196" t="s">
        <v>338</v>
      </c>
      <c r="E158" s="496">
        <v>30.03</v>
      </c>
      <c r="F158" s="496">
        <v>116</v>
      </c>
      <c r="G158" s="150">
        <f t="shared" si="16"/>
        <v>3483.48</v>
      </c>
      <c r="H158" s="194">
        <v>43982</v>
      </c>
      <c r="I158" s="194">
        <v>43298</v>
      </c>
      <c r="J158" s="504" t="s">
        <v>312</v>
      </c>
      <c r="K158" s="496"/>
      <c r="L158" s="188">
        <f t="shared" si="17"/>
        <v>0</v>
      </c>
      <c r="M158" s="188" t="s">
        <v>313</v>
      </c>
      <c r="N158" s="194">
        <v>43306</v>
      </c>
      <c r="O158" s="152">
        <f t="shared" si="18"/>
        <v>116</v>
      </c>
      <c r="P158" s="150">
        <f t="shared" si="19"/>
        <v>3483.48</v>
      </c>
      <c r="Q158" s="502"/>
      <c r="R158" s="185"/>
      <c r="S158" s="185"/>
      <c r="T158" s="185"/>
      <c r="U158" s="176"/>
      <c r="V158" s="185"/>
      <c r="W158" s="496">
        <v>0</v>
      </c>
      <c r="X158" s="150">
        <f t="shared" si="20"/>
        <v>0</v>
      </c>
    </row>
    <row r="159" spans="1:24" s="32" customFormat="1" ht="25.5">
      <c r="A159" s="499">
        <v>62</v>
      </c>
      <c r="B159" s="151" t="s">
        <v>702</v>
      </c>
      <c r="C159" s="153" t="s">
        <v>1557</v>
      </c>
      <c r="D159" s="196" t="s">
        <v>704</v>
      </c>
      <c r="E159" s="496">
        <v>10.89</v>
      </c>
      <c r="F159" s="496">
        <v>10927</v>
      </c>
      <c r="G159" s="150">
        <f t="shared" si="16"/>
        <v>118995.03000000001</v>
      </c>
      <c r="H159" s="194">
        <v>43585</v>
      </c>
      <c r="I159" s="194">
        <v>43353</v>
      </c>
      <c r="J159" s="504" t="s">
        <v>705</v>
      </c>
      <c r="K159" s="496"/>
      <c r="L159" s="188">
        <f t="shared" si="17"/>
        <v>0</v>
      </c>
      <c r="M159" s="188" t="s">
        <v>706</v>
      </c>
      <c r="N159" s="194">
        <v>43346</v>
      </c>
      <c r="O159" s="152">
        <f t="shared" si="18"/>
        <v>1410</v>
      </c>
      <c r="P159" s="150">
        <f t="shared" si="19"/>
        <v>15354.900000000001</v>
      </c>
      <c r="Q159" s="502"/>
      <c r="R159" s="185"/>
      <c r="S159" s="185"/>
      <c r="T159" s="185"/>
      <c r="U159" s="176"/>
      <c r="V159" s="185"/>
      <c r="W159" s="496">
        <v>9517</v>
      </c>
      <c r="X159" s="150">
        <f t="shared" si="20"/>
        <v>103640.13</v>
      </c>
    </row>
    <row r="160" spans="1:24" s="32" customFormat="1" ht="25.5">
      <c r="A160" s="499">
        <v>63</v>
      </c>
      <c r="B160" s="151" t="s">
        <v>702</v>
      </c>
      <c r="C160" s="153" t="s">
        <v>1557</v>
      </c>
      <c r="D160" s="196" t="s">
        <v>703</v>
      </c>
      <c r="E160" s="496">
        <v>12.04</v>
      </c>
      <c r="F160" s="496">
        <v>1588</v>
      </c>
      <c r="G160" s="150">
        <f t="shared" si="16"/>
        <v>19119.52</v>
      </c>
      <c r="H160" s="304">
        <v>43496</v>
      </c>
      <c r="I160" s="194">
        <v>43434</v>
      </c>
      <c r="J160" s="504" t="s">
        <v>468</v>
      </c>
      <c r="K160" s="496"/>
      <c r="L160" s="188">
        <f t="shared" si="17"/>
        <v>0</v>
      </c>
      <c r="M160" s="188">
        <v>1208</v>
      </c>
      <c r="N160" s="194">
        <v>43432</v>
      </c>
      <c r="O160" s="152">
        <f t="shared" si="18"/>
        <v>0</v>
      </c>
      <c r="P160" s="150">
        <f t="shared" si="19"/>
        <v>0</v>
      </c>
      <c r="Q160" s="502"/>
      <c r="R160" s="185"/>
      <c r="S160" s="185"/>
      <c r="T160" s="185"/>
      <c r="U160" s="176"/>
      <c r="V160" s="185"/>
      <c r="W160" s="496">
        <v>1588</v>
      </c>
      <c r="X160" s="150">
        <f t="shared" si="20"/>
        <v>19119.52</v>
      </c>
    </row>
    <row r="161" spans="1:24" s="32" customFormat="1" ht="25.5">
      <c r="A161" s="499"/>
      <c r="B161" s="151" t="s">
        <v>1164</v>
      </c>
      <c r="C161" s="153" t="s">
        <v>160</v>
      </c>
      <c r="D161" s="196" t="s">
        <v>1165</v>
      </c>
      <c r="E161" s="496">
        <v>12.04</v>
      </c>
      <c r="F161" s="496">
        <v>0</v>
      </c>
      <c r="G161" s="150">
        <f t="shared" si="16"/>
        <v>0</v>
      </c>
      <c r="H161" s="194">
        <v>43890</v>
      </c>
      <c r="I161" s="194">
        <v>43462</v>
      </c>
      <c r="J161" s="504" t="s">
        <v>1161</v>
      </c>
      <c r="K161" s="496">
        <v>33310</v>
      </c>
      <c r="L161" s="188">
        <f t="shared" si="17"/>
        <v>401052.39999999997</v>
      </c>
      <c r="M161" s="188"/>
      <c r="N161" s="194"/>
      <c r="O161" s="152">
        <f t="shared" si="18"/>
        <v>0</v>
      </c>
      <c r="P161" s="150">
        <f t="shared" si="19"/>
        <v>0</v>
      </c>
      <c r="Q161" s="502"/>
      <c r="R161" s="185"/>
      <c r="S161" s="185"/>
      <c r="T161" s="185"/>
      <c r="U161" s="176"/>
      <c r="V161" s="185"/>
      <c r="W161" s="496">
        <v>33310</v>
      </c>
      <c r="X161" s="150">
        <f t="shared" si="20"/>
        <v>401052.39999999997</v>
      </c>
    </row>
    <row r="162" spans="1:24" s="32" customFormat="1" ht="25.5">
      <c r="A162" s="499"/>
      <c r="B162" s="193" t="s">
        <v>1061</v>
      </c>
      <c r="C162" s="496" t="s">
        <v>1557</v>
      </c>
      <c r="D162" s="496" t="s">
        <v>1062</v>
      </c>
      <c r="E162" s="188">
        <v>3573.8</v>
      </c>
      <c r="F162" s="496">
        <v>0</v>
      </c>
      <c r="G162" s="150">
        <f t="shared" si="16"/>
        <v>0</v>
      </c>
      <c r="H162" s="194">
        <v>44317</v>
      </c>
      <c r="I162" s="194">
        <v>43439</v>
      </c>
      <c r="J162" s="496" t="s">
        <v>1058</v>
      </c>
      <c r="K162" s="156">
        <v>6</v>
      </c>
      <c r="L162" s="188">
        <f t="shared" si="17"/>
        <v>21442.800000000003</v>
      </c>
      <c r="M162" s="496" t="s">
        <v>1060</v>
      </c>
      <c r="N162" s="194">
        <v>43395</v>
      </c>
      <c r="O162" s="152">
        <f t="shared" si="18"/>
        <v>2</v>
      </c>
      <c r="P162" s="150">
        <f t="shared" si="19"/>
        <v>7147.6</v>
      </c>
      <c r="Q162" s="502"/>
      <c r="R162" s="185"/>
      <c r="S162" s="185"/>
      <c r="T162" s="185"/>
      <c r="U162" s="176"/>
      <c r="V162" s="185"/>
      <c r="W162" s="496">
        <v>4</v>
      </c>
      <c r="X162" s="150">
        <f t="shared" si="20"/>
        <v>14295.2</v>
      </c>
    </row>
    <row r="163" spans="1:24" s="32" customFormat="1" ht="15.75">
      <c r="A163" s="499"/>
      <c r="B163" s="193" t="s">
        <v>1063</v>
      </c>
      <c r="C163" s="496" t="s">
        <v>1557</v>
      </c>
      <c r="D163" s="496" t="s">
        <v>1064</v>
      </c>
      <c r="E163" s="188">
        <v>3584.5</v>
      </c>
      <c r="F163" s="496">
        <v>0</v>
      </c>
      <c r="G163" s="150">
        <f t="shared" si="16"/>
        <v>0</v>
      </c>
      <c r="H163" s="194">
        <v>44044</v>
      </c>
      <c r="I163" s="194">
        <v>43439</v>
      </c>
      <c r="J163" s="496" t="s">
        <v>1058</v>
      </c>
      <c r="K163" s="156">
        <v>20</v>
      </c>
      <c r="L163" s="188">
        <f t="shared" si="17"/>
        <v>71690</v>
      </c>
      <c r="M163" s="496" t="s">
        <v>1060</v>
      </c>
      <c r="N163" s="194">
        <v>43395</v>
      </c>
      <c r="O163" s="152">
        <f t="shared" si="18"/>
        <v>5</v>
      </c>
      <c r="P163" s="150">
        <f t="shared" si="19"/>
        <v>17922.5</v>
      </c>
      <c r="Q163" s="502"/>
      <c r="R163" s="185"/>
      <c r="S163" s="185"/>
      <c r="T163" s="185"/>
      <c r="U163" s="176"/>
      <c r="V163" s="185"/>
      <c r="W163" s="496">
        <v>15</v>
      </c>
      <c r="X163" s="150">
        <f t="shared" si="20"/>
        <v>53767.5</v>
      </c>
    </row>
    <row r="164" spans="1:24" s="32" customFormat="1" ht="25.5">
      <c r="A164" s="499"/>
      <c r="B164" s="193" t="s">
        <v>1065</v>
      </c>
      <c r="C164" s="496" t="s">
        <v>160</v>
      </c>
      <c r="D164" s="496" t="s">
        <v>1066</v>
      </c>
      <c r="E164" s="188">
        <v>3667</v>
      </c>
      <c r="F164" s="496">
        <v>0</v>
      </c>
      <c r="G164" s="150">
        <f t="shared" si="16"/>
        <v>0</v>
      </c>
      <c r="H164" s="194">
        <v>44440</v>
      </c>
      <c r="I164" s="194">
        <v>43447</v>
      </c>
      <c r="J164" s="496" t="s">
        <v>1049</v>
      </c>
      <c r="K164" s="156">
        <v>300</v>
      </c>
      <c r="L164" s="188">
        <f t="shared" si="17"/>
        <v>1100100</v>
      </c>
      <c r="M164" s="496" t="s">
        <v>1037</v>
      </c>
      <c r="N164" s="194">
        <v>43433</v>
      </c>
      <c r="O164" s="152">
        <f t="shared" si="18"/>
        <v>0</v>
      </c>
      <c r="P164" s="150">
        <f t="shared" si="19"/>
        <v>0</v>
      </c>
      <c r="Q164" s="502"/>
      <c r="R164" s="185"/>
      <c r="S164" s="185"/>
      <c r="T164" s="185"/>
      <c r="U164" s="176"/>
      <c r="V164" s="185"/>
      <c r="W164" s="496">
        <v>300</v>
      </c>
      <c r="X164" s="150">
        <f t="shared" si="20"/>
        <v>1100100</v>
      </c>
    </row>
    <row r="165" spans="1:24" s="32" customFormat="1" ht="25.5">
      <c r="A165" s="499"/>
      <c r="B165" s="193" t="s">
        <v>1067</v>
      </c>
      <c r="C165" s="496" t="s">
        <v>160</v>
      </c>
      <c r="D165" s="496" t="s">
        <v>1068</v>
      </c>
      <c r="E165" s="188">
        <v>336515</v>
      </c>
      <c r="F165" s="496">
        <v>0</v>
      </c>
      <c r="G165" s="150">
        <f t="shared" si="16"/>
        <v>0</v>
      </c>
      <c r="H165" s="194">
        <v>44075</v>
      </c>
      <c r="I165" s="194">
        <v>43447</v>
      </c>
      <c r="J165" s="496" t="s">
        <v>1049</v>
      </c>
      <c r="K165" s="156">
        <v>4</v>
      </c>
      <c r="L165" s="188">
        <f t="shared" si="17"/>
        <v>1346060</v>
      </c>
      <c r="M165" s="496" t="s">
        <v>1037</v>
      </c>
      <c r="N165" s="194">
        <v>43433</v>
      </c>
      <c r="O165" s="152">
        <f t="shared" si="18"/>
        <v>0</v>
      </c>
      <c r="P165" s="150">
        <f t="shared" si="19"/>
        <v>0</v>
      </c>
      <c r="Q165" s="502"/>
      <c r="R165" s="185"/>
      <c r="S165" s="185"/>
      <c r="T165" s="185"/>
      <c r="U165" s="176"/>
      <c r="V165" s="185"/>
      <c r="W165" s="496">
        <v>4</v>
      </c>
      <c r="X165" s="150">
        <f t="shared" si="20"/>
        <v>1346060</v>
      </c>
    </row>
    <row r="166" spans="1:24" s="32" customFormat="1" ht="25.5">
      <c r="A166" s="499"/>
      <c r="B166" s="193" t="s">
        <v>1067</v>
      </c>
      <c r="C166" s="496" t="s">
        <v>160</v>
      </c>
      <c r="D166" s="496"/>
      <c r="E166" s="188">
        <v>336515</v>
      </c>
      <c r="F166" s="496">
        <v>0</v>
      </c>
      <c r="G166" s="150">
        <f t="shared" si="16"/>
        <v>0</v>
      </c>
      <c r="H166" s="194">
        <v>44075</v>
      </c>
      <c r="I166" s="194">
        <v>43460</v>
      </c>
      <c r="J166" s="496" t="s">
        <v>1070</v>
      </c>
      <c r="K166" s="156">
        <v>1</v>
      </c>
      <c r="L166" s="188">
        <f t="shared" si="17"/>
        <v>336515</v>
      </c>
      <c r="M166" s="496" t="s">
        <v>1037</v>
      </c>
      <c r="N166" s="194">
        <v>43433</v>
      </c>
      <c r="O166" s="152">
        <f t="shared" si="18"/>
        <v>0</v>
      </c>
      <c r="P166" s="150">
        <f t="shared" si="19"/>
        <v>0</v>
      </c>
      <c r="Q166" s="502"/>
      <c r="R166" s="185"/>
      <c r="S166" s="185"/>
      <c r="T166" s="185"/>
      <c r="U166" s="176"/>
      <c r="V166" s="185"/>
      <c r="W166" s="496">
        <v>1</v>
      </c>
      <c r="X166" s="150">
        <f t="shared" si="20"/>
        <v>336515</v>
      </c>
    </row>
    <row r="167" spans="1:24" s="32" customFormat="1" ht="25.5">
      <c r="A167" s="499"/>
      <c r="B167" s="193" t="s">
        <v>1069</v>
      </c>
      <c r="C167" s="496" t="s">
        <v>160</v>
      </c>
      <c r="D167" s="496"/>
      <c r="E167" s="188">
        <v>233260</v>
      </c>
      <c r="F167" s="496">
        <v>0</v>
      </c>
      <c r="G167" s="150">
        <f t="shared" si="16"/>
        <v>0</v>
      </c>
      <c r="H167" s="194">
        <v>44105</v>
      </c>
      <c r="I167" s="194">
        <v>43460</v>
      </c>
      <c r="J167" s="496" t="s">
        <v>1070</v>
      </c>
      <c r="K167" s="156">
        <v>5</v>
      </c>
      <c r="L167" s="188">
        <f t="shared" si="17"/>
        <v>1166300</v>
      </c>
      <c r="M167" s="496" t="s">
        <v>1037</v>
      </c>
      <c r="N167" s="194">
        <v>43433</v>
      </c>
      <c r="O167" s="152">
        <f t="shared" si="18"/>
        <v>0</v>
      </c>
      <c r="P167" s="150">
        <f t="shared" si="19"/>
        <v>0</v>
      </c>
      <c r="Q167" s="502"/>
      <c r="R167" s="185"/>
      <c r="S167" s="185"/>
      <c r="T167" s="185"/>
      <c r="U167" s="176"/>
      <c r="V167" s="185"/>
      <c r="W167" s="496">
        <v>5</v>
      </c>
      <c r="X167" s="150">
        <f t="shared" si="20"/>
        <v>1166300</v>
      </c>
    </row>
    <row r="168" spans="1:24" s="32" customFormat="1" ht="25.5">
      <c r="A168" s="499">
        <v>64</v>
      </c>
      <c r="B168" s="193" t="s">
        <v>937</v>
      </c>
      <c r="C168" s="496" t="s">
        <v>1715</v>
      </c>
      <c r="D168" s="496">
        <v>193880</v>
      </c>
      <c r="E168" s="496">
        <v>405.53</v>
      </c>
      <c r="F168" s="496">
        <v>63</v>
      </c>
      <c r="G168" s="150">
        <f t="shared" si="16"/>
        <v>25548.39</v>
      </c>
      <c r="H168" s="304">
        <v>44348</v>
      </c>
      <c r="I168" s="194">
        <v>43385</v>
      </c>
      <c r="J168" s="504">
        <v>18001269</v>
      </c>
      <c r="K168" s="496"/>
      <c r="L168" s="188">
        <f t="shared" si="17"/>
        <v>0</v>
      </c>
      <c r="M168" s="188">
        <v>999</v>
      </c>
      <c r="N168" s="194">
        <v>43371</v>
      </c>
      <c r="O168" s="152">
        <f t="shared" si="18"/>
        <v>9</v>
      </c>
      <c r="P168" s="150">
        <f t="shared" si="19"/>
        <v>3649.7699999999995</v>
      </c>
      <c r="Q168" s="502"/>
      <c r="R168" s="185"/>
      <c r="S168" s="185"/>
      <c r="T168" s="185"/>
      <c r="U168" s="176"/>
      <c r="V168" s="185"/>
      <c r="W168" s="496">
        <v>54</v>
      </c>
      <c r="X168" s="150">
        <f t="shared" si="20"/>
        <v>21898.62</v>
      </c>
    </row>
    <row r="169" spans="1:24" s="32" customFormat="1" ht="25.5">
      <c r="A169" s="499">
        <v>66</v>
      </c>
      <c r="B169" s="193" t="s">
        <v>938</v>
      </c>
      <c r="C169" s="496" t="s">
        <v>1537</v>
      </c>
      <c r="D169" s="496">
        <v>41217</v>
      </c>
      <c r="E169" s="496">
        <v>170.93</v>
      </c>
      <c r="F169" s="496">
        <v>285</v>
      </c>
      <c r="G169" s="150">
        <f t="shared" si="16"/>
        <v>48715.05</v>
      </c>
      <c r="H169" s="304">
        <v>43800</v>
      </c>
      <c r="I169" s="194">
        <v>43378</v>
      </c>
      <c r="J169" s="504">
        <v>56959211</v>
      </c>
      <c r="K169" s="496"/>
      <c r="L169" s="188">
        <f t="shared" si="17"/>
        <v>0</v>
      </c>
      <c r="M169" s="188">
        <v>999</v>
      </c>
      <c r="N169" s="194">
        <v>43371</v>
      </c>
      <c r="O169" s="152">
        <f t="shared" si="18"/>
        <v>250</v>
      </c>
      <c r="P169" s="150">
        <f t="shared" si="19"/>
        <v>42732.5</v>
      </c>
      <c r="Q169" s="502"/>
      <c r="R169" s="185"/>
      <c r="S169" s="185"/>
      <c r="T169" s="185"/>
      <c r="U169" s="176"/>
      <c r="V169" s="185"/>
      <c r="W169" s="496">
        <v>35</v>
      </c>
      <c r="X169" s="150">
        <f t="shared" si="20"/>
        <v>5982.55</v>
      </c>
    </row>
    <row r="170" spans="1:24" s="32" customFormat="1" ht="15.75">
      <c r="A170" s="499"/>
      <c r="B170" s="193" t="s">
        <v>1071</v>
      </c>
      <c r="C170" s="496" t="s">
        <v>1557</v>
      </c>
      <c r="D170" s="496" t="s">
        <v>1072</v>
      </c>
      <c r="E170" s="188">
        <v>14188.2</v>
      </c>
      <c r="F170" s="496">
        <v>0</v>
      </c>
      <c r="G170" s="150">
        <f t="shared" si="16"/>
        <v>0</v>
      </c>
      <c r="H170" s="194">
        <v>44013</v>
      </c>
      <c r="I170" s="194">
        <v>43439</v>
      </c>
      <c r="J170" s="496" t="s">
        <v>1058</v>
      </c>
      <c r="K170" s="156">
        <v>6</v>
      </c>
      <c r="L170" s="188">
        <f t="shared" si="17"/>
        <v>85129.200000000012</v>
      </c>
      <c r="M170" s="496" t="s">
        <v>1060</v>
      </c>
      <c r="N170" s="194">
        <v>43395</v>
      </c>
      <c r="O170" s="152">
        <f t="shared" si="18"/>
        <v>3</v>
      </c>
      <c r="P170" s="150">
        <f t="shared" si="19"/>
        <v>42564.600000000006</v>
      </c>
      <c r="Q170" s="502"/>
      <c r="R170" s="185"/>
      <c r="S170" s="185"/>
      <c r="T170" s="185"/>
      <c r="U170" s="176"/>
      <c r="V170" s="185"/>
      <c r="W170" s="496">
        <v>3</v>
      </c>
      <c r="X170" s="150">
        <f t="shared" si="20"/>
        <v>42564.600000000006</v>
      </c>
    </row>
    <row r="171" spans="1:24" s="32" customFormat="1" ht="15.75">
      <c r="A171" s="499"/>
      <c r="B171" s="193" t="s">
        <v>1073</v>
      </c>
      <c r="C171" s="496" t="s">
        <v>1557</v>
      </c>
      <c r="D171" s="496" t="s">
        <v>1074</v>
      </c>
      <c r="E171" s="188">
        <v>16745.5</v>
      </c>
      <c r="F171" s="496">
        <v>0</v>
      </c>
      <c r="G171" s="150">
        <f t="shared" si="16"/>
        <v>0</v>
      </c>
      <c r="H171" s="194">
        <v>45078</v>
      </c>
      <c r="I171" s="194">
        <v>43439</v>
      </c>
      <c r="J171" s="496" t="s">
        <v>1058</v>
      </c>
      <c r="K171" s="156">
        <v>20</v>
      </c>
      <c r="L171" s="188">
        <f t="shared" si="17"/>
        <v>334910</v>
      </c>
      <c r="M171" s="496" t="s">
        <v>1060</v>
      </c>
      <c r="N171" s="194">
        <v>43395</v>
      </c>
      <c r="O171" s="152">
        <f t="shared" si="18"/>
        <v>8</v>
      </c>
      <c r="P171" s="150">
        <f t="shared" si="19"/>
        <v>133964</v>
      </c>
      <c r="Q171" s="502"/>
      <c r="R171" s="185"/>
      <c r="S171" s="185"/>
      <c r="T171" s="185"/>
      <c r="U171" s="176"/>
      <c r="V171" s="185"/>
      <c r="W171" s="496">
        <v>12</v>
      </c>
      <c r="X171" s="150">
        <f t="shared" si="20"/>
        <v>200946</v>
      </c>
    </row>
    <row r="172" spans="1:24" s="32" customFormat="1" ht="38.25">
      <c r="A172" s="499"/>
      <c r="B172" s="193" t="s">
        <v>1075</v>
      </c>
      <c r="C172" s="496" t="s">
        <v>160</v>
      </c>
      <c r="D172" s="496" t="s">
        <v>1076</v>
      </c>
      <c r="E172" s="188">
        <v>30000</v>
      </c>
      <c r="F172" s="496">
        <v>0</v>
      </c>
      <c r="G172" s="150">
        <f t="shared" si="16"/>
        <v>0</v>
      </c>
      <c r="H172" s="194">
        <v>44166</v>
      </c>
      <c r="I172" s="194">
        <v>43460</v>
      </c>
      <c r="J172" s="496" t="s">
        <v>1048</v>
      </c>
      <c r="K172" s="156">
        <v>2</v>
      </c>
      <c r="L172" s="188">
        <f t="shared" si="17"/>
        <v>60000</v>
      </c>
      <c r="M172" s="496" t="s">
        <v>1051</v>
      </c>
      <c r="N172" s="194">
        <v>43455</v>
      </c>
      <c r="O172" s="152">
        <f t="shared" si="18"/>
        <v>0</v>
      </c>
      <c r="P172" s="150">
        <f t="shared" si="19"/>
        <v>0</v>
      </c>
      <c r="Q172" s="502"/>
      <c r="R172" s="185"/>
      <c r="S172" s="185"/>
      <c r="T172" s="185"/>
      <c r="U172" s="176"/>
      <c r="V172" s="185"/>
      <c r="W172" s="496">
        <v>2</v>
      </c>
      <c r="X172" s="150">
        <f t="shared" si="20"/>
        <v>60000</v>
      </c>
    </row>
    <row r="173" spans="1:24" s="32" customFormat="1" ht="51">
      <c r="A173" s="499">
        <v>67</v>
      </c>
      <c r="B173" s="193" t="s">
        <v>120</v>
      </c>
      <c r="C173" s="496" t="s">
        <v>121</v>
      </c>
      <c r="D173" s="472">
        <v>60097256</v>
      </c>
      <c r="E173" s="188">
        <v>2296</v>
      </c>
      <c r="F173" s="156">
        <v>800</v>
      </c>
      <c r="G173" s="150">
        <f t="shared" si="16"/>
        <v>1836800</v>
      </c>
      <c r="H173" s="470">
        <v>43800</v>
      </c>
      <c r="I173" s="194">
        <v>43095</v>
      </c>
      <c r="J173" s="496">
        <v>1</v>
      </c>
      <c r="K173" s="156"/>
      <c r="L173" s="188">
        <f t="shared" si="17"/>
        <v>0</v>
      </c>
      <c r="M173" s="496" t="s">
        <v>127</v>
      </c>
      <c r="N173" s="194">
        <v>43084</v>
      </c>
      <c r="O173" s="152">
        <f t="shared" si="18"/>
        <v>0</v>
      </c>
      <c r="P173" s="150">
        <f t="shared" si="19"/>
        <v>0</v>
      </c>
      <c r="Q173" s="502"/>
      <c r="R173" s="185"/>
      <c r="S173" s="185"/>
      <c r="T173" s="185"/>
      <c r="U173" s="176"/>
      <c r="V173" s="185"/>
      <c r="W173" s="156">
        <v>800</v>
      </c>
      <c r="X173" s="150">
        <f t="shared" si="20"/>
        <v>1836800</v>
      </c>
    </row>
    <row r="174" spans="1:24" s="32" customFormat="1" ht="25.5">
      <c r="A174" s="499">
        <v>68</v>
      </c>
      <c r="B174" s="193" t="s">
        <v>1448</v>
      </c>
      <c r="C174" s="496" t="s">
        <v>160</v>
      </c>
      <c r="D174" s="472" t="s">
        <v>481</v>
      </c>
      <c r="E174" s="188">
        <v>526.98</v>
      </c>
      <c r="F174" s="156">
        <v>500</v>
      </c>
      <c r="G174" s="150">
        <f t="shared" si="16"/>
        <v>263490</v>
      </c>
      <c r="H174" s="470">
        <v>45107</v>
      </c>
      <c r="I174" s="194">
        <v>43434</v>
      </c>
      <c r="J174" s="496" t="s">
        <v>468</v>
      </c>
      <c r="K174" s="156"/>
      <c r="L174" s="188">
        <f t="shared" si="17"/>
        <v>0</v>
      </c>
      <c r="M174" s="496">
        <v>1208</v>
      </c>
      <c r="N174" s="194">
        <v>43432</v>
      </c>
      <c r="O174" s="152">
        <f t="shared" si="18"/>
        <v>0</v>
      </c>
      <c r="P174" s="150">
        <f t="shared" si="19"/>
        <v>0</v>
      </c>
      <c r="Q174" s="502"/>
      <c r="R174" s="185"/>
      <c r="S174" s="185"/>
      <c r="T174" s="185"/>
      <c r="U174" s="176"/>
      <c r="V174" s="185"/>
      <c r="W174" s="156">
        <v>500</v>
      </c>
      <c r="X174" s="150">
        <f t="shared" si="20"/>
        <v>263490</v>
      </c>
    </row>
    <row r="175" spans="1:24" s="32" customFormat="1" ht="25.5">
      <c r="A175" s="499"/>
      <c r="B175" s="151" t="s">
        <v>1166</v>
      </c>
      <c r="C175" s="153" t="s">
        <v>160</v>
      </c>
      <c r="D175" s="196" t="s">
        <v>1167</v>
      </c>
      <c r="E175" s="496">
        <v>526.98</v>
      </c>
      <c r="F175" s="156">
        <v>0</v>
      </c>
      <c r="G175" s="150">
        <f t="shared" si="16"/>
        <v>0</v>
      </c>
      <c r="H175" s="194">
        <v>45199</v>
      </c>
      <c r="I175" s="194">
        <v>43462</v>
      </c>
      <c r="J175" s="504" t="s">
        <v>1161</v>
      </c>
      <c r="K175" s="496">
        <v>548</v>
      </c>
      <c r="L175" s="188">
        <f t="shared" si="17"/>
        <v>288785.04000000004</v>
      </c>
      <c r="M175" s="496"/>
      <c r="N175" s="194"/>
      <c r="O175" s="152">
        <f t="shared" si="18"/>
        <v>0</v>
      </c>
      <c r="P175" s="150">
        <f t="shared" si="19"/>
        <v>0</v>
      </c>
      <c r="Q175" s="502"/>
      <c r="R175" s="185"/>
      <c r="S175" s="185"/>
      <c r="T175" s="185"/>
      <c r="U175" s="176"/>
      <c r="V175" s="185"/>
      <c r="W175" s="156">
        <v>548</v>
      </c>
      <c r="X175" s="150">
        <f t="shared" si="20"/>
        <v>288785.04000000004</v>
      </c>
    </row>
    <row r="176" spans="1:24" s="32" customFormat="1" ht="25.5">
      <c r="A176" s="499"/>
      <c r="B176" s="151" t="s">
        <v>1166</v>
      </c>
      <c r="C176" s="153" t="s">
        <v>160</v>
      </c>
      <c r="D176" s="196" t="s">
        <v>1168</v>
      </c>
      <c r="E176" s="496">
        <v>526.98</v>
      </c>
      <c r="F176" s="156">
        <v>0</v>
      </c>
      <c r="G176" s="150">
        <f t="shared" si="16"/>
        <v>0</v>
      </c>
      <c r="H176" s="194">
        <v>45199</v>
      </c>
      <c r="I176" s="194">
        <v>43462</v>
      </c>
      <c r="J176" s="504" t="s">
        <v>1161</v>
      </c>
      <c r="K176" s="496">
        <v>960</v>
      </c>
      <c r="L176" s="188">
        <f t="shared" si="17"/>
        <v>505900.80000000005</v>
      </c>
      <c r="M176" s="496"/>
      <c r="N176" s="194"/>
      <c r="O176" s="152">
        <f t="shared" si="18"/>
        <v>0</v>
      </c>
      <c r="P176" s="150">
        <f t="shared" si="19"/>
        <v>0</v>
      </c>
      <c r="Q176" s="502"/>
      <c r="R176" s="185"/>
      <c r="S176" s="185"/>
      <c r="T176" s="185"/>
      <c r="U176" s="176"/>
      <c r="V176" s="185"/>
      <c r="W176" s="156">
        <v>960</v>
      </c>
      <c r="X176" s="150">
        <f t="shared" si="20"/>
        <v>505900.80000000005</v>
      </c>
    </row>
    <row r="177" spans="1:24" s="32" customFormat="1" ht="25.5">
      <c r="A177" s="499"/>
      <c r="B177" s="151" t="s">
        <v>1166</v>
      </c>
      <c r="C177" s="153" t="s">
        <v>160</v>
      </c>
      <c r="D177" s="196" t="s">
        <v>1169</v>
      </c>
      <c r="E177" s="496">
        <v>526.98</v>
      </c>
      <c r="F177" s="156">
        <v>0</v>
      </c>
      <c r="G177" s="150">
        <f t="shared" si="16"/>
        <v>0</v>
      </c>
      <c r="H177" s="194">
        <v>45169</v>
      </c>
      <c r="I177" s="194">
        <v>43462</v>
      </c>
      <c r="J177" s="504" t="s">
        <v>1161</v>
      </c>
      <c r="K177" s="496">
        <v>990</v>
      </c>
      <c r="L177" s="188">
        <f t="shared" si="17"/>
        <v>521710.2</v>
      </c>
      <c r="M177" s="496"/>
      <c r="N177" s="194"/>
      <c r="O177" s="152">
        <f t="shared" si="18"/>
        <v>0</v>
      </c>
      <c r="P177" s="150">
        <f t="shared" si="19"/>
        <v>0</v>
      </c>
      <c r="Q177" s="502"/>
      <c r="R177" s="185"/>
      <c r="S177" s="185"/>
      <c r="T177" s="185"/>
      <c r="U177" s="176"/>
      <c r="V177" s="185"/>
      <c r="W177" s="156">
        <v>990</v>
      </c>
      <c r="X177" s="150">
        <f t="shared" si="20"/>
        <v>521710.2</v>
      </c>
    </row>
    <row r="178" spans="1:24" s="32" customFormat="1" ht="38.25">
      <c r="A178" s="499"/>
      <c r="B178" s="193" t="s">
        <v>1077</v>
      </c>
      <c r="C178" s="496" t="s">
        <v>160</v>
      </c>
      <c r="D178" s="496" t="s">
        <v>1078</v>
      </c>
      <c r="E178" s="188">
        <v>28060</v>
      </c>
      <c r="F178" s="156">
        <v>0</v>
      </c>
      <c r="G178" s="150">
        <f t="shared" si="16"/>
        <v>0</v>
      </c>
      <c r="H178" s="194">
        <v>44197</v>
      </c>
      <c r="I178" s="194">
        <v>43460</v>
      </c>
      <c r="J178" s="496" t="s">
        <v>1048</v>
      </c>
      <c r="K178" s="156">
        <v>2</v>
      </c>
      <c r="L178" s="188">
        <f t="shared" si="17"/>
        <v>56120</v>
      </c>
      <c r="M178" s="496" t="s">
        <v>1051</v>
      </c>
      <c r="N178" s="194">
        <v>43455</v>
      </c>
      <c r="O178" s="152">
        <f t="shared" si="18"/>
        <v>0</v>
      </c>
      <c r="P178" s="150">
        <f t="shared" si="19"/>
        <v>0</v>
      </c>
      <c r="Q178" s="502"/>
      <c r="R178" s="185"/>
      <c r="S178" s="185"/>
      <c r="T178" s="185"/>
      <c r="U178" s="176"/>
      <c r="V178" s="185"/>
      <c r="W178" s="156">
        <v>2</v>
      </c>
      <c r="X178" s="150">
        <f t="shared" si="20"/>
        <v>56120</v>
      </c>
    </row>
    <row r="179" spans="1:24" s="32" customFormat="1" ht="15.75">
      <c r="A179" s="499"/>
      <c r="B179" s="193" t="s">
        <v>1079</v>
      </c>
      <c r="C179" s="496" t="s">
        <v>1557</v>
      </c>
      <c r="D179" s="496" t="s">
        <v>1080</v>
      </c>
      <c r="E179" s="188">
        <v>28783</v>
      </c>
      <c r="F179" s="156">
        <v>0</v>
      </c>
      <c r="G179" s="150">
        <f t="shared" si="16"/>
        <v>0</v>
      </c>
      <c r="H179" s="194">
        <v>44013</v>
      </c>
      <c r="I179" s="194">
        <v>43439</v>
      </c>
      <c r="J179" s="496" t="s">
        <v>1058</v>
      </c>
      <c r="K179" s="156">
        <v>20</v>
      </c>
      <c r="L179" s="188">
        <f t="shared" si="17"/>
        <v>575660</v>
      </c>
      <c r="M179" s="496" t="s">
        <v>1060</v>
      </c>
      <c r="N179" s="194">
        <v>43395</v>
      </c>
      <c r="O179" s="152">
        <f t="shared" si="18"/>
        <v>7</v>
      </c>
      <c r="P179" s="150">
        <f t="shared" si="19"/>
        <v>201481</v>
      </c>
      <c r="Q179" s="502"/>
      <c r="R179" s="185"/>
      <c r="S179" s="185"/>
      <c r="T179" s="185"/>
      <c r="U179" s="176"/>
      <c r="V179" s="185"/>
      <c r="W179" s="156">
        <v>13</v>
      </c>
      <c r="X179" s="150">
        <f t="shared" si="20"/>
        <v>374179</v>
      </c>
    </row>
    <row r="180" spans="1:24" s="32" customFormat="1" ht="15.75">
      <c r="A180" s="499"/>
      <c r="B180" s="193" t="s">
        <v>1081</v>
      </c>
      <c r="C180" s="496" t="s">
        <v>1557</v>
      </c>
      <c r="D180" s="496" t="s">
        <v>1082</v>
      </c>
      <c r="E180" s="188">
        <v>1840.4</v>
      </c>
      <c r="F180" s="156">
        <v>0</v>
      </c>
      <c r="G180" s="150">
        <f t="shared" si="16"/>
        <v>0</v>
      </c>
      <c r="H180" s="194">
        <v>43922</v>
      </c>
      <c r="I180" s="194">
        <v>43439</v>
      </c>
      <c r="J180" s="496" t="s">
        <v>1058</v>
      </c>
      <c r="K180" s="156">
        <v>40</v>
      </c>
      <c r="L180" s="188">
        <f t="shared" si="17"/>
        <v>73616</v>
      </c>
      <c r="M180" s="496" t="s">
        <v>1060</v>
      </c>
      <c r="N180" s="194">
        <v>43395</v>
      </c>
      <c r="O180" s="152">
        <f t="shared" si="18"/>
        <v>0</v>
      </c>
      <c r="P180" s="150">
        <f t="shared" si="19"/>
        <v>0</v>
      </c>
      <c r="Q180" s="502"/>
      <c r="R180" s="185"/>
      <c r="S180" s="185"/>
      <c r="T180" s="185"/>
      <c r="U180" s="176"/>
      <c r="V180" s="185"/>
      <c r="W180" s="156">
        <v>40</v>
      </c>
      <c r="X180" s="150">
        <f t="shared" si="20"/>
        <v>73616</v>
      </c>
    </row>
    <row r="181" spans="1:24" s="32" customFormat="1" ht="15.75">
      <c r="A181" s="499"/>
      <c r="B181" s="193" t="s">
        <v>1081</v>
      </c>
      <c r="C181" s="496" t="s">
        <v>1557</v>
      </c>
      <c r="D181" s="496" t="s">
        <v>1083</v>
      </c>
      <c r="E181" s="188">
        <v>1840.4</v>
      </c>
      <c r="F181" s="156">
        <v>0</v>
      </c>
      <c r="G181" s="150">
        <f t="shared" si="16"/>
        <v>0</v>
      </c>
      <c r="H181" s="194">
        <v>43952</v>
      </c>
      <c r="I181" s="194">
        <v>43439</v>
      </c>
      <c r="J181" s="496" t="s">
        <v>1058</v>
      </c>
      <c r="K181" s="156">
        <v>10</v>
      </c>
      <c r="L181" s="188">
        <f t="shared" si="17"/>
        <v>18404</v>
      </c>
      <c r="M181" s="496" t="s">
        <v>1060</v>
      </c>
      <c r="N181" s="194">
        <v>43395</v>
      </c>
      <c r="O181" s="152">
        <f t="shared" si="18"/>
        <v>10</v>
      </c>
      <c r="P181" s="150">
        <f t="shared" si="19"/>
        <v>18404</v>
      </c>
      <c r="Q181" s="502"/>
      <c r="R181" s="185"/>
      <c r="S181" s="185"/>
      <c r="T181" s="185"/>
      <c r="U181" s="176"/>
      <c r="V181" s="185"/>
      <c r="W181" s="156">
        <v>0</v>
      </c>
      <c r="X181" s="150">
        <f t="shared" si="20"/>
        <v>0</v>
      </c>
    </row>
    <row r="182" spans="1:24" s="32" customFormat="1" ht="15.75">
      <c r="A182" s="499"/>
      <c r="B182" s="193" t="s">
        <v>1081</v>
      </c>
      <c r="C182" s="496" t="s">
        <v>1557</v>
      </c>
      <c r="D182" s="496" t="s">
        <v>1084</v>
      </c>
      <c r="E182" s="188">
        <v>1840.4</v>
      </c>
      <c r="F182" s="156">
        <v>0</v>
      </c>
      <c r="G182" s="150">
        <f t="shared" si="16"/>
        <v>0</v>
      </c>
      <c r="H182" s="194">
        <v>44013</v>
      </c>
      <c r="I182" s="194">
        <v>43439</v>
      </c>
      <c r="J182" s="496" t="s">
        <v>1058</v>
      </c>
      <c r="K182" s="156">
        <v>15</v>
      </c>
      <c r="L182" s="188">
        <f t="shared" si="17"/>
        <v>27606</v>
      </c>
      <c r="M182" s="496" t="s">
        <v>1060</v>
      </c>
      <c r="N182" s="194">
        <v>43395</v>
      </c>
      <c r="O182" s="152">
        <f t="shared" si="18"/>
        <v>7</v>
      </c>
      <c r="P182" s="150">
        <f t="shared" si="19"/>
        <v>12882.800000000001</v>
      </c>
      <c r="Q182" s="502"/>
      <c r="R182" s="185"/>
      <c r="S182" s="185"/>
      <c r="T182" s="185"/>
      <c r="U182" s="176"/>
      <c r="V182" s="185"/>
      <c r="W182" s="156">
        <v>8</v>
      </c>
      <c r="X182" s="150">
        <f t="shared" si="20"/>
        <v>14723.2</v>
      </c>
    </row>
    <row r="183" spans="1:24" s="32" customFormat="1" ht="38.25">
      <c r="A183" s="499"/>
      <c r="B183" s="193" t="s">
        <v>1085</v>
      </c>
      <c r="C183" s="496" t="s">
        <v>1557</v>
      </c>
      <c r="D183" s="496" t="s">
        <v>1086</v>
      </c>
      <c r="E183" s="188">
        <v>79715</v>
      </c>
      <c r="F183" s="156">
        <v>0</v>
      </c>
      <c r="G183" s="150">
        <f t="shared" si="16"/>
        <v>0</v>
      </c>
      <c r="H183" s="194">
        <v>44013</v>
      </c>
      <c r="I183" s="194">
        <v>43439</v>
      </c>
      <c r="J183" s="496" t="s">
        <v>1058</v>
      </c>
      <c r="K183" s="156">
        <v>3</v>
      </c>
      <c r="L183" s="188">
        <f t="shared" si="17"/>
        <v>239145</v>
      </c>
      <c r="M183" s="496" t="s">
        <v>1060</v>
      </c>
      <c r="N183" s="194">
        <v>43395</v>
      </c>
      <c r="O183" s="152">
        <f t="shared" si="18"/>
        <v>0</v>
      </c>
      <c r="P183" s="150">
        <f t="shared" si="19"/>
        <v>0</v>
      </c>
      <c r="Q183" s="502"/>
      <c r="R183" s="185"/>
      <c r="S183" s="185"/>
      <c r="T183" s="185"/>
      <c r="U183" s="176"/>
      <c r="V183" s="185"/>
      <c r="W183" s="156">
        <v>3</v>
      </c>
      <c r="X183" s="150">
        <f t="shared" si="20"/>
        <v>239145</v>
      </c>
    </row>
    <row r="184" spans="1:24" s="32" customFormat="1" ht="15.75">
      <c r="A184" s="499"/>
      <c r="B184" s="193" t="s">
        <v>1087</v>
      </c>
      <c r="C184" s="496" t="s">
        <v>1557</v>
      </c>
      <c r="D184" s="496" t="s">
        <v>1088</v>
      </c>
      <c r="E184" s="188">
        <v>288900</v>
      </c>
      <c r="F184" s="156">
        <v>0</v>
      </c>
      <c r="G184" s="150">
        <f t="shared" si="16"/>
        <v>0</v>
      </c>
      <c r="H184" s="194">
        <v>44013</v>
      </c>
      <c r="I184" s="194">
        <v>43439</v>
      </c>
      <c r="J184" s="496" t="s">
        <v>1058</v>
      </c>
      <c r="K184" s="156">
        <v>1</v>
      </c>
      <c r="L184" s="188">
        <f t="shared" si="17"/>
        <v>288900</v>
      </c>
      <c r="M184" s="496" t="s">
        <v>1060</v>
      </c>
      <c r="N184" s="194">
        <v>43395</v>
      </c>
      <c r="O184" s="152">
        <f t="shared" si="18"/>
        <v>0</v>
      </c>
      <c r="P184" s="150">
        <f t="shared" si="19"/>
        <v>0</v>
      </c>
      <c r="Q184" s="502"/>
      <c r="R184" s="185"/>
      <c r="S184" s="185"/>
      <c r="T184" s="185"/>
      <c r="U184" s="176"/>
      <c r="V184" s="185"/>
      <c r="W184" s="156">
        <v>1</v>
      </c>
      <c r="X184" s="150">
        <f t="shared" si="20"/>
        <v>288900</v>
      </c>
    </row>
    <row r="185" spans="1:24" s="32" customFormat="1" ht="15.75">
      <c r="A185" s="499"/>
      <c r="B185" s="193" t="s">
        <v>1089</v>
      </c>
      <c r="C185" s="496" t="s">
        <v>160</v>
      </c>
      <c r="D185" s="496" t="s">
        <v>1090</v>
      </c>
      <c r="E185" s="188">
        <v>1712</v>
      </c>
      <c r="F185" s="156">
        <v>0</v>
      </c>
      <c r="G185" s="150">
        <f t="shared" si="16"/>
        <v>0</v>
      </c>
      <c r="H185" s="194">
        <v>44105</v>
      </c>
      <c r="I185" s="194">
        <v>43447</v>
      </c>
      <c r="J185" s="496" t="s">
        <v>1049</v>
      </c>
      <c r="K185" s="156">
        <v>800</v>
      </c>
      <c r="L185" s="188">
        <f t="shared" si="17"/>
        <v>1369600</v>
      </c>
      <c r="M185" s="496" t="s">
        <v>1037</v>
      </c>
      <c r="N185" s="194">
        <v>43433</v>
      </c>
      <c r="O185" s="152">
        <f t="shared" si="18"/>
        <v>0</v>
      </c>
      <c r="P185" s="150">
        <f t="shared" si="19"/>
        <v>0</v>
      </c>
      <c r="Q185" s="502"/>
      <c r="R185" s="185"/>
      <c r="S185" s="185"/>
      <c r="T185" s="185"/>
      <c r="U185" s="176"/>
      <c r="V185" s="185"/>
      <c r="W185" s="156">
        <v>800</v>
      </c>
      <c r="X185" s="150">
        <f t="shared" si="20"/>
        <v>1369600</v>
      </c>
    </row>
    <row r="186" spans="1:24" s="32" customFormat="1" ht="15.75">
      <c r="A186" s="499"/>
      <c r="B186" s="193" t="s">
        <v>1081</v>
      </c>
      <c r="C186" s="496" t="s">
        <v>160</v>
      </c>
      <c r="D186" s="496">
        <v>180222</v>
      </c>
      <c r="E186" s="188">
        <v>2399</v>
      </c>
      <c r="F186" s="156">
        <v>0</v>
      </c>
      <c r="G186" s="150">
        <f t="shared" si="16"/>
        <v>0</v>
      </c>
      <c r="H186" s="194">
        <v>43831</v>
      </c>
      <c r="I186" s="194">
        <v>43460</v>
      </c>
      <c r="J186" s="496" t="s">
        <v>1048</v>
      </c>
      <c r="K186" s="156">
        <v>20</v>
      </c>
      <c r="L186" s="188">
        <f t="shared" si="17"/>
        <v>47980</v>
      </c>
      <c r="M186" s="496" t="s">
        <v>1051</v>
      </c>
      <c r="N186" s="194">
        <v>43455</v>
      </c>
      <c r="O186" s="152">
        <f t="shared" si="18"/>
        <v>0</v>
      </c>
      <c r="P186" s="150">
        <f t="shared" si="19"/>
        <v>0</v>
      </c>
      <c r="Q186" s="502"/>
      <c r="R186" s="185"/>
      <c r="S186" s="185"/>
      <c r="T186" s="185"/>
      <c r="U186" s="176"/>
      <c r="V186" s="185"/>
      <c r="W186" s="156">
        <v>20</v>
      </c>
      <c r="X186" s="150">
        <f t="shared" si="20"/>
        <v>47980</v>
      </c>
    </row>
    <row r="187" spans="1:24" s="32" customFormat="1" ht="38.25">
      <c r="A187" s="499"/>
      <c r="B187" s="193" t="s">
        <v>1091</v>
      </c>
      <c r="C187" s="496" t="s">
        <v>160</v>
      </c>
      <c r="D187" s="496" t="s">
        <v>1092</v>
      </c>
      <c r="E187" s="188">
        <v>156860</v>
      </c>
      <c r="F187" s="156">
        <v>0</v>
      </c>
      <c r="G187" s="150">
        <f t="shared" si="16"/>
        <v>0</v>
      </c>
      <c r="H187" s="194">
        <v>43647</v>
      </c>
      <c r="I187" s="194">
        <v>43460</v>
      </c>
      <c r="J187" s="496" t="s">
        <v>1048</v>
      </c>
      <c r="K187" s="156">
        <v>3</v>
      </c>
      <c r="L187" s="188">
        <f t="shared" si="17"/>
        <v>470580</v>
      </c>
      <c r="M187" s="496" t="s">
        <v>1051</v>
      </c>
      <c r="N187" s="194">
        <v>43455</v>
      </c>
      <c r="O187" s="152">
        <f t="shared" si="18"/>
        <v>0</v>
      </c>
      <c r="P187" s="150">
        <f t="shared" si="19"/>
        <v>0</v>
      </c>
      <c r="Q187" s="502"/>
      <c r="R187" s="185"/>
      <c r="S187" s="185"/>
      <c r="T187" s="185"/>
      <c r="U187" s="176"/>
      <c r="V187" s="185"/>
      <c r="W187" s="156">
        <v>3</v>
      </c>
      <c r="X187" s="150">
        <f t="shared" si="20"/>
        <v>470580</v>
      </c>
    </row>
    <row r="188" spans="1:24" s="32" customFormat="1" ht="15.75">
      <c r="A188" s="499"/>
      <c r="B188" s="193" t="s">
        <v>1089</v>
      </c>
      <c r="C188" s="496" t="s">
        <v>160</v>
      </c>
      <c r="D188" s="496">
        <v>9323976</v>
      </c>
      <c r="E188" s="188">
        <v>2964</v>
      </c>
      <c r="F188" s="156">
        <v>0</v>
      </c>
      <c r="G188" s="150">
        <f t="shared" si="16"/>
        <v>0</v>
      </c>
      <c r="H188" s="194">
        <v>44075</v>
      </c>
      <c r="I188" s="194">
        <v>43460</v>
      </c>
      <c r="J188" s="496" t="s">
        <v>1048</v>
      </c>
      <c r="K188" s="156">
        <v>10</v>
      </c>
      <c r="L188" s="188">
        <f t="shared" si="17"/>
        <v>29640</v>
      </c>
      <c r="M188" s="496" t="s">
        <v>1051</v>
      </c>
      <c r="N188" s="194">
        <v>43455</v>
      </c>
      <c r="O188" s="152">
        <f t="shared" si="18"/>
        <v>0</v>
      </c>
      <c r="P188" s="150">
        <f t="shared" si="19"/>
        <v>0</v>
      </c>
      <c r="Q188" s="502"/>
      <c r="R188" s="185"/>
      <c r="S188" s="185"/>
      <c r="T188" s="185"/>
      <c r="U188" s="176"/>
      <c r="V188" s="185"/>
      <c r="W188" s="156">
        <v>10</v>
      </c>
      <c r="X188" s="150">
        <f t="shared" si="20"/>
        <v>29640</v>
      </c>
    </row>
    <row r="189" spans="1:24" s="32" customFormat="1" ht="25.5">
      <c r="A189" s="499"/>
      <c r="B189" s="193" t="s">
        <v>1093</v>
      </c>
      <c r="C189" s="496" t="s">
        <v>160</v>
      </c>
      <c r="D189" s="496">
        <v>180116</v>
      </c>
      <c r="E189" s="188">
        <v>16440</v>
      </c>
      <c r="F189" s="156">
        <v>0</v>
      </c>
      <c r="G189" s="150">
        <f t="shared" si="16"/>
        <v>0</v>
      </c>
      <c r="H189" s="194">
        <v>44562</v>
      </c>
      <c r="I189" s="194">
        <v>43460</v>
      </c>
      <c r="J189" s="496" t="s">
        <v>1048</v>
      </c>
      <c r="K189" s="156">
        <v>2</v>
      </c>
      <c r="L189" s="188">
        <f t="shared" si="17"/>
        <v>32880</v>
      </c>
      <c r="M189" s="496" t="s">
        <v>1051</v>
      </c>
      <c r="N189" s="194">
        <v>43455</v>
      </c>
      <c r="O189" s="152">
        <f t="shared" si="18"/>
        <v>0</v>
      </c>
      <c r="P189" s="150">
        <f t="shared" si="19"/>
        <v>0</v>
      </c>
      <c r="Q189" s="502"/>
      <c r="R189" s="185"/>
      <c r="S189" s="185"/>
      <c r="T189" s="185"/>
      <c r="U189" s="176"/>
      <c r="V189" s="185"/>
      <c r="W189" s="156">
        <v>2</v>
      </c>
      <c r="X189" s="150">
        <f t="shared" si="20"/>
        <v>32880</v>
      </c>
    </row>
    <row r="190" spans="1:24" s="32" customFormat="1" ht="15.75">
      <c r="A190" s="499">
        <v>69</v>
      </c>
      <c r="B190" s="193" t="s">
        <v>112</v>
      </c>
      <c r="C190" s="496" t="s">
        <v>1715</v>
      </c>
      <c r="D190" s="472">
        <v>1080871</v>
      </c>
      <c r="E190" s="188">
        <v>1750</v>
      </c>
      <c r="F190" s="156">
        <v>134</v>
      </c>
      <c r="G190" s="150">
        <f t="shared" si="16"/>
        <v>234500</v>
      </c>
      <c r="H190" s="470">
        <v>43647</v>
      </c>
      <c r="I190" s="194">
        <v>43091</v>
      </c>
      <c r="J190" s="496">
        <v>3754</v>
      </c>
      <c r="K190" s="156"/>
      <c r="L190" s="188">
        <f t="shared" si="17"/>
        <v>0</v>
      </c>
      <c r="M190" s="496" t="s">
        <v>125</v>
      </c>
      <c r="N190" s="194">
        <v>43084</v>
      </c>
      <c r="O190" s="152">
        <f t="shared" si="18"/>
        <v>26</v>
      </c>
      <c r="P190" s="150">
        <f t="shared" si="19"/>
        <v>45500</v>
      </c>
      <c r="Q190" s="502"/>
      <c r="R190" s="185"/>
      <c r="S190" s="185"/>
      <c r="T190" s="185"/>
      <c r="U190" s="176"/>
      <c r="V190" s="185"/>
      <c r="W190" s="156">
        <v>108</v>
      </c>
      <c r="X190" s="150">
        <f t="shared" si="20"/>
        <v>189000</v>
      </c>
    </row>
    <row r="191" spans="1:24" s="32" customFormat="1" ht="15.75">
      <c r="A191" s="499">
        <v>70</v>
      </c>
      <c r="B191" s="193" t="s">
        <v>116</v>
      </c>
      <c r="C191" s="496" t="s">
        <v>1715</v>
      </c>
      <c r="D191" s="472">
        <v>7071771</v>
      </c>
      <c r="E191" s="188">
        <v>1696</v>
      </c>
      <c r="F191" s="156">
        <v>300</v>
      </c>
      <c r="G191" s="150">
        <f t="shared" si="16"/>
        <v>508800</v>
      </c>
      <c r="H191" s="470">
        <v>43617</v>
      </c>
      <c r="I191" s="194">
        <v>43095</v>
      </c>
      <c r="J191" s="496">
        <v>1</v>
      </c>
      <c r="K191" s="156"/>
      <c r="L191" s="188">
        <f t="shared" si="17"/>
        <v>0</v>
      </c>
      <c r="M191" s="496" t="s">
        <v>127</v>
      </c>
      <c r="N191" s="194">
        <v>43084</v>
      </c>
      <c r="O191" s="152">
        <f t="shared" si="18"/>
        <v>42</v>
      </c>
      <c r="P191" s="150">
        <f t="shared" si="19"/>
        <v>71232</v>
      </c>
      <c r="Q191" s="502"/>
      <c r="R191" s="185"/>
      <c r="S191" s="185"/>
      <c r="T191" s="185"/>
      <c r="U191" s="176"/>
      <c r="V191" s="185"/>
      <c r="W191" s="156">
        <v>258</v>
      </c>
      <c r="X191" s="150">
        <f t="shared" si="20"/>
        <v>437568</v>
      </c>
    </row>
    <row r="192" spans="1:24" s="32" customFormat="1" ht="25.5">
      <c r="A192" s="499">
        <v>71</v>
      </c>
      <c r="B192" s="193" t="s">
        <v>117</v>
      </c>
      <c r="C192" s="496" t="s">
        <v>1715</v>
      </c>
      <c r="D192" s="472">
        <v>7080371</v>
      </c>
      <c r="E192" s="188">
        <v>1696</v>
      </c>
      <c r="F192" s="156">
        <v>1</v>
      </c>
      <c r="G192" s="150">
        <f t="shared" si="16"/>
        <v>1696</v>
      </c>
      <c r="H192" s="470">
        <v>43647</v>
      </c>
      <c r="I192" s="194">
        <v>43095</v>
      </c>
      <c r="J192" s="496">
        <v>1</v>
      </c>
      <c r="K192" s="156"/>
      <c r="L192" s="188">
        <f t="shared" si="17"/>
        <v>0</v>
      </c>
      <c r="M192" s="496" t="s">
        <v>127</v>
      </c>
      <c r="N192" s="194">
        <v>43084</v>
      </c>
      <c r="O192" s="152">
        <f t="shared" si="18"/>
        <v>1</v>
      </c>
      <c r="P192" s="150">
        <f t="shared" si="19"/>
        <v>1696</v>
      </c>
      <c r="Q192" s="502"/>
      <c r="R192" s="185"/>
      <c r="S192" s="185"/>
      <c r="T192" s="185"/>
      <c r="U192" s="176"/>
      <c r="V192" s="185"/>
      <c r="W192" s="156">
        <v>0</v>
      </c>
      <c r="X192" s="150">
        <f t="shared" si="20"/>
        <v>0</v>
      </c>
    </row>
    <row r="193" spans="1:24" s="32" customFormat="1" ht="15.75">
      <c r="A193" s="499">
        <v>72</v>
      </c>
      <c r="B193" s="240" t="s">
        <v>220</v>
      </c>
      <c r="C193" s="153" t="s">
        <v>1557</v>
      </c>
      <c r="D193" s="195" t="s">
        <v>221</v>
      </c>
      <c r="E193" s="188">
        <v>872.29</v>
      </c>
      <c r="F193" s="156">
        <v>3</v>
      </c>
      <c r="G193" s="150">
        <f t="shared" si="16"/>
        <v>2616.87</v>
      </c>
      <c r="H193" s="194">
        <v>44074</v>
      </c>
      <c r="I193" s="194">
        <v>43244</v>
      </c>
      <c r="J193" s="504" t="s">
        <v>214</v>
      </c>
      <c r="K193" s="195"/>
      <c r="L193" s="188">
        <f t="shared" si="17"/>
        <v>0</v>
      </c>
      <c r="M193" s="188" t="s">
        <v>217</v>
      </c>
      <c r="N193" s="194">
        <v>43234</v>
      </c>
      <c r="O193" s="152">
        <f t="shared" si="18"/>
        <v>1</v>
      </c>
      <c r="P193" s="150">
        <f t="shared" si="19"/>
        <v>872.29</v>
      </c>
      <c r="Q193" s="502"/>
      <c r="R193" s="185"/>
      <c r="S193" s="185"/>
      <c r="T193" s="185"/>
      <c r="U193" s="176"/>
      <c r="V193" s="185"/>
      <c r="W193" s="156">
        <v>2</v>
      </c>
      <c r="X193" s="150">
        <f t="shared" si="20"/>
        <v>1744.58</v>
      </c>
    </row>
    <row r="194" spans="1:24" s="32" customFormat="1" ht="38.25">
      <c r="A194" s="499">
        <v>73</v>
      </c>
      <c r="B194" s="193" t="s">
        <v>707</v>
      </c>
      <c r="C194" s="153" t="s">
        <v>1557</v>
      </c>
      <c r="D194" s="496" t="s">
        <v>708</v>
      </c>
      <c r="E194" s="188">
        <v>189.9</v>
      </c>
      <c r="F194" s="156">
        <v>5321</v>
      </c>
      <c r="G194" s="150">
        <f t="shared" si="16"/>
        <v>1010457.9</v>
      </c>
      <c r="H194" s="194">
        <v>43769</v>
      </c>
      <c r="I194" s="194">
        <v>43353</v>
      </c>
      <c r="J194" s="504" t="s">
        <v>705</v>
      </c>
      <c r="K194" s="496"/>
      <c r="L194" s="188">
        <f t="shared" si="17"/>
        <v>0</v>
      </c>
      <c r="M194" s="188" t="s">
        <v>706</v>
      </c>
      <c r="N194" s="194">
        <v>43346</v>
      </c>
      <c r="O194" s="152">
        <f t="shared" si="18"/>
        <v>766</v>
      </c>
      <c r="P194" s="150">
        <f t="shared" si="19"/>
        <v>145463.4</v>
      </c>
      <c r="Q194" s="502"/>
      <c r="R194" s="185"/>
      <c r="S194" s="185"/>
      <c r="T194" s="185"/>
      <c r="U194" s="176"/>
      <c r="V194" s="185"/>
      <c r="W194" s="156">
        <v>4555</v>
      </c>
      <c r="X194" s="150">
        <f t="shared" si="20"/>
        <v>864994.5</v>
      </c>
    </row>
    <row r="195" spans="1:24" s="32" customFormat="1" ht="38.25">
      <c r="A195" s="499">
        <v>75</v>
      </c>
      <c r="B195" s="193" t="s">
        <v>709</v>
      </c>
      <c r="C195" s="153" t="s">
        <v>1557</v>
      </c>
      <c r="D195" s="496" t="s">
        <v>710</v>
      </c>
      <c r="E195" s="496">
        <v>239.71</v>
      </c>
      <c r="F195" s="156">
        <v>43</v>
      </c>
      <c r="G195" s="150">
        <f t="shared" si="16"/>
        <v>10307.530000000001</v>
      </c>
      <c r="H195" s="194">
        <v>43861</v>
      </c>
      <c r="I195" s="194">
        <v>43353</v>
      </c>
      <c r="J195" s="504" t="s">
        <v>705</v>
      </c>
      <c r="K195" s="496"/>
      <c r="L195" s="188">
        <f t="shared" si="17"/>
        <v>0</v>
      </c>
      <c r="M195" s="188" t="s">
        <v>706</v>
      </c>
      <c r="N195" s="194">
        <v>43346</v>
      </c>
      <c r="O195" s="152">
        <f t="shared" si="18"/>
        <v>43</v>
      </c>
      <c r="P195" s="150">
        <f t="shared" si="19"/>
        <v>10307.530000000001</v>
      </c>
      <c r="Q195" s="502"/>
      <c r="R195" s="185"/>
      <c r="S195" s="185"/>
      <c r="T195" s="185"/>
      <c r="U195" s="176"/>
      <c r="V195" s="185"/>
      <c r="W195" s="156">
        <v>0</v>
      </c>
      <c r="X195" s="150">
        <f t="shared" si="20"/>
        <v>0</v>
      </c>
    </row>
    <row r="196" spans="1:24" s="32" customFormat="1" ht="38.25">
      <c r="A196" s="499">
        <v>76</v>
      </c>
      <c r="B196" s="193" t="s">
        <v>482</v>
      </c>
      <c r="C196" s="153" t="s">
        <v>160</v>
      </c>
      <c r="D196" s="496" t="s">
        <v>484</v>
      </c>
      <c r="E196" s="496">
        <v>299.92</v>
      </c>
      <c r="F196" s="156">
        <v>2413</v>
      </c>
      <c r="G196" s="150">
        <f t="shared" si="16"/>
        <v>723706.96000000008</v>
      </c>
      <c r="H196" s="304">
        <v>44043</v>
      </c>
      <c r="I196" s="194">
        <v>43434</v>
      </c>
      <c r="J196" s="504" t="s">
        <v>468</v>
      </c>
      <c r="K196" s="496"/>
      <c r="L196" s="188">
        <f t="shared" si="17"/>
        <v>0</v>
      </c>
      <c r="M196" s="188">
        <v>1208</v>
      </c>
      <c r="N196" s="194">
        <v>43432</v>
      </c>
      <c r="O196" s="152">
        <f t="shared" si="18"/>
        <v>582</v>
      </c>
      <c r="P196" s="150">
        <f t="shared" si="19"/>
        <v>174553.44</v>
      </c>
      <c r="Q196" s="502"/>
      <c r="R196" s="185"/>
      <c r="S196" s="185"/>
      <c r="T196" s="185"/>
      <c r="U196" s="176"/>
      <c r="V196" s="185"/>
      <c r="W196" s="156">
        <v>1831</v>
      </c>
      <c r="X196" s="150">
        <f t="shared" si="20"/>
        <v>549153.52</v>
      </c>
    </row>
    <row r="197" spans="1:24" s="32" customFormat="1" ht="38.25">
      <c r="A197" s="499">
        <v>77</v>
      </c>
      <c r="B197" s="193" t="s">
        <v>483</v>
      </c>
      <c r="C197" s="153" t="s">
        <v>160</v>
      </c>
      <c r="D197" s="496" t="s">
        <v>485</v>
      </c>
      <c r="E197" s="496">
        <v>528.79999999999995</v>
      </c>
      <c r="F197" s="156">
        <v>1088</v>
      </c>
      <c r="G197" s="150">
        <f t="shared" si="16"/>
        <v>575334.39999999991</v>
      </c>
      <c r="H197" s="304">
        <v>44043</v>
      </c>
      <c r="I197" s="194">
        <v>43434</v>
      </c>
      <c r="J197" s="504" t="s">
        <v>468</v>
      </c>
      <c r="K197" s="496"/>
      <c r="L197" s="188">
        <f t="shared" si="17"/>
        <v>0</v>
      </c>
      <c r="M197" s="188">
        <v>1208</v>
      </c>
      <c r="N197" s="194">
        <v>43432</v>
      </c>
      <c r="O197" s="152">
        <f t="shared" si="18"/>
        <v>0</v>
      </c>
      <c r="P197" s="150">
        <f t="shared" si="19"/>
        <v>0</v>
      </c>
      <c r="Q197" s="502"/>
      <c r="R197" s="185"/>
      <c r="S197" s="185"/>
      <c r="T197" s="185"/>
      <c r="U197" s="176"/>
      <c r="V197" s="185"/>
      <c r="W197" s="156">
        <v>1088</v>
      </c>
      <c r="X197" s="150">
        <f t="shared" si="20"/>
        <v>575334.39999999991</v>
      </c>
    </row>
    <row r="198" spans="1:24" s="32" customFormat="1" ht="38.25">
      <c r="A198" s="499">
        <v>78</v>
      </c>
      <c r="B198" s="193" t="s">
        <v>483</v>
      </c>
      <c r="C198" s="153" t="s">
        <v>160</v>
      </c>
      <c r="D198" s="496" t="s">
        <v>485</v>
      </c>
      <c r="E198" s="496">
        <v>528.79999999999995</v>
      </c>
      <c r="F198" s="156">
        <v>2650</v>
      </c>
      <c r="G198" s="150">
        <f t="shared" si="16"/>
        <v>1401319.9999999998</v>
      </c>
      <c r="H198" s="304">
        <v>44043</v>
      </c>
      <c r="I198" s="194">
        <v>43434</v>
      </c>
      <c r="J198" s="504" t="s">
        <v>468</v>
      </c>
      <c r="K198" s="496"/>
      <c r="L198" s="188">
        <f t="shared" si="17"/>
        <v>0</v>
      </c>
      <c r="M198" s="188">
        <v>1208</v>
      </c>
      <c r="N198" s="194">
        <v>43432</v>
      </c>
      <c r="O198" s="152">
        <f t="shared" si="18"/>
        <v>0</v>
      </c>
      <c r="P198" s="150">
        <f t="shared" si="19"/>
        <v>0</v>
      </c>
      <c r="Q198" s="502"/>
      <c r="R198" s="185"/>
      <c r="S198" s="185"/>
      <c r="T198" s="185"/>
      <c r="U198" s="176"/>
      <c r="V198" s="185"/>
      <c r="W198" s="156">
        <v>2650</v>
      </c>
      <c r="X198" s="150">
        <f t="shared" si="20"/>
        <v>1401319.9999999998</v>
      </c>
    </row>
    <row r="199" spans="1:24" s="32" customFormat="1" ht="38.25">
      <c r="A199" s="499"/>
      <c r="B199" s="193" t="s">
        <v>1170</v>
      </c>
      <c r="C199" s="153" t="s">
        <v>160</v>
      </c>
      <c r="D199" s="496" t="s">
        <v>1171</v>
      </c>
      <c r="E199" s="496">
        <v>299.92</v>
      </c>
      <c r="F199" s="156">
        <v>0</v>
      </c>
      <c r="G199" s="150">
        <f t="shared" si="16"/>
        <v>0</v>
      </c>
      <c r="H199" s="194">
        <v>43462</v>
      </c>
      <c r="I199" s="194">
        <v>43462</v>
      </c>
      <c r="J199" s="504" t="s">
        <v>1161</v>
      </c>
      <c r="K199" s="496">
        <v>1848</v>
      </c>
      <c r="L199" s="188">
        <f t="shared" si="17"/>
        <v>554252.16</v>
      </c>
      <c r="M199" s="188"/>
      <c r="N199" s="194"/>
      <c r="O199" s="152">
        <f t="shared" si="18"/>
        <v>0</v>
      </c>
      <c r="P199" s="150">
        <f t="shared" si="19"/>
        <v>0</v>
      </c>
      <c r="Q199" s="502"/>
      <c r="R199" s="185"/>
      <c r="S199" s="185"/>
      <c r="T199" s="185"/>
      <c r="U199" s="176"/>
      <c r="V199" s="185"/>
      <c r="W199" s="156">
        <v>1848</v>
      </c>
      <c r="X199" s="150">
        <f t="shared" si="20"/>
        <v>554252.16</v>
      </c>
    </row>
    <row r="200" spans="1:24" s="32" customFormat="1" ht="38.25">
      <c r="A200" s="499"/>
      <c r="B200" s="193" t="s">
        <v>1170</v>
      </c>
      <c r="C200" s="153" t="s">
        <v>160</v>
      </c>
      <c r="D200" s="496" t="s">
        <v>1171</v>
      </c>
      <c r="E200" s="496">
        <v>299.92</v>
      </c>
      <c r="F200" s="156">
        <v>0</v>
      </c>
      <c r="G200" s="150">
        <f t="shared" si="16"/>
        <v>0</v>
      </c>
      <c r="H200" s="194">
        <v>43462</v>
      </c>
      <c r="I200" s="194">
        <v>43462</v>
      </c>
      <c r="J200" s="504" t="s">
        <v>1161</v>
      </c>
      <c r="K200" s="496">
        <v>152</v>
      </c>
      <c r="L200" s="188">
        <f t="shared" si="17"/>
        <v>45587.840000000004</v>
      </c>
      <c r="M200" s="188"/>
      <c r="N200" s="194"/>
      <c r="O200" s="152">
        <f t="shared" si="18"/>
        <v>0</v>
      </c>
      <c r="P200" s="150">
        <f t="shared" si="19"/>
        <v>0</v>
      </c>
      <c r="Q200" s="502"/>
      <c r="R200" s="185"/>
      <c r="S200" s="185"/>
      <c r="T200" s="185"/>
      <c r="U200" s="176"/>
      <c r="V200" s="185"/>
      <c r="W200" s="156">
        <v>152</v>
      </c>
      <c r="X200" s="150">
        <f t="shared" si="20"/>
        <v>45587.840000000004</v>
      </c>
    </row>
    <row r="201" spans="1:24" s="32" customFormat="1" ht="38.25">
      <c r="A201" s="499"/>
      <c r="B201" s="193" t="s">
        <v>1172</v>
      </c>
      <c r="C201" s="153" t="s">
        <v>160</v>
      </c>
      <c r="D201" s="496" t="s">
        <v>1173</v>
      </c>
      <c r="E201" s="496">
        <v>528.79999999999995</v>
      </c>
      <c r="F201" s="156">
        <v>0</v>
      </c>
      <c r="G201" s="150">
        <f t="shared" si="16"/>
        <v>0</v>
      </c>
      <c r="H201" s="194">
        <v>44104</v>
      </c>
      <c r="I201" s="194">
        <v>43462</v>
      </c>
      <c r="J201" s="504" t="s">
        <v>1161</v>
      </c>
      <c r="K201" s="496">
        <v>1000</v>
      </c>
      <c r="L201" s="188">
        <f t="shared" si="17"/>
        <v>528800</v>
      </c>
      <c r="M201" s="188"/>
      <c r="N201" s="194"/>
      <c r="O201" s="152">
        <f t="shared" si="18"/>
        <v>0</v>
      </c>
      <c r="P201" s="150">
        <f t="shared" si="19"/>
        <v>0</v>
      </c>
      <c r="Q201" s="502"/>
      <c r="R201" s="185"/>
      <c r="S201" s="185"/>
      <c r="T201" s="185"/>
      <c r="U201" s="176"/>
      <c r="V201" s="185"/>
      <c r="W201" s="156">
        <v>1000</v>
      </c>
      <c r="X201" s="150">
        <f t="shared" si="20"/>
        <v>528800</v>
      </c>
    </row>
    <row r="202" spans="1:24" s="32" customFormat="1" ht="15.75">
      <c r="A202" s="499"/>
      <c r="B202" s="193" t="s">
        <v>1094</v>
      </c>
      <c r="C202" s="496" t="s">
        <v>160</v>
      </c>
      <c r="D202" s="496" t="s">
        <v>1095</v>
      </c>
      <c r="E202" s="188">
        <v>12502.81</v>
      </c>
      <c r="F202" s="156">
        <v>0</v>
      </c>
      <c r="G202" s="150">
        <f t="shared" si="16"/>
        <v>0</v>
      </c>
      <c r="H202" s="194">
        <v>44378</v>
      </c>
      <c r="I202" s="194">
        <v>43447</v>
      </c>
      <c r="J202" s="496" t="s">
        <v>1049</v>
      </c>
      <c r="K202" s="156">
        <v>267</v>
      </c>
      <c r="L202" s="188">
        <f t="shared" si="17"/>
        <v>3338250.27</v>
      </c>
      <c r="M202" s="496" t="s">
        <v>1037</v>
      </c>
      <c r="N202" s="194">
        <v>43433</v>
      </c>
      <c r="O202" s="152">
        <f t="shared" si="18"/>
        <v>6</v>
      </c>
      <c r="P202" s="150">
        <f t="shared" si="19"/>
        <v>75016.86</v>
      </c>
      <c r="Q202" s="502"/>
      <c r="R202" s="185"/>
      <c r="S202" s="185"/>
      <c r="T202" s="185"/>
      <c r="U202" s="176"/>
      <c r="V202" s="185"/>
      <c r="W202" s="156">
        <v>261</v>
      </c>
      <c r="X202" s="150">
        <f t="shared" si="20"/>
        <v>3263233.4099999997</v>
      </c>
    </row>
    <row r="203" spans="1:24" s="32" customFormat="1" ht="15.75">
      <c r="A203" s="499"/>
      <c r="B203" s="193" t="s">
        <v>1118</v>
      </c>
      <c r="C203" s="496" t="s">
        <v>160</v>
      </c>
      <c r="D203" s="496"/>
      <c r="E203" s="188">
        <v>20075</v>
      </c>
      <c r="F203" s="156">
        <v>0</v>
      </c>
      <c r="G203" s="150">
        <f t="shared" si="16"/>
        <v>0</v>
      </c>
      <c r="H203" s="194"/>
      <c r="I203" s="194" t="s">
        <v>1048</v>
      </c>
      <c r="J203" s="194">
        <v>43460</v>
      </c>
      <c r="K203" s="156">
        <v>4</v>
      </c>
      <c r="L203" s="188">
        <f t="shared" si="17"/>
        <v>80300</v>
      </c>
      <c r="M203" s="496" t="s">
        <v>1051</v>
      </c>
      <c r="N203" s="194">
        <v>43455</v>
      </c>
      <c r="O203" s="152">
        <f t="shared" si="18"/>
        <v>0</v>
      </c>
      <c r="P203" s="150">
        <f t="shared" si="19"/>
        <v>0</v>
      </c>
      <c r="Q203" s="502"/>
      <c r="R203" s="185"/>
      <c r="S203" s="185"/>
      <c r="T203" s="185"/>
      <c r="U203" s="176"/>
      <c r="V203" s="185"/>
      <c r="W203" s="156">
        <v>4</v>
      </c>
      <c r="X203" s="150">
        <f t="shared" si="20"/>
        <v>80300</v>
      </c>
    </row>
    <row r="204" spans="1:24" s="32" customFormat="1" ht="15.75">
      <c r="A204" s="499"/>
      <c r="B204" s="193" t="s">
        <v>1096</v>
      </c>
      <c r="C204" s="496" t="s">
        <v>160</v>
      </c>
      <c r="D204" s="496" t="s">
        <v>1097</v>
      </c>
      <c r="E204" s="188">
        <v>2884.72</v>
      </c>
      <c r="F204" s="156">
        <v>0</v>
      </c>
      <c r="G204" s="150">
        <f t="shared" si="16"/>
        <v>0</v>
      </c>
      <c r="H204" s="194">
        <v>44197</v>
      </c>
      <c r="I204" s="194">
        <v>43446</v>
      </c>
      <c r="J204" s="496" t="s">
        <v>1098</v>
      </c>
      <c r="K204" s="156">
        <v>600</v>
      </c>
      <c r="L204" s="188">
        <f t="shared" si="17"/>
        <v>1730831.9999999998</v>
      </c>
      <c r="M204" s="496" t="s">
        <v>1037</v>
      </c>
      <c r="N204" s="194">
        <v>43433</v>
      </c>
      <c r="O204" s="152">
        <f t="shared" si="18"/>
        <v>0</v>
      </c>
      <c r="P204" s="150">
        <f t="shared" si="19"/>
        <v>0</v>
      </c>
      <c r="Q204" s="502"/>
      <c r="R204" s="185"/>
      <c r="S204" s="185"/>
      <c r="T204" s="185"/>
      <c r="U204" s="176"/>
      <c r="V204" s="185"/>
      <c r="W204" s="156">
        <v>600</v>
      </c>
      <c r="X204" s="150">
        <f t="shared" si="20"/>
        <v>1730831.9999999998</v>
      </c>
    </row>
    <row r="205" spans="1:24" s="32" customFormat="1" ht="25.5">
      <c r="A205" s="499">
        <v>79</v>
      </c>
      <c r="B205" s="193" t="s">
        <v>931</v>
      </c>
      <c r="C205" s="496" t="s">
        <v>1557</v>
      </c>
      <c r="D205" s="496"/>
      <c r="E205" s="188">
        <v>22988.95</v>
      </c>
      <c r="F205" s="156">
        <v>19</v>
      </c>
      <c r="G205" s="150">
        <f t="shared" si="16"/>
        <v>436790.05</v>
      </c>
      <c r="H205" s="304"/>
      <c r="I205" s="194">
        <v>43399</v>
      </c>
      <c r="J205" s="504">
        <v>1132</v>
      </c>
      <c r="K205" s="496"/>
      <c r="L205" s="188">
        <f t="shared" si="17"/>
        <v>0</v>
      </c>
      <c r="M205" s="188">
        <v>1086</v>
      </c>
      <c r="N205" s="194">
        <v>43395</v>
      </c>
      <c r="O205" s="152">
        <f t="shared" si="18"/>
        <v>8</v>
      </c>
      <c r="P205" s="150">
        <f t="shared" si="19"/>
        <v>183911.6</v>
      </c>
      <c r="Q205" s="502"/>
      <c r="R205" s="185"/>
      <c r="S205" s="185"/>
      <c r="T205" s="185"/>
      <c r="U205" s="176"/>
      <c r="V205" s="185"/>
      <c r="W205" s="156">
        <v>11</v>
      </c>
      <c r="X205" s="150">
        <f t="shared" si="20"/>
        <v>252878.45</v>
      </c>
    </row>
    <row r="206" spans="1:24" s="32" customFormat="1" ht="25.5">
      <c r="A206" s="499">
        <v>80</v>
      </c>
      <c r="B206" s="193" t="s">
        <v>109</v>
      </c>
      <c r="C206" s="496" t="s">
        <v>121</v>
      </c>
      <c r="D206" s="472" t="s">
        <v>1652</v>
      </c>
      <c r="E206" s="188">
        <v>21935</v>
      </c>
      <c r="F206" s="156">
        <v>24</v>
      </c>
      <c r="G206" s="150">
        <f t="shared" si="16"/>
        <v>526440</v>
      </c>
      <c r="H206" s="501" t="s">
        <v>1653</v>
      </c>
      <c r="I206" s="194">
        <v>43087</v>
      </c>
      <c r="J206" s="496">
        <v>1414</v>
      </c>
      <c r="K206" s="156"/>
      <c r="L206" s="188">
        <f t="shared" si="17"/>
        <v>0</v>
      </c>
      <c r="M206" s="496" t="s">
        <v>122</v>
      </c>
      <c r="N206" s="194">
        <v>43084</v>
      </c>
      <c r="O206" s="152">
        <f t="shared" si="18"/>
        <v>4</v>
      </c>
      <c r="P206" s="150">
        <f t="shared" si="19"/>
        <v>87740</v>
      </c>
      <c r="Q206" s="502"/>
      <c r="R206" s="185"/>
      <c r="S206" s="185"/>
      <c r="T206" s="185"/>
      <c r="U206" s="176"/>
      <c r="V206" s="185"/>
      <c r="W206" s="156">
        <v>20</v>
      </c>
      <c r="X206" s="150">
        <f t="shared" si="20"/>
        <v>438700</v>
      </c>
    </row>
    <row r="207" spans="1:24" s="32" customFormat="1" ht="25.5">
      <c r="A207" s="499">
        <v>81</v>
      </c>
      <c r="B207" s="193" t="s">
        <v>109</v>
      </c>
      <c r="C207" s="496" t="s">
        <v>121</v>
      </c>
      <c r="D207" s="472" t="s">
        <v>1650</v>
      </c>
      <c r="E207" s="188">
        <v>34561</v>
      </c>
      <c r="F207" s="156">
        <v>1</v>
      </c>
      <c r="G207" s="150">
        <f t="shared" si="16"/>
        <v>34561</v>
      </c>
      <c r="H207" s="501" t="s">
        <v>1651</v>
      </c>
      <c r="I207" s="194">
        <v>43087</v>
      </c>
      <c r="J207" s="496">
        <v>1414</v>
      </c>
      <c r="K207" s="156"/>
      <c r="L207" s="188">
        <f t="shared" si="17"/>
        <v>0</v>
      </c>
      <c r="M207" s="496" t="s">
        <v>122</v>
      </c>
      <c r="N207" s="194">
        <v>43084</v>
      </c>
      <c r="O207" s="152">
        <f t="shared" si="18"/>
        <v>0</v>
      </c>
      <c r="P207" s="150">
        <f t="shared" si="19"/>
        <v>0</v>
      </c>
      <c r="Q207" s="502"/>
      <c r="R207" s="185"/>
      <c r="S207" s="185"/>
      <c r="T207" s="185"/>
      <c r="U207" s="176"/>
      <c r="V207" s="185"/>
      <c r="W207" s="156">
        <v>1</v>
      </c>
      <c r="X207" s="150">
        <f t="shared" si="20"/>
        <v>34561</v>
      </c>
    </row>
    <row r="208" spans="1:24" s="32" customFormat="1" ht="15.75">
      <c r="A208" s="499"/>
      <c r="B208" s="193" t="s">
        <v>1099</v>
      </c>
      <c r="C208" s="496" t="s">
        <v>1557</v>
      </c>
      <c r="D208" s="496" t="s">
        <v>1100</v>
      </c>
      <c r="E208" s="188">
        <v>23968</v>
      </c>
      <c r="F208" s="156">
        <v>0</v>
      </c>
      <c r="G208" s="150">
        <f t="shared" si="16"/>
        <v>0</v>
      </c>
      <c r="H208" s="194">
        <v>44256</v>
      </c>
      <c r="I208" s="194">
        <v>43399</v>
      </c>
      <c r="J208" s="496" t="s">
        <v>1113</v>
      </c>
      <c r="K208" s="156">
        <v>4</v>
      </c>
      <c r="L208" s="188">
        <f t="shared" si="17"/>
        <v>95872</v>
      </c>
      <c r="M208" s="496" t="s">
        <v>1060</v>
      </c>
      <c r="N208" s="194">
        <v>43395</v>
      </c>
      <c r="O208" s="152">
        <f t="shared" si="18"/>
        <v>0</v>
      </c>
      <c r="P208" s="150">
        <f t="shared" si="19"/>
        <v>0</v>
      </c>
      <c r="Q208" s="502"/>
      <c r="R208" s="185"/>
      <c r="S208" s="185"/>
      <c r="T208" s="185"/>
      <c r="U208" s="176"/>
      <c r="V208" s="185"/>
      <c r="W208" s="156">
        <v>4</v>
      </c>
      <c r="X208" s="150">
        <f t="shared" si="20"/>
        <v>95872</v>
      </c>
    </row>
    <row r="209" spans="1:24" s="32" customFormat="1" ht="15.75">
      <c r="A209" s="499"/>
      <c r="B209" s="193" t="s">
        <v>1101</v>
      </c>
      <c r="C209" s="496" t="s">
        <v>160</v>
      </c>
      <c r="D209" s="496" t="s">
        <v>1102</v>
      </c>
      <c r="E209" s="188">
        <v>19900</v>
      </c>
      <c r="F209" s="156">
        <v>0</v>
      </c>
      <c r="G209" s="150">
        <f t="shared" si="16"/>
        <v>0</v>
      </c>
      <c r="H209" s="194">
        <v>43862</v>
      </c>
      <c r="I209" s="194">
        <v>43447</v>
      </c>
      <c r="J209" s="496" t="s">
        <v>1049</v>
      </c>
      <c r="K209" s="156">
        <v>60</v>
      </c>
      <c r="L209" s="188">
        <f t="shared" si="17"/>
        <v>1194000</v>
      </c>
      <c r="M209" s="496" t="s">
        <v>1037</v>
      </c>
      <c r="N209" s="194">
        <v>43433</v>
      </c>
      <c r="O209" s="152">
        <f t="shared" ref="O209:O218" si="21">F209+K209-W209</f>
        <v>0</v>
      </c>
      <c r="P209" s="150">
        <f t="shared" ref="P209:P218" si="22">O209*E209</f>
        <v>0</v>
      </c>
      <c r="Q209" s="502"/>
      <c r="R209" s="185"/>
      <c r="S209" s="185"/>
      <c r="T209" s="185"/>
      <c r="U209" s="176"/>
      <c r="V209" s="185"/>
      <c r="W209" s="156">
        <v>60</v>
      </c>
      <c r="X209" s="150">
        <f t="shared" si="20"/>
        <v>1194000</v>
      </c>
    </row>
    <row r="210" spans="1:24" s="32" customFormat="1" ht="15.75">
      <c r="A210" s="499"/>
      <c r="B210" s="193" t="s">
        <v>1101</v>
      </c>
      <c r="C210" s="496" t="s">
        <v>160</v>
      </c>
      <c r="D210" s="496" t="s">
        <v>1102</v>
      </c>
      <c r="E210" s="188">
        <v>19900</v>
      </c>
      <c r="F210" s="156">
        <v>0</v>
      </c>
      <c r="G210" s="150">
        <f t="shared" si="16"/>
        <v>0</v>
      </c>
      <c r="H210" s="194">
        <v>44075</v>
      </c>
      <c r="I210" s="194">
        <v>43447</v>
      </c>
      <c r="J210" s="496" t="s">
        <v>1049</v>
      </c>
      <c r="K210" s="156">
        <v>100</v>
      </c>
      <c r="L210" s="188">
        <f t="shared" si="17"/>
        <v>1990000</v>
      </c>
      <c r="M210" s="496" t="s">
        <v>1037</v>
      </c>
      <c r="N210" s="194">
        <v>43433</v>
      </c>
      <c r="O210" s="152">
        <f t="shared" si="21"/>
        <v>0</v>
      </c>
      <c r="P210" s="150">
        <f t="shared" si="22"/>
        <v>0</v>
      </c>
      <c r="Q210" s="502"/>
      <c r="R210" s="185"/>
      <c r="S210" s="185"/>
      <c r="T210" s="185"/>
      <c r="U210" s="176"/>
      <c r="V210" s="185"/>
      <c r="W210" s="156">
        <v>100</v>
      </c>
      <c r="X210" s="150">
        <f t="shared" si="20"/>
        <v>1990000</v>
      </c>
    </row>
    <row r="211" spans="1:24" s="32" customFormat="1" ht="25.5">
      <c r="A211" s="499"/>
      <c r="B211" s="193" t="s">
        <v>1103</v>
      </c>
      <c r="C211" s="496" t="s">
        <v>160</v>
      </c>
      <c r="D211" s="496" t="s">
        <v>1104</v>
      </c>
      <c r="E211" s="188">
        <v>33063</v>
      </c>
      <c r="F211" s="156">
        <v>0</v>
      </c>
      <c r="G211" s="150">
        <f t="shared" si="16"/>
        <v>0</v>
      </c>
      <c r="H211" s="194">
        <v>43862</v>
      </c>
      <c r="I211" s="194">
        <v>43446</v>
      </c>
      <c r="J211" s="496" t="s">
        <v>1039</v>
      </c>
      <c r="K211" s="156">
        <v>200</v>
      </c>
      <c r="L211" s="188">
        <f t="shared" si="17"/>
        <v>6612600</v>
      </c>
      <c r="M211" s="496" t="s">
        <v>1037</v>
      </c>
      <c r="N211" s="194">
        <v>43433</v>
      </c>
      <c r="O211" s="152">
        <f t="shared" si="21"/>
        <v>12</v>
      </c>
      <c r="P211" s="150">
        <f t="shared" si="22"/>
        <v>396756</v>
      </c>
      <c r="Q211" s="502"/>
      <c r="R211" s="185"/>
      <c r="S211" s="185"/>
      <c r="T211" s="185"/>
      <c r="U211" s="176"/>
      <c r="V211" s="185"/>
      <c r="W211" s="156">
        <v>188</v>
      </c>
      <c r="X211" s="150">
        <f t="shared" si="20"/>
        <v>6215844</v>
      </c>
    </row>
    <row r="212" spans="1:24" s="32" customFormat="1" ht="25.5">
      <c r="A212" s="499"/>
      <c r="B212" s="193" t="s">
        <v>1105</v>
      </c>
      <c r="C212" s="496" t="s">
        <v>160</v>
      </c>
      <c r="D212" s="496" t="s">
        <v>1104</v>
      </c>
      <c r="E212" s="188">
        <v>44405</v>
      </c>
      <c r="F212" s="156">
        <v>0</v>
      </c>
      <c r="G212" s="150">
        <f t="shared" si="16"/>
        <v>0</v>
      </c>
      <c r="H212" s="194">
        <v>43862</v>
      </c>
      <c r="I212" s="194">
        <v>43446</v>
      </c>
      <c r="J212" s="496" t="s">
        <v>1039</v>
      </c>
      <c r="K212" s="156">
        <v>115</v>
      </c>
      <c r="L212" s="188">
        <f t="shared" si="17"/>
        <v>5106575</v>
      </c>
      <c r="M212" s="496" t="s">
        <v>1037</v>
      </c>
      <c r="N212" s="194">
        <v>43433</v>
      </c>
      <c r="O212" s="152">
        <f t="shared" si="21"/>
        <v>1</v>
      </c>
      <c r="P212" s="150">
        <f t="shared" si="22"/>
        <v>44405</v>
      </c>
      <c r="Q212" s="502"/>
      <c r="R212" s="185"/>
      <c r="S212" s="185"/>
      <c r="T212" s="185"/>
      <c r="U212" s="176"/>
      <c r="V212" s="185"/>
      <c r="W212" s="156">
        <v>114</v>
      </c>
      <c r="X212" s="150">
        <f t="shared" si="20"/>
        <v>5062170</v>
      </c>
    </row>
    <row r="213" spans="1:24" s="32" customFormat="1" ht="38.25">
      <c r="A213" s="499"/>
      <c r="B213" s="193" t="s">
        <v>1106</v>
      </c>
      <c r="C213" s="496" t="s">
        <v>160</v>
      </c>
      <c r="D213" s="496" t="s">
        <v>1104</v>
      </c>
      <c r="E213" s="188">
        <v>166920</v>
      </c>
      <c r="F213" s="156">
        <v>0</v>
      </c>
      <c r="G213" s="150">
        <f t="shared" si="16"/>
        <v>0</v>
      </c>
      <c r="H213" s="194">
        <v>44044</v>
      </c>
      <c r="I213" s="194">
        <v>43446</v>
      </c>
      <c r="J213" s="496" t="s">
        <v>1039</v>
      </c>
      <c r="K213" s="156">
        <v>10</v>
      </c>
      <c r="L213" s="188">
        <f t="shared" si="17"/>
        <v>1669200</v>
      </c>
      <c r="M213" s="496" t="s">
        <v>1037</v>
      </c>
      <c r="N213" s="194">
        <v>43433</v>
      </c>
      <c r="O213" s="152">
        <f t="shared" si="21"/>
        <v>0</v>
      </c>
      <c r="P213" s="150">
        <f t="shared" si="22"/>
        <v>0</v>
      </c>
      <c r="Q213" s="502"/>
      <c r="R213" s="185"/>
      <c r="S213" s="185"/>
      <c r="T213" s="185"/>
      <c r="U213" s="176"/>
      <c r="V213" s="185"/>
      <c r="W213" s="156">
        <v>10</v>
      </c>
      <c r="X213" s="150">
        <f t="shared" si="20"/>
        <v>1669200</v>
      </c>
    </row>
    <row r="214" spans="1:24" s="32" customFormat="1" ht="38.25">
      <c r="A214" s="499"/>
      <c r="B214" s="193" t="s">
        <v>1107</v>
      </c>
      <c r="C214" s="496" t="s">
        <v>160</v>
      </c>
      <c r="D214" s="496" t="s">
        <v>1104</v>
      </c>
      <c r="E214" s="188">
        <v>214000</v>
      </c>
      <c r="F214" s="156">
        <v>0</v>
      </c>
      <c r="G214" s="150">
        <f t="shared" si="16"/>
        <v>0</v>
      </c>
      <c r="H214" s="194">
        <v>44044</v>
      </c>
      <c r="I214" s="194">
        <v>43446</v>
      </c>
      <c r="J214" s="496" t="s">
        <v>1039</v>
      </c>
      <c r="K214" s="156">
        <v>10</v>
      </c>
      <c r="L214" s="188">
        <f t="shared" si="17"/>
        <v>2140000</v>
      </c>
      <c r="M214" s="496" t="s">
        <v>1037</v>
      </c>
      <c r="N214" s="194">
        <v>43433</v>
      </c>
      <c r="O214" s="152">
        <f t="shared" si="21"/>
        <v>0</v>
      </c>
      <c r="P214" s="150">
        <f t="shared" si="22"/>
        <v>0</v>
      </c>
      <c r="Q214" s="502"/>
      <c r="R214" s="185"/>
      <c r="S214" s="185"/>
      <c r="T214" s="185"/>
      <c r="U214" s="176"/>
      <c r="V214" s="185"/>
      <c r="W214" s="156">
        <v>10</v>
      </c>
      <c r="X214" s="150">
        <f t="shared" si="20"/>
        <v>2140000</v>
      </c>
    </row>
    <row r="215" spans="1:24" s="32" customFormat="1" ht="25.5">
      <c r="A215" s="499"/>
      <c r="B215" s="193" t="s">
        <v>1108</v>
      </c>
      <c r="C215" s="496" t="s">
        <v>160</v>
      </c>
      <c r="D215" s="496" t="s">
        <v>1045</v>
      </c>
      <c r="E215" s="188">
        <v>909350</v>
      </c>
      <c r="F215" s="156">
        <v>0</v>
      </c>
      <c r="G215" s="150">
        <f t="shared" si="16"/>
        <v>0</v>
      </c>
      <c r="H215" s="194">
        <v>43739</v>
      </c>
      <c r="I215" s="194">
        <v>43446</v>
      </c>
      <c r="J215" s="496" t="s">
        <v>1114</v>
      </c>
      <c r="K215" s="156">
        <v>8</v>
      </c>
      <c r="L215" s="188">
        <f t="shared" si="17"/>
        <v>7274800</v>
      </c>
      <c r="M215" s="496" t="s">
        <v>1037</v>
      </c>
      <c r="N215" s="194">
        <v>43433</v>
      </c>
      <c r="O215" s="152">
        <f t="shared" si="21"/>
        <v>0</v>
      </c>
      <c r="P215" s="150">
        <f t="shared" si="22"/>
        <v>0</v>
      </c>
      <c r="Q215" s="502"/>
      <c r="R215" s="185"/>
      <c r="S215" s="185"/>
      <c r="T215" s="185"/>
      <c r="U215" s="176"/>
      <c r="V215" s="185"/>
      <c r="W215" s="156">
        <v>8</v>
      </c>
      <c r="X215" s="150">
        <f t="shared" si="20"/>
        <v>7274800</v>
      </c>
    </row>
    <row r="216" spans="1:24" s="32" customFormat="1" ht="25.5">
      <c r="A216" s="499"/>
      <c r="B216" s="193" t="s">
        <v>1109</v>
      </c>
      <c r="C216" s="496" t="s">
        <v>1557</v>
      </c>
      <c r="D216" s="496" t="s">
        <v>1110</v>
      </c>
      <c r="E216" s="188">
        <v>12497.6</v>
      </c>
      <c r="F216" s="156">
        <v>0</v>
      </c>
      <c r="G216" s="150">
        <f t="shared" si="16"/>
        <v>0</v>
      </c>
      <c r="H216" s="194">
        <v>43983</v>
      </c>
      <c r="I216" s="194">
        <v>43445</v>
      </c>
      <c r="J216" s="496" t="s">
        <v>1115</v>
      </c>
      <c r="K216" s="156">
        <v>72</v>
      </c>
      <c r="L216" s="188">
        <f t="shared" si="17"/>
        <v>899827.20000000007</v>
      </c>
      <c r="M216" s="496" t="s">
        <v>1037</v>
      </c>
      <c r="N216" s="194">
        <v>43433</v>
      </c>
      <c r="O216" s="152">
        <f t="shared" si="21"/>
        <v>0</v>
      </c>
      <c r="P216" s="150">
        <f t="shared" si="22"/>
        <v>0</v>
      </c>
      <c r="Q216" s="502"/>
      <c r="R216" s="185"/>
      <c r="S216" s="185"/>
      <c r="T216" s="185"/>
      <c r="U216" s="176"/>
      <c r="V216" s="185"/>
      <c r="W216" s="156">
        <v>72</v>
      </c>
      <c r="X216" s="150">
        <f t="shared" si="20"/>
        <v>899827.20000000007</v>
      </c>
    </row>
    <row r="217" spans="1:24" s="32" customFormat="1" ht="25.5">
      <c r="A217" s="499"/>
      <c r="B217" s="193" t="s">
        <v>1108</v>
      </c>
      <c r="C217" s="496" t="s">
        <v>160</v>
      </c>
      <c r="D217" s="496" t="s">
        <v>1111</v>
      </c>
      <c r="E217" s="188">
        <v>909000</v>
      </c>
      <c r="F217" s="156">
        <v>0</v>
      </c>
      <c r="G217" s="150">
        <f t="shared" si="16"/>
        <v>0</v>
      </c>
      <c r="H217" s="194">
        <v>43952</v>
      </c>
      <c r="I217" s="194">
        <v>43445</v>
      </c>
      <c r="J217" s="496" t="s">
        <v>1116</v>
      </c>
      <c r="K217" s="156">
        <v>7</v>
      </c>
      <c r="L217" s="188">
        <f t="shared" si="17"/>
        <v>6363000</v>
      </c>
      <c r="M217" s="496" t="s">
        <v>1037</v>
      </c>
      <c r="N217" s="194">
        <v>43433</v>
      </c>
      <c r="O217" s="152">
        <f t="shared" si="21"/>
        <v>0</v>
      </c>
      <c r="P217" s="150">
        <f t="shared" si="22"/>
        <v>0</v>
      </c>
      <c r="Q217" s="502"/>
      <c r="R217" s="185"/>
      <c r="S217" s="185"/>
      <c r="T217" s="185"/>
      <c r="U217" s="176"/>
      <c r="V217" s="185"/>
      <c r="W217" s="156">
        <v>7</v>
      </c>
      <c r="X217" s="150">
        <f t="shared" si="20"/>
        <v>6363000</v>
      </c>
    </row>
    <row r="218" spans="1:24" s="32" customFormat="1" ht="25.5">
      <c r="A218" s="499"/>
      <c r="B218" s="193" t="s">
        <v>1109</v>
      </c>
      <c r="C218" s="496" t="s">
        <v>1557</v>
      </c>
      <c r="D218" s="496" t="s">
        <v>1112</v>
      </c>
      <c r="E218" s="188">
        <v>12497.6</v>
      </c>
      <c r="F218" s="156">
        <v>0</v>
      </c>
      <c r="G218" s="150">
        <f t="shared" si="16"/>
        <v>0</v>
      </c>
      <c r="H218" s="194">
        <v>43831</v>
      </c>
      <c r="I218" s="194">
        <v>43461</v>
      </c>
      <c r="J218" s="496" t="s">
        <v>1117</v>
      </c>
      <c r="K218" s="156">
        <v>195</v>
      </c>
      <c r="L218" s="188">
        <f t="shared" si="17"/>
        <v>2437032</v>
      </c>
      <c r="M218" s="496" t="s">
        <v>1037</v>
      </c>
      <c r="N218" s="194">
        <v>43433</v>
      </c>
      <c r="O218" s="152">
        <f t="shared" si="21"/>
        <v>0</v>
      </c>
      <c r="P218" s="150">
        <f t="shared" si="22"/>
        <v>0</v>
      </c>
      <c r="Q218" s="502"/>
      <c r="R218" s="185"/>
      <c r="S218" s="185"/>
      <c r="T218" s="185"/>
      <c r="U218" s="176"/>
      <c r="V218" s="185"/>
      <c r="W218" s="156">
        <v>195</v>
      </c>
      <c r="X218" s="150">
        <f t="shared" si="20"/>
        <v>2437032</v>
      </c>
    </row>
    <row r="219" spans="1:24" s="32" customFormat="1" ht="25.5">
      <c r="A219" s="499">
        <v>82</v>
      </c>
      <c r="B219" s="193" t="s">
        <v>111</v>
      </c>
      <c r="C219" s="496" t="s">
        <v>1715</v>
      </c>
      <c r="D219" s="472">
        <v>21001722</v>
      </c>
      <c r="E219" s="188">
        <v>3497</v>
      </c>
      <c r="F219" s="156">
        <v>187</v>
      </c>
      <c r="G219" s="150">
        <f t="shared" si="16"/>
        <v>653939</v>
      </c>
      <c r="H219" s="501" t="s">
        <v>1748</v>
      </c>
      <c r="I219" s="194">
        <v>43089</v>
      </c>
      <c r="J219" s="496">
        <v>2915</v>
      </c>
      <c r="K219" s="156"/>
      <c r="L219" s="188">
        <f t="shared" si="17"/>
        <v>0</v>
      </c>
      <c r="M219" s="496" t="s">
        <v>124</v>
      </c>
      <c r="N219" s="194">
        <v>43084</v>
      </c>
      <c r="O219" s="152">
        <f t="shared" ref="O219:O257" si="23">F219+K219-W219</f>
        <v>13</v>
      </c>
      <c r="P219" s="150">
        <f t="shared" ref="P219:P256" si="24">O219*E219</f>
        <v>45461</v>
      </c>
      <c r="Q219" s="502"/>
      <c r="R219" s="185"/>
      <c r="S219" s="185"/>
      <c r="T219" s="185"/>
      <c r="U219" s="176"/>
      <c r="V219" s="185"/>
      <c r="W219" s="156">
        <v>174</v>
      </c>
      <c r="X219" s="150">
        <f t="shared" si="20"/>
        <v>608478</v>
      </c>
    </row>
    <row r="220" spans="1:24" s="32" customFormat="1" ht="76.5">
      <c r="A220" s="499">
        <v>83</v>
      </c>
      <c r="B220" s="193" t="s">
        <v>113</v>
      </c>
      <c r="C220" s="496" t="s">
        <v>121</v>
      </c>
      <c r="D220" s="472" t="s">
        <v>1654</v>
      </c>
      <c r="E220" s="188">
        <v>33063</v>
      </c>
      <c r="F220" s="156">
        <v>23</v>
      </c>
      <c r="G220" s="150">
        <f t="shared" si="16"/>
        <v>760449</v>
      </c>
      <c r="H220" s="501" t="s">
        <v>1681</v>
      </c>
      <c r="I220" s="194">
        <v>43091</v>
      </c>
      <c r="J220" s="496">
        <v>1451</v>
      </c>
      <c r="K220" s="156"/>
      <c r="L220" s="188">
        <f t="shared" si="17"/>
        <v>0</v>
      </c>
      <c r="M220" s="496" t="s">
        <v>122</v>
      </c>
      <c r="N220" s="194">
        <v>43084</v>
      </c>
      <c r="O220" s="152">
        <f t="shared" si="23"/>
        <v>0</v>
      </c>
      <c r="P220" s="150">
        <f t="shared" si="24"/>
        <v>0</v>
      </c>
      <c r="Q220" s="502"/>
      <c r="R220" s="185"/>
      <c r="S220" s="185"/>
      <c r="T220" s="185"/>
      <c r="U220" s="176"/>
      <c r="V220" s="185"/>
      <c r="W220" s="156">
        <v>23</v>
      </c>
      <c r="X220" s="150">
        <f t="shared" si="20"/>
        <v>760449</v>
      </c>
    </row>
    <row r="221" spans="1:24" s="32" customFormat="1" ht="25.5">
      <c r="A221" s="499">
        <v>84</v>
      </c>
      <c r="B221" s="193" t="s">
        <v>114</v>
      </c>
      <c r="C221" s="496" t="s">
        <v>1715</v>
      </c>
      <c r="D221" s="472">
        <v>21315125</v>
      </c>
      <c r="E221" s="188">
        <v>7993</v>
      </c>
      <c r="F221" s="156">
        <v>3</v>
      </c>
      <c r="G221" s="150">
        <f t="shared" si="16"/>
        <v>23979</v>
      </c>
      <c r="H221" s="501" t="s">
        <v>1655</v>
      </c>
      <c r="I221" s="194">
        <v>43095</v>
      </c>
      <c r="J221" s="496">
        <v>2949</v>
      </c>
      <c r="K221" s="156"/>
      <c r="L221" s="188">
        <f t="shared" si="17"/>
        <v>0</v>
      </c>
      <c r="M221" s="496" t="s">
        <v>124</v>
      </c>
      <c r="N221" s="194">
        <v>43084</v>
      </c>
      <c r="O221" s="152">
        <f t="shared" si="23"/>
        <v>0</v>
      </c>
      <c r="P221" s="150">
        <f t="shared" si="24"/>
        <v>0</v>
      </c>
      <c r="Q221" s="502"/>
      <c r="R221" s="185"/>
      <c r="S221" s="185"/>
      <c r="T221" s="185"/>
      <c r="U221" s="176"/>
      <c r="V221" s="185"/>
      <c r="W221" s="156">
        <v>3</v>
      </c>
      <c r="X221" s="150">
        <f t="shared" si="20"/>
        <v>23979</v>
      </c>
    </row>
    <row r="222" spans="1:24" s="32" customFormat="1" ht="38.25">
      <c r="A222" s="499">
        <v>85</v>
      </c>
      <c r="B222" s="193" t="s">
        <v>115</v>
      </c>
      <c r="C222" s="496" t="s">
        <v>1715</v>
      </c>
      <c r="D222" s="472" t="s">
        <v>1656</v>
      </c>
      <c r="E222" s="188">
        <v>4795</v>
      </c>
      <c r="F222" s="156">
        <v>12</v>
      </c>
      <c r="G222" s="150">
        <f t="shared" si="16"/>
        <v>57540</v>
      </c>
      <c r="H222" s="501" t="s">
        <v>1657</v>
      </c>
      <c r="I222" s="194">
        <v>43096</v>
      </c>
      <c r="J222" s="496">
        <v>413</v>
      </c>
      <c r="K222" s="156"/>
      <c r="L222" s="188">
        <f t="shared" si="17"/>
        <v>0</v>
      </c>
      <c r="M222" s="496" t="s">
        <v>126</v>
      </c>
      <c r="N222" s="194">
        <v>43084</v>
      </c>
      <c r="O222" s="152">
        <f t="shared" si="23"/>
        <v>4</v>
      </c>
      <c r="P222" s="150">
        <f t="shared" si="24"/>
        <v>19180</v>
      </c>
      <c r="Q222" s="502"/>
      <c r="R222" s="185"/>
      <c r="S222" s="185"/>
      <c r="T222" s="185"/>
      <c r="U222" s="176"/>
      <c r="V222" s="185"/>
      <c r="W222" s="156">
        <v>8</v>
      </c>
      <c r="X222" s="150">
        <f t="shared" si="20"/>
        <v>38360</v>
      </c>
    </row>
    <row r="223" spans="1:24" s="32" customFormat="1" ht="51">
      <c r="A223" s="499">
        <v>88</v>
      </c>
      <c r="B223" s="151" t="s">
        <v>420</v>
      </c>
      <c r="C223" s="196" t="s">
        <v>108</v>
      </c>
      <c r="D223" s="196" t="s">
        <v>421</v>
      </c>
      <c r="E223" s="188">
        <v>6.96</v>
      </c>
      <c r="F223" s="156">
        <v>28125</v>
      </c>
      <c r="G223" s="150">
        <f t="shared" si="16"/>
        <v>195750</v>
      </c>
      <c r="H223" s="194">
        <v>43965</v>
      </c>
      <c r="I223" s="194">
        <v>43334</v>
      </c>
      <c r="J223" s="526" t="s">
        <v>422</v>
      </c>
      <c r="K223" s="496"/>
      <c r="L223" s="188"/>
      <c r="M223" s="188" t="s">
        <v>423</v>
      </c>
      <c r="N223" s="194">
        <v>43333</v>
      </c>
      <c r="O223" s="152">
        <f t="shared" si="23"/>
        <v>9000</v>
      </c>
      <c r="P223" s="150">
        <f t="shared" si="24"/>
        <v>62640</v>
      </c>
      <c r="Q223" s="502"/>
      <c r="R223" s="185"/>
      <c r="S223" s="185"/>
      <c r="T223" s="185"/>
      <c r="U223" s="176"/>
      <c r="V223" s="185"/>
      <c r="W223" s="156">
        <v>19125</v>
      </c>
      <c r="X223" s="150">
        <f t="shared" si="20"/>
        <v>133110</v>
      </c>
    </row>
    <row r="224" spans="1:24" s="32" customFormat="1" ht="25.5">
      <c r="A224" s="499">
        <v>90</v>
      </c>
      <c r="B224" s="193" t="s">
        <v>939</v>
      </c>
      <c r="C224" s="496" t="s">
        <v>1537</v>
      </c>
      <c r="D224" s="496" t="s">
        <v>923</v>
      </c>
      <c r="E224" s="496">
        <v>214.87</v>
      </c>
      <c r="F224" s="441">
        <v>77</v>
      </c>
      <c r="G224" s="150">
        <f t="shared" si="16"/>
        <v>16544.990000000002</v>
      </c>
      <c r="H224" s="509">
        <v>43983</v>
      </c>
      <c r="I224" s="510">
        <v>43378</v>
      </c>
      <c r="J224" s="527">
        <v>56959211</v>
      </c>
      <c r="K224" s="511"/>
      <c r="L224" s="188">
        <f t="shared" si="17"/>
        <v>0</v>
      </c>
      <c r="M224" s="512">
        <v>999</v>
      </c>
      <c r="N224" s="510">
        <v>43371</v>
      </c>
      <c r="O224" s="152">
        <f t="shared" si="23"/>
        <v>0</v>
      </c>
      <c r="P224" s="150">
        <f t="shared" si="24"/>
        <v>0</v>
      </c>
      <c r="Q224" s="185"/>
      <c r="R224" s="185"/>
      <c r="S224" s="185"/>
      <c r="T224" s="185"/>
      <c r="U224" s="185"/>
      <c r="V224" s="185"/>
      <c r="W224" s="441">
        <v>77</v>
      </c>
      <c r="X224" s="150">
        <f t="shared" si="20"/>
        <v>16544.990000000002</v>
      </c>
    </row>
    <row r="225" spans="1:40" s="32" customFormat="1" ht="25.5">
      <c r="A225" s="499"/>
      <c r="B225" s="193" t="s">
        <v>1124</v>
      </c>
      <c r="C225" s="496" t="s">
        <v>1537</v>
      </c>
      <c r="D225" s="496" t="s">
        <v>1125</v>
      </c>
      <c r="E225" s="496">
        <v>556.4</v>
      </c>
      <c r="F225" s="441">
        <v>0</v>
      </c>
      <c r="G225" s="150">
        <f t="shared" si="16"/>
        <v>0</v>
      </c>
      <c r="H225" s="194">
        <v>44440</v>
      </c>
      <c r="I225" s="528">
        <v>43445</v>
      </c>
      <c r="J225" s="496" t="s">
        <v>1127</v>
      </c>
      <c r="K225" s="156">
        <v>2336</v>
      </c>
      <c r="L225" s="188">
        <f t="shared" si="17"/>
        <v>1299750.3999999999</v>
      </c>
      <c r="M225" s="193" t="s">
        <v>1128</v>
      </c>
      <c r="N225" s="528">
        <v>43434</v>
      </c>
      <c r="O225" s="152">
        <f t="shared" si="23"/>
        <v>0</v>
      </c>
      <c r="P225" s="150">
        <f t="shared" si="24"/>
        <v>0</v>
      </c>
      <c r="Q225" s="185"/>
      <c r="R225" s="185"/>
      <c r="S225" s="185"/>
      <c r="T225" s="185"/>
      <c r="U225" s="185"/>
      <c r="V225" s="185"/>
      <c r="W225" s="156">
        <v>2336</v>
      </c>
      <c r="X225" s="150">
        <f t="shared" si="20"/>
        <v>1299750.3999999999</v>
      </c>
    </row>
    <row r="226" spans="1:40" s="32" customFormat="1" ht="25.5">
      <c r="A226" s="499"/>
      <c r="B226" s="193" t="s">
        <v>1124</v>
      </c>
      <c r="C226" s="496" t="s">
        <v>1537</v>
      </c>
      <c r="D226" s="496" t="s">
        <v>1126</v>
      </c>
      <c r="E226" s="496">
        <v>556.4</v>
      </c>
      <c r="F226" s="441">
        <v>0</v>
      </c>
      <c r="G226" s="150">
        <f t="shared" si="16"/>
        <v>0</v>
      </c>
      <c r="H226" s="194">
        <v>44440</v>
      </c>
      <c r="I226" s="528">
        <v>43445</v>
      </c>
      <c r="J226" s="496" t="s">
        <v>1127</v>
      </c>
      <c r="K226" s="156">
        <v>2664</v>
      </c>
      <c r="L226" s="188">
        <f>K226*E226</f>
        <v>1482249.5999999999</v>
      </c>
      <c r="M226" s="193" t="s">
        <v>1128</v>
      </c>
      <c r="N226" s="528">
        <v>43434</v>
      </c>
      <c r="O226" s="152">
        <f t="shared" si="23"/>
        <v>0</v>
      </c>
      <c r="P226" s="150">
        <f t="shared" si="24"/>
        <v>0</v>
      </c>
      <c r="Q226" s="185"/>
      <c r="R226" s="185"/>
      <c r="S226" s="185"/>
      <c r="T226" s="185"/>
      <c r="U226" s="185"/>
      <c r="V226" s="185"/>
      <c r="W226" s="156">
        <v>2664</v>
      </c>
      <c r="X226" s="150">
        <f t="shared" si="20"/>
        <v>1482249.5999999999</v>
      </c>
    </row>
    <row r="227" spans="1:40" s="32" customFormat="1" ht="25.5">
      <c r="A227" s="499">
        <v>91</v>
      </c>
      <c r="B227" s="193" t="s">
        <v>73</v>
      </c>
      <c r="C227" s="506" t="s">
        <v>1537</v>
      </c>
      <c r="D227" s="507" t="s">
        <v>74</v>
      </c>
      <c r="E227" s="508">
        <v>428.43</v>
      </c>
      <c r="F227" s="441">
        <v>3207</v>
      </c>
      <c r="G227" s="150">
        <f t="shared" si="16"/>
        <v>1373975.01</v>
      </c>
      <c r="H227" s="509">
        <v>44013</v>
      </c>
      <c r="I227" s="510">
        <v>43031</v>
      </c>
      <c r="J227" s="481" t="s">
        <v>1665</v>
      </c>
      <c r="K227" s="511"/>
      <c r="L227" s="188">
        <f>K227*E227</f>
        <v>0</v>
      </c>
      <c r="M227" s="512">
        <v>587</v>
      </c>
      <c r="N227" s="510">
        <v>43026</v>
      </c>
      <c r="O227" s="152">
        <f t="shared" si="23"/>
        <v>287</v>
      </c>
      <c r="P227" s="150">
        <f t="shared" si="24"/>
        <v>122959.41</v>
      </c>
      <c r="Q227" s="185"/>
      <c r="R227" s="185"/>
      <c r="S227" s="185"/>
      <c r="T227" s="185"/>
      <c r="U227" s="185"/>
      <c r="V227" s="185"/>
      <c r="W227" s="441">
        <v>2920</v>
      </c>
      <c r="X227" s="150">
        <f t="shared" si="20"/>
        <v>1251015.6000000001</v>
      </c>
    </row>
    <row r="228" spans="1:40" s="32" customFormat="1" ht="38.25">
      <c r="A228" s="499">
        <v>92</v>
      </c>
      <c r="B228" s="193" t="s">
        <v>339</v>
      </c>
      <c r="C228" s="153" t="s">
        <v>160</v>
      </c>
      <c r="D228" s="496" t="s">
        <v>340</v>
      </c>
      <c r="E228" s="188">
        <v>2064.1999999999998</v>
      </c>
      <c r="F228" s="441">
        <v>7</v>
      </c>
      <c r="G228" s="150">
        <f t="shared" ref="G228:G256" si="25">F228*E228</f>
        <v>14449.399999999998</v>
      </c>
      <c r="H228" s="194">
        <v>43585</v>
      </c>
      <c r="I228" s="194">
        <v>43298</v>
      </c>
      <c r="J228" s="504" t="s">
        <v>436</v>
      </c>
      <c r="K228" s="156"/>
      <c r="L228" s="188">
        <f t="shared" ref="L228:L250" si="26">K228*E228</f>
        <v>0</v>
      </c>
      <c r="M228" s="188" t="s">
        <v>313</v>
      </c>
      <c r="N228" s="194">
        <v>43306</v>
      </c>
      <c r="O228" s="152">
        <f t="shared" si="23"/>
        <v>7</v>
      </c>
      <c r="P228" s="150">
        <f t="shared" si="24"/>
        <v>14449.399999999998</v>
      </c>
      <c r="Q228" s="185"/>
      <c r="R228" s="185"/>
      <c r="S228" s="185"/>
      <c r="T228" s="185"/>
      <c r="U228" s="185"/>
      <c r="V228" s="185"/>
      <c r="W228" s="441">
        <v>0</v>
      </c>
      <c r="X228" s="150">
        <f t="shared" si="20"/>
        <v>0</v>
      </c>
    </row>
    <row r="229" spans="1:40" s="32" customFormat="1" ht="38.25">
      <c r="A229" s="499">
        <v>93</v>
      </c>
      <c r="B229" s="193" t="s">
        <v>339</v>
      </c>
      <c r="C229" s="153" t="s">
        <v>160</v>
      </c>
      <c r="D229" s="496" t="s">
        <v>341</v>
      </c>
      <c r="E229" s="188">
        <v>2064.1999999999998</v>
      </c>
      <c r="F229" s="441">
        <v>109</v>
      </c>
      <c r="G229" s="150">
        <f t="shared" si="25"/>
        <v>224997.8</v>
      </c>
      <c r="H229" s="194">
        <v>43890</v>
      </c>
      <c r="I229" s="194">
        <v>43298</v>
      </c>
      <c r="J229" s="504" t="s">
        <v>436</v>
      </c>
      <c r="K229" s="496"/>
      <c r="L229" s="188">
        <f t="shared" si="26"/>
        <v>0</v>
      </c>
      <c r="M229" s="188" t="s">
        <v>313</v>
      </c>
      <c r="N229" s="194">
        <v>43306</v>
      </c>
      <c r="O229" s="152">
        <f t="shared" si="23"/>
        <v>6</v>
      </c>
      <c r="P229" s="150">
        <f t="shared" si="24"/>
        <v>12385.199999999999</v>
      </c>
      <c r="Q229" s="185"/>
      <c r="R229" s="185"/>
      <c r="S229" s="185"/>
      <c r="T229" s="185"/>
      <c r="U229" s="185"/>
      <c r="V229" s="185"/>
      <c r="W229" s="441">
        <v>103</v>
      </c>
      <c r="X229" s="150">
        <f t="shared" si="20"/>
        <v>212612.59999999998</v>
      </c>
    </row>
    <row r="230" spans="1:40" s="32" customFormat="1" ht="15.75">
      <c r="A230" s="499"/>
      <c r="B230" s="193" t="s">
        <v>1119</v>
      </c>
      <c r="C230" s="496" t="s">
        <v>1557</v>
      </c>
      <c r="D230" s="496" t="s">
        <v>1120</v>
      </c>
      <c r="E230" s="188">
        <v>620.6</v>
      </c>
      <c r="F230" s="441">
        <v>0</v>
      </c>
      <c r="G230" s="150">
        <f t="shared" si="25"/>
        <v>0</v>
      </c>
      <c r="H230" s="194">
        <v>44013</v>
      </c>
      <c r="I230" s="194">
        <v>43439</v>
      </c>
      <c r="J230" s="496" t="s">
        <v>1058</v>
      </c>
      <c r="K230" s="156">
        <v>149</v>
      </c>
      <c r="L230" s="188">
        <f t="shared" si="26"/>
        <v>92469.400000000009</v>
      </c>
      <c r="M230" s="496" t="s">
        <v>1060</v>
      </c>
      <c r="N230" s="194">
        <v>43395</v>
      </c>
      <c r="O230" s="152">
        <f t="shared" si="23"/>
        <v>15</v>
      </c>
      <c r="P230" s="150">
        <f t="shared" si="24"/>
        <v>9309</v>
      </c>
      <c r="Q230" s="185"/>
      <c r="R230" s="185"/>
      <c r="S230" s="185"/>
      <c r="T230" s="185"/>
      <c r="U230" s="185"/>
      <c r="V230" s="185"/>
      <c r="W230" s="441">
        <v>134</v>
      </c>
      <c r="X230" s="150">
        <f t="shared" si="20"/>
        <v>83160.400000000009</v>
      </c>
    </row>
    <row r="231" spans="1:40" s="33" customFormat="1" ht="25.5">
      <c r="A231" s="499">
        <v>94</v>
      </c>
      <c r="B231" s="529" t="s">
        <v>1586</v>
      </c>
      <c r="C231" s="176" t="s">
        <v>1557</v>
      </c>
      <c r="D231" s="187" t="s">
        <v>1587</v>
      </c>
      <c r="E231" s="150">
        <v>450.18</v>
      </c>
      <c r="F231" s="185">
        <v>6</v>
      </c>
      <c r="G231" s="150">
        <f t="shared" si="25"/>
        <v>2701.08</v>
      </c>
      <c r="H231" s="530">
        <v>43009</v>
      </c>
      <c r="I231" s="531">
        <v>40501</v>
      </c>
      <c r="J231" s="532" t="s">
        <v>1635</v>
      </c>
      <c r="K231" s="533"/>
      <c r="L231" s="188">
        <f t="shared" si="26"/>
        <v>0</v>
      </c>
      <c r="M231" s="185">
        <v>413</v>
      </c>
      <c r="N231" s="453">
        <v>41478</v>
      </c>
      <c r="O231" s="152">
        <f t="shared" si="23"/>
        <v>6</v>
      </c>
      <c r="P231" s="150">
        <f t="shared" si="24"/>
        <v>2701.08</v>
      </c>
      <c r="Q231" s="502"/>
      <c r="R231" s="185"/>
      <c r="S231" s="185"/>
      <c r="T231" s="185"/>
      <c r="U231" s="176"/>
      <c r="V231" s="185"/>
      <c r="W231" s="185">
        <v>0</v>
      </c>
      <c r="X231" s="150">
        <f t="shared" ref="X231:X256" si="27">W231*E231</f>
        <v>0</v>
      </c>
    </row>
    <row r="232" spans="1:40" s="21" customFormat="1" ht="25.5">
      <c r="A232" s="499">
        <v>95</v>
      </c>
      <c r="B232" s="442" t="s">
        <v>1599</v>
      </c>
      <c r="C232" s="458" t="s">
        <v>1557</v>
      </c>
      <c r="D232" s="506" t="s">
        <v>1674</v>
      </c>
      <c r="E232" s="443">
        <v>2036.25</v>
      </c>
      <c r="F232" s="524">
        <v>6</v>
      </c>
      <c r="G232" s="150">
        <f t="shared" si="25"/>
        <v>12217.5</v>
      </c>
      <c r="H232" s="516">
        <v>43952</v>
      </c>
      <c r="I232" s="517">
        <v>42256</v>
      </c>
      <c r="J232" s="461" t="s">
        <v>1670</v>
      </c>
      <c r="K232" s="157"/>
      <c r="L232" s="188">
        <f t="shared" si="26"/>
        <v>0</v>
      </c>
      <c r="M232" s="508" t="s">
        <v>1722</v>
      </c>
      <c r="N232" s="517">
        <v>42222</v>
      </c>
      <c r="O232" s="152">
        <f t="shared" si="23"/>
        <v>0</v>
      </c>
      <c r="P232" s="150">
        <f t="shared" si="24"/>
        <v>0</v>
      </c>
      <c r="Q232" s="472"/>
      <c r="R232" s="472"/>
      <c r="S232" s="472"/>
      <c r="T232" s="472"/>
      <c r="U232" s="472"/>
      <c r="V232" s="185"/>
      <c r="W232" s="524">
        <v>6</v>
      </c>
      <c r="X232" s="150">
        <f t="shared" si="27"/>
        <v>12217.5</v>
      </c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1:40" s="21" customFormat="1" ht="25.5">
      <c r="A233" s="499">
        <v>96</v>
      </c>
      <c r="B233" s="151" t="s">
        <v>1725</v>
      </c>
      <c r="C233" s="176" t="s">
        <v>1557</v>
      </c>
      <c r="D233" s="461" t="s">
        <v>1726</v>
      </c>
      <c r="E233" s="443">
        <v>2036.25</v>
      </c>
      <c r="F233" s="524">
        <v>1</v>
      </c>
      <c r="G233" s="150">
        <f t="shared" si="25"/>
        <v>2036.25</v>
      </c>
      <c r="H233" s="516">
        <v>43678</v>
      </c>
      <c r="I233" s="517">
        <v>42296</v>
      </c>
      <c r="J233" s="461" t="s">
        <v>1671</v>
      </c>
      <c r="K233" s="157"/>
      <c r="L233" s="188">
        <f t="shared" si="26"/>
        <v>0</v>
      </c>
      <c r="M233" s="443" t="s">
        <v>1722</v>
      </c>
      <c r="N233" s="517">
        <v>42222</v>
      </c>
      <c r="O233" s="152">
        <f t="shared" si="23"/>
        <v>0</v>
      </c>
      <c r="P233" s="150">
        <f t="shared" si="24"/>
        <v>0</v>
      </c>
      <c r="Q233" s="472"/>
      <c r="R233" s="472"/>
      <c r="S233" s="472"/>
      <c r="T233" s="472"/>
      <c r="U233" s="472"/>
      <c r="V233" s="185"/>
      <c r="W233" s="524">
        <v>1</v>
      </c>
      <c r="X233" s="150">
        <f t="shared" si="27"/>
        <v>2036.25</v>
      </c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1:40" s="21" customFormat="1" ht="25.5">
      <c r="A234" s="499">
        <v>97</v>
      </c>
      <c r="B234" s="151" t="s">
        <v>1725</v>
      </c>
      <c r="C234" s="176" t="s">
        <v>1557</v>
      </c>
      <c r="D234" s="506" t="s">
        <v>1674</v>
      </c>
      <c r="E234" s="443">
        <v>2036.25</v>
      </c>
      <c r="F234" s="524">
        <v>3</v>
      </c>
      <c r="G234" s="150">
        <f t="shared" si="25"/>
        <v>6108.75</v>
      </c>
      <c r="H234" s="516">
        <v>43952</v>
      </c>
      <c r="I234" s="517">
        <v>42334</v>
      </c>
      <c r="J234" s="461" t="s">
        <v>1672</v>
      </c>
      <c r="K234" s="157"/>
      <c r="L234" s="188">
        <f t="shared" si="26"/>
        <v>0</v>
      </c>
      <c r="M234" s="441">
        <v>403</v>
      </c>
      <c r="N234" s="517">
        <v>42222</v>
      </c>
      <c r="O234" s="152">
        <f t="shared" si="23"/>
        <v>0</v>
      </c>
      <c r="P234" s="150">
        <f t="shared" si="24"/>
        <v>0</v>
      </c>
      <c r="Q234" s="472"/>
      <c r="R234" s="472"/>
      <c r="S234" s="472"/>
      <c r="T234" s="472"/>
      <c r="U234" s="472"/>
      <c r="V234" s="185"/>
      <c r="W234" s="524">
        <v>3</v>
      </c>
      <c r="X234" s="150">
        <f t="shared" si="27"/>
        <v>6108.75</v>
      </c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1:40" s="21" customFormat="1" ht="25.5">
      <c r="A235" s="499">
        <v>98</v>
      </c>
      <c r="B235" s="151" t="s">
        <v>1725</v>
      </c>
      <c r="C235" s="176" t="s">
        <v>1557</v>
      </c>
      <c r="D235" s="461" t="s">
        <v>154</v>
      </c>
      <c r="E235" s="443">
        <v>2102.7600000000002</v>
      </c>
      <c r="F235" s="157">
        <v>12</v>
      </c>
      <c r="G235" s="150">
        <f t="shared" si="25"/>
        <v>25233.120000000003</v>
      </c>
      <c r="H235" s="516">
        <v>44105</v>
      </c>
      <c r="I235" s="517">
        <v>42660</v>
      </c>
      <c r="J235" s="187" t="s">
        <v>1666</v>
      </c>
      <c r="K235" s="157"/>
      <c r="L235" s="188">
        <f t="shared" si="26"/>
        <v>0</v>
      </c>
      <c r="M235" s="198" t="s">
        <v>153</v>
      </c>
      <c r="N235" s="517">
        <v>42648</v>
      </c>
      <c r="O235" s="152">
        <f t="shared" si="23"/>
        <v>0</v>
      </c>
      <c r="P235" s="150">
        <f t="shared" si="24"/>
        <v>0</v>
      </c>
      <c r="Q235" s="185"/>
      <c r="R235" s="185"/>
      <c r="S235" s="185"/>
      <c r="T235" s="185"/>
      <c r="U235" s="185"/>
      <c r="V235" s="185"/>
      <c r="W235" s="157">
        <v>12</v>
      </c>
      <c r="X235" s="150">
        <f t="shared" si="27"/>
        <v>25233.120000000003</v>
      </c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1:40" s="21" customFormat="1" ht="38.25">
      <c r="A236" s="499"/>
      <c r="B236" s="151" t="s">
        <v>1129</v>
      </c>
      <c r="C236" s="196" t="s">
        <v>108</v>
      </c>
      <c r="D236" s="196" t="s">
        <v>1130</v>
      </c>
      <c r="E236" s="188">
        <v>5.82</v>
      </c>
      <c r="F236" s="157">
        <v>0</v>
      </c>
      <c r="G236" s="150">
        <f t="shared" si="25"/>
        <v>0</v>
      </c>
      <c r="H236" s="194">
        <v>43734</v>
      </c>
      <c r="I236" s="194">
        <v>43455</v>
      </c>
      <c r="J236" s="526" t="s">
        <v>1133</v>
      </c>
      <c r="K236" s="496">
        <v>11625</v>
      </c>
      <c r="L236" s="188">
        <f t="shared" si="26"/>
        <v>67657.5</v>
      </c>
      <c r="M236" s="188" t="s">
        <v>1136</v>
      </c>
      <c r="N236" s="194">
        <v>43419</v>
      </c>
      <c r="O236" s="152">
        <f t="shared" si="23"/>
        <v>0</v>
      </c>
      <c r="P236" s="150">
        <f t="shared" si="24"/>
        <v>0</v>
      </c>
      <c r="Q236" s="185"/>
      <c r="R236" s="185"/>
      <c r="S236" s="185"/>
      <c r="T236" s="185"/>
      <c r="U236" s="185"/>
      <c r="V236" s="185"/>
      <c r="W236" s="157">
        <v>11625</v>
      </c>
      <c r="X236" s="150">
        <f t="shared" si="27"/>
        <v>67657.5</v>
      </c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1:40" s="21" customFormat="1" ht="38.25">
      <c r="A237" s="499"/>
      <c r="B237" s="151" t="s">
        <v>1129</v>
      </c>
      <c r="C237" s="196" t="s">
        <v>108</v>
      </c>
      <c r="D237" s="196" t="s">
        <v>1131</v>
      </c>
      <c r="E237" s="188">
        <v>5.82</v>
      </c>
      <c r="F237" s="157">
        <v>0</v>
      </c>
      <c r="G237" s="150">
        <f t="shared" si="25"/>
        <v>0</v>
      </c>
      <c r="H237" s="194">
        <v>43922</v>
      </c>
      <c r="I237" s="194">
        <v>43937</v>
      </c>
      <c r="J237" s="526" t="s">
        <v>1134</v>
      </c>
      <c r="K237" s="496">
        <v>38250</v>
      </c>
      <c r="L237" s="188">
        <f t="shared" si="26"/>
        <v>222615</v>
      </c>
      <c r="M237" s="188" t="s">
        <v>1136</v>
      </c>
      <c r="N237" s="194">
        <v>43419</v>
      </c>
      <c r="O237" s="152">
        <f t="shared" si="23"/>
        <v>0</v>
      </c>
      <c r="P237" s="150">
        <f t="shared" si="24"/>
        <v>0</v>
      </c>
      <c r="Q237" s="185"/>
      <c r="R237" s="185"/>
      <c r="S237" s="185"/>
      <c r="T237" s="185"/>
      <c r="U237" s="185"/>
      <c r="V237" s="185"/>
      <c r="W237" s="157">
        <v>38250</v>
      </c>
      <c r="X237" s="150">
        <f t="shared" si="27"/>
        <v>222615</v>
      </c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1:40" s="21" customFormat="1" ht="51">
      <c r="A238" s="499"/>
      <c r="B238" s="151" t="s">
        <v>1132</v>
      </c>
      <c r="C238" s="196" t="s">
        <v>425</v>
      </c>
      <c r="D238" s="196" t="s">
        <v>426</v>
      </c>
      <c r="E238" s="188">
        <v>2.2200000000000002</v>
      </c>
      <c r="F238" s="157">
        <v>0</v>
      </c>
      <c r="G238" s="150">
        <f t="shared" si="25"/>
        <v>0</v>
      </c>
      <c r="H238" s="194">
        <v>43758</v>
      </c>
      <c r="I238" s="194">
        <v>43455</v>
      </c>
      <c r="J238" s="526" t="s">
        <v>1135</v>
      </c>
      <c r="K238" s="496">
        <v>122400</v>
      </c>
      <c r="L238" s="188">
        <f t="shared" si="26"/>
        <v>271728</v>
      </c>
      <c r="M238" s="188" t="s">
        <v>1137</v>
      </c>
      <c r="N238" s="194">
        <v>43453</v>
      </c>
      <c r="O238" s="152">
        <f t="shared" si="23"/>
        <v>0</v>
      </c>
      <c r="P238" s="150">
        <f t="shared" si="24"/>
        <v>0</v>
      </c>
      <c r="Q238" s="185"/>
      <c r="R238" s="185"/>
      <c r="S238" s="185"/>
      <c r="T238" s="185"/>
      <c r="U238" s="185"/>
      <c r="V238" s="185"/>
      <c r="W238" s="157">
        <v>122400</v>
      </c>
      <c r="X238" s="150">
        <f t="shared" si="27"/>
        <v>271728</v>
      </c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1:40" s="21" customFormat="1" ht="51">
      <c r="A239" s="499"/>
      <c r="B239" s="151" t="s">
        <v>1138</v>
      </c>
      <c r="C239" s="196" t="s">
        <v>108</v>
      </c>
      <c r="D239" s="196" t="s">
        <v>1664</v>
      </c>
      <c r="E239" s="188">
        <v>10.199999999999999</v>
      </c>
      <c r="F239" s="157">
        <v>0</v>
      </c>
      <c r="G239" s="150">
        <f t="shared" si="25"/>
        <v>0</v>
      </c>
      <c r="H239" s="194">
        <v>43739</v>
      </c>
      <c r="I239" s="194">
        <v>43437</v>
      </c>
      <c r="J239" s="526" t="s">
        <v>1151</v>
      </c>
      <c r="K239" s="496">
        <v>94252.4</v>
      </c>
      <c r="L239" s="188">
        <f t="shared" si="26"/>
        <v>961374.47999999986</v>
      </c>
      <c r="M239" s="188" t="s">
        <v>1136</v>
      </c>
      <c r="N239" s="194">
        <v>43419</v>
      </c>
      <c r="O239" s="152">
        <f t="shared" si="23"/>
        <v>0</v>
      </c>
      <c r="P239" s="150">
        <f t="shared" si="24"/>
        <v>0</v>
      </c>
      <c r="Q239" s="185"/>
      <c r="R239" s="185"/>
      <c r="S239" s="185"/>
      <c r="T239" s="185"/>
      <c r="U239" s="185"/>
      <c r="V239" s="185"/>
      <c r="W239" s="496">
        <v>94252.4</v>
      </c>
      <c r="X239" s="150">
        <f t="shared" si="27"/>
        <v>961374.47999999986</v>
      </c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1:40" s="21" customFormat="1" ht="51">
      <c r="A240" s="499"/>
      <c r="B240" s="151" t="s">
        <v>1139</v>
      </c>
      <c r="C240" s="196" t="s">
        <v>108</v>
      </c>
      <c r="D240" s="196" t="s">
        <v>1140</v>
      </c>
      <c r="E240" s="188">
        <v>11.46</v>
      </c>
      <c r="F240" s="157">
        <v>0</v>
      </c>
      <c r="G240" s="150">
        <f t="shared" si="25"/>
        <v>0</v>
      </c>
      <c r="H240" s="194">
        <v>44044</v>
      </c>
      <c r="I240" s="194">
        <v>43439</v>
      </c>
      <c r="J240" s="526" t="s">
        <v>1152</v>
      </c>
      <c r="K240" s="496">
        <v>182000</v>
      </c>
      <c r="L240" s="188">
        <f t="shared" si="26"/>
        <v>2085720.0000000002</v>
      </c>
      <c r="M240" s="188" t="s">
        <v>1136</v>
      </c>
      <c r="N240" s="194">
        <v>43419</v>
      </c>
      <c r="O240" s="152">
        <f t="shared" si="23"/>
        <v>38850</v>
      </c>
      <c r="P240" s="150">
        <f t="shared" si="24"/>
        <v>445221.00000000006</v>
      </c>
      <c r="Q240" s="185"/>
      <c r="R240" s="185"/>
      <c r="S240" s="185"/>
      <c r="T240" s="185"/>
      <c r="U240" s="185"/>
      <c r="V240" s="185"/>
      <c r="W240" s="496">
        <v>143150</v>
      </c>
      <c r="X240" s="150">
        <f t="shared" si="27"/>
        <v>1640499.0000000002</v>
      </c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1:40" s="21" customFormat="1" ht="38.25">
      <c r="A241" s="499"/>
      <c r="B241" s="151" t="s">
        <v>1141</v>
      </c>
      <c r="C241" s="196" t="s">
        <v>428</v>
      </c>
      <c r="D241" s="196" t="s">
        <v>1142</v>
      </c>
      <c r="E241" s="188">
        <v>1.08</v>
      </c>
      <c r="F241" s="157">
        <v>0</v>
      </c>
      <c r="G241" s="150">
        <f t="shared" si="25"/>
        <v>0</v>
      </c>
      <c r="H241" s="194">
        <v>43711</v>
      </c>
      <c r="I241" s="194">
        <v>43444</v>
      </c>
      <c r="J241" s="526" t="s">
        <v>1153</v>
      </c>
      <c r="K241" s="496">
        <v>17250</v>
      </c>
      <c r="L241" s="188">
        <f t="shared" si="26"/>
        <v>18630</v>
      </c>
      <c r="M241" s="188" t="s">
        <v>1155</v>
      </c>
      <c r="N241" s="194">
        <v>43433</v>
      </c>
      <c r="O241" s="152">
        <f t="shared" si="23"/>
        <v>0</v>
      </c>
      <c r="P241" s="150">
        <f t="shared" si="24"/>
        <v>0</v>
      </c>
      <c r="Q241" s="185"/>
      <c r="R241" s="185"/>
      <c r="S241" s="185"/>
      <c r="T241" s="185"/>
      <c r="U241" s="185"/>
      <c r="V241" s="185"/>
      <c r="W241" s="496">
        <v>17250</v>
      </c>
      <c r="X241" s="150">
        <f t="shared" si="27"/>
        <v>18630</v>
      </c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1:40" s="21" customFormat="1" ht="38.25">
      <c r="A242" s="499"/>
      <c r="B242" s="151" t="s">
        <v>1141</v>
      </c>
      <c r="C242" s="196" t="s">
        <v>428</v>
      </c>
      <c r="D242" s="196" t="s">
        <v>1143</v>
      </c>
      <c r="E242" s="188">
        <v>1.08</v>
      </c>
      <c r="F242" s="157">
        <v>0</v>
      </c>
      <c r="G242" s="150">
        <f t="shared" si="25"/>
        <v>0</v>
      </c>
      <c r="H242" s="194">
        <v>43696</v>
      </c>
      <c r="I242" s="194">
        <v>43444</v>
      </c>
      <c r="J242" s="526" t="s">
        <v>1153</v>
      </c>
      <c r="K242" s="496">
        <v>17250</v>
      </c>
      <c r="L242" s="188">
        <f t="shared" si="26"/>
        <v>18630</v>
      </c>
      <c r="M242" s="188" t="s">
        <v>1155</v>
      </c>
      <c r="N242" s="194">
        <v>43433</v>
      </c>
      <c r="O242" s="152">
        <f t="shared" si="23"/>
        <v>0</v>
      </c>
      <c r="P242" s="150">
        <f t="shared" si="24"/>
        <v>0</v>
      </c>
      <c r="Q242" s="185"/>
      <c r="R242" s="185"/>
      <c r="S242" s="185"/>
      <c r="T242" s="185"/>
      <c r="U242" s="185"/>
      <c r="V242" s="185"/>
      <c r="W242" s="496">
        <v>17250</v>
      </c>
      <c r="X242" s="150">
        <f t="shared" si="27"/>
        <v>18630</v>
      </c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1:40" s="21" customFormat="1" ht="38.25">
      <c r="A243" s="499"/>
      <c r="B243" s="151" t="s">
        <v>1144</v>
      </c>
      <c r="C243" s="196" t="s">
        <v>1145</v>
      </c>
      <c r="D243" s="196" t="s">
        <v>1146</v>
      </c>
      <c r="E243" s="188">
        <v>1.0900000000000001</v>
      </c>
      <c r="F243" s="157">
        <v>0</v>
      </c>
      <c r="G243" s="150">
        <f t="shared" si="25"/>
        <v>0</v>
      </c>
      <c r="H243" s="194">
        <v>43690</v>
      </c>
      <c r="I243" s="194">
        <v>43455</v>
      </c>
      <c r="J243" s="526" t="s">
        <v>1154</v>
      </c>
      <c r="K243" s="496">
        <v>5000</v>
      </c>
      <c r="L243" s="188">
        <f t="shared" si="26"/>
        <v>5450</v>
      </c>
      <c r="M243" s="188" t="s">
        <v>1156</v>
      </c>
      <c r="N243" s="194">
        <v>43453</v>
      </c>
      <c r="O243" s="152">
        <f t="shared" si="23"/>
        <v>0</v>
      </c>
      <c r="P243" s="150">
        <f t="shared" si="24"/>
        <v>0</v>
      </c>
      <c r="Q243" s="185"/>
      <c r="R243" s="185"/>
      <c r="S243" s="185"/>
      <c r="T243" s="185"/>
      <c r="U243" s="185"/>
      <c r="V243" s="185"/>
      <c r="W243" s="496">
        <v>5000</v>
      </c>
      <c r="X243" s="150">
        <f t="shared" si="27"/>
        <v>5450</v>
      </c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1:40" s="21" customFormat="1" ht="38.25">
      <c r="A244" s="499"/>
      <c r="B244" s="151" t="s">
        <v>1144</v>
      </c>
      <c r="C244" s="196" t="s">
        <v>1145</v>
      </c>
      <c r="D244" s="196" t="s">
        <v>1146</v>
      </c>
      <c r="E244" s="188">
        <v>1.1000000000000001</v>
      </c>
      <c r="F244" s="157">
        <v>0</v>
      </c>
      <c r="G244" s="150">
        <f t="shared" si="25"/>
        <v>0</v>
      </c>
      <c r="H244" s="194">
        <v>43690</v>
      </c>
      <c r="I244" s="194">
        <v>43455</v>
      </c>
      <c r="J244" s="526" t="s">
        <v>1154</v>
      </c>
      <c r="K244" s="496">
        <v>45000</v>
      </c>
      <c r="L244" s="188">
        <f t="shared" si="26"/>
        <v>49500.000000000007</v>
      </c>
      <c r="M244" s="188" t="s">
        <v>1156</v>
      </c>
      <c r="N244" s="194">
        <v>43453</v>
      </c>
      <c r="O244" s="152">
        <f t="shared" si="23"/>
        <v>0</v>
      </c>
      <c r="P244" s="150">
        <f t="shared" si="24"/>
        <v>0</v>
      </c>
      <c r="Q244" s="185"/>
      <c r="R244" s="185"/>
      <c r="S244" s="185"/>
      <c r="T244" s="185"/>
      <c r="U244" s="185"/>
      <c r="V244" s="185"/>
      <c r="W244" s="496">
        <v>45000</v>
      </c>
      <c r="X244" s="150">
        <f t="shared" si="27"/>
        <v>49500.000000000007</v>
      </c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1:40" s="21" customFormat="1" ht="38.25">
      <c r="A245" s="499"/>
      <c r="B245" s="151" t="s">
        <v>1147</v>
      </c>
      <c r="C245" s="196" t="s">
        <v>1145</v>
      </c>
      <c r="D245" s="196" t="s">
        <v>1148</v>
      </c>
      <c r="E245" s="188">
        <v>1.0900000000000001</v>
      </c>
      <c r="F245" s="157">
        <v>0</v>
      </c>
      <c r="G245" s="150">
        <f t="shared" si="25"/>
        <v>0</v>
      </c>
      <c r="H245" s="194">
        <v>43690</v>
      </c>
      <c r="I245" s="194">
        <v>43455</v>
      </c>
      <c r="J245" s="526" t="s">
        <v>1154</v>
      </c>
      <c r="K245" s="496">
        <v>5000</v>
      </c>
      <c r="L245" s="188">
        <f t="shared" si="26"/>
        <v>5450</v>
      </c>
      <c r="M245" s="188" t="s">
        <v>1156</v>
      </c>
      <c r="N245" s="194">
        <v>43453</v>
      </c>
      <c r="O245" s="152">
        <f t="shared" si="23"/>
        <v>0</v>
      </c>
      <c r="P245" s="150">
        <f t="shared" si="24"/>
        <v>0</v>
      </c>
      <c r="Q245" s="185"/>
      <c r="R245" s="185"/>
      <c r="S245" s="185"/>
      <c r="T245" s="185"/>
      <c r="U245" s="185"/>
      <c r="V245" s="185"/>
      <c r="W245" s="496">
        <v>5000</v>
      </c>
      <c r="X245" s="150">
        <f t="shared" si="27"/>
        <v>5450</v>
      </c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1:40" s="21" customFormat="1" ht="38.25">
      <c r="A246" s="499"/>
      <c r="B246" s="151" t="s">
        <v>1147</v>
      </c>
      <c r="C246" s="196" t="s">
        <v>1145</v>
      </c>
      <c r="D246" s="196" t="s">
        <v>1148</v>
      </c>
      <c r="E246" s="188">
        <v>1.1000000000000001</v>
      </c>
      <c r="F246" s="157">
        <v>0</v>
      </c>
      <c r="G246" s="150">
        <f t="shared" si="25"/>
        <v>0</v>
      </c>
      <c r="H246" s="194">
        <v>43690</v>
      </c>
      <c r="I246" s="194">
        <v>43455</v>
      </c>
      <c r="J246" s="526" t="s">
        <v>1154</v>
      </c>
      <c r="K246" s="496">
        <v>95000</v>
      </c>
      <c r="L246" s="188">
        <f t="shared" si="26"/>
        <v>104500.00000000001</v>
      </c>
      <c r="M246" s="188" t="s">
        <v>1156</v>
      </c>
      <c r="N246" s="194">
        <v>43453</v>
      </c>
      <c r="O246" s="152">
        <f t="shared" si="23"/>
        <v>30000</v>
      </c>
      <c r="P246" s="150">
        <f t="shared" si="24"/>
        <v>33000</v>
      </c>
      <c r="Q246" s="185"/>
      <c r="R246" s="185"/>
      <c r="S246" s="185"/>
      <c r="T246" s="185"/>
      <c r="U246" s="185"/>
      <c r="V246" s="185"/>
      <c r="W246" s="496">
        <v>65000</v>
      </c>
      <c r="X246" s="150">
        <f t="shared" si="27"/>
        <v>71500</v>
      </c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1:40" s="21" customFormat="1" ht="38.25">
      <c r="A247" s="499"/>
      <c r="B247" s="151" t="s">
        <v>1149</v>
      </c>
      <c r="C247" s="196" t="s">
        <v>1145</v>
      </c>
      <c r="D247" s="196" t="s">
        <v>1142</v>
      </c>
      <c r="E247" s="188">
        <v>1.0900000000000001</v>
      </c>
      <c r="F247" s="157">
        <v>0</v>
      </c>
      <c r="G247" s="150">
        <f t="shared" si="25"/>
        <v>0</v>
      </c>
      <c r="H247" s="194">
        <v>43711</v>
      </c>
      <c r="I247" s="194">
        <v>43455</v>
      </c>
      <c r="J247" s="526" t="s">
        <v>1154</v>
      </c>
      <c r="K247" s="496">
        <v>5000</v>
      </c>
      <c r="L247" s="188">
        <f t="shared" si="26"/>
        <v>5450</v>
      </c>
      <c r="M247" s="188" t="s">
        <v>1156</v>
      </c>
      <c r="N247" s="194">
        <v>43453</v>
      </c>
      <c r="O247" s="152">
        <f t="shared" si="23"/>
        <v>0</v>
      </c>
      <c r="P247" s="150">
        <f t="shared" si="24"/>
        <v>0</v>
      </c>
      <c r="Q247" s="185"/>
      <c r="R247" s="185"/>
      <c r="S247" s="185"/>
      <c r="T247" s="185"/>
      <c r="U247" s="185"/>
      <c r="V247" s="185"/>
      <c r="W247" s="496">
        <v>5000</v>
      </c>
      <c r="X247" s="150">
        <f t="shared" si="27"/>
        <v>5450</v>
      </c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1:40" s="21" customFormat="1" ht="38.25">
      <c r="A248" s="499"/>
      <c r="B248" s="151" t="s">
        <v>1149</v>
      </c>
      <c r="C248" s="196" t="s">
        <v>1145</v>
      </c>
      <c r="D248" s="196" t="s">
        <v>1142</v>
      </c>
      <c r="E248" s="188">
        <v>1.1000000000000001</v>
      </c>
      <c r="F248" s="157">
        <v>0</v>
      </c>
      <c r="G248" s="150">
        <f t="shared" si="25"/>
        <v>0</v>
      </c>
      <c r="H248" s="194">
        <v>43711</v>
      </c>
      <c r="I248" s="194">
        <v>43455</v>
      </c>
      <c r="J248" s="526" t="s">
        <v>1154</v>
      </c>
      <c r="K248" s="496">
        <v>45000</v>
      </c>
      <c r="L248" s="188">
        <f t="shared" si="26"/>
        <v>49500.000000000007</v>
      </c>
      <c r="M248" s="188" t="s">
        <v>1156</v>
      </c>
      <c r="N248" s="194">
        <v>43453</v>
      </c>
      <c r="O248" s="152">
        <f t="shared" si="23"/>
        <v>0</v>
      </c>
      <c r="P248" s="150">
        <f t="shared" si="24"/>
        <v>0</v>
      </c>
      <c r="Q248" s="185"/>
      <c r="R248" s="185"/>
      <c r="S248" s="185"/>
      <c r="T248" s="185"/>
      <c r="U248" s="185"/>
      <c r="V248" s="185"/>
      <c r="W248" s="496">
        <v>45000</v>
      </c>
      <c r="X248" s="150">
        <f t="shared" si="27"/>
        <v>49500.000000000007</v>
      </c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1:40" s="21" customFormat="1" ht="51">
      <c r="A249" s="499"/>
      <c r="B249" s="151" t="s">
        <v>1150</v>
      </c>
      <c r="C249" s="196" t="s">
        <v>1145</v>
      </c>
      <c r="D249" s="196" t="s">
        <v>1143</v>
      </c>
      <c r="E249" s="188">
        <v>1.0900000000000001</v>
      </c>
      <c r="F249" s="157">
        <v>0</v>
      </c>
      <c r="G249" s="150">
        <f t="shared" si="25"/>
        <v>0</v>
      </c>
      <c r="H249" s="194">
        <v>43696</v>
      </c>
      <c r="I249" s="194">
        <v>43455</v>
      </c>
      <c r="J249" s="526" t="s">
        <v>1154</v>
      </c>
      <c r="K249" s="496">
        <v>5000</v>
      </c>
      <c r="L249" s="188">
        <f t="shared" si="26"/>
        <v>5450</v>
      </c>
      <c r="M249" s="188" t="s">
        <v>1156</v>
      </c>
      <c r="N249" s="194">
        <v>43453</v>
      </c>
      <c r="O249" s="152">
        <f t="shared" si="23"/>
        <v>0</v>
      </c>
      <c r="P249" s="150">
        <f t="shared" si="24"/>
        <v>0</v>
      </c>
      <c r="Q249" s="185"/>
      <c r="R249" s="185"/>
      <c r="S249" s="185"/>
      <c r="T249" s="185"/>
      <c r="U249" s="185"/>
      <c r="V249" s="185"/>
      <c r="W249" s="496">
        <v>5000</v>
      </c>
      <c r="X249" s="150">
        <f t="shared" si="27"/>
        <v>5450</v>
      </c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1:40" s="21" customFormat="1" ht="51">
      <c r="A250" s="499"/>
      <c r="B250" s="151" t="s">
        <v>1150</v>
      </c>
      <c r="C250" s="196" t="s">
        <v>1145</v>
      </c>
      <c r="D250" s="196" t="s">
        <v>1143</v>
      </c>
      <c r="E250" s="188">
        <v>1.1000000000000001</v>
      </c>
      <c r="F250" s="157">
        <v>0</v>
      </c>
      <c r="G250" s="150">
        <f t="shared" si="25"/>
        <v>0</v>
      </c>
      <c r="H250" s="194">
        <v>43696</v>
      </c>
      <c r="I250" s="194">
        <v>43455</v>
      </c>
      <c r="J250" s="526" t="s">
        <v>1154</v>
      </c>
      <c r="K250" s="496">
        <v>45000</v>
      </c>
      <c r="L250" s="188">
        <f t="shared" si="26"/>
        <v>49500.000000000007</v>
      </c>
      <c r="M250" s="188" t="s">
        <v>1156</v>
      </c>
      <c r="N250" s="194">
        <v>43453</v>
      </c>
      <c r="O250" s="152">
        <f t="shared" si="23"/>
        <v>0</v>
      </c>
      <c r="P250" s="150">
        <f t="shared" si="24"/>
        <v>0</v>
      </c>
      <c r="Q250" s="185"/>
      <c r="R250" s="185"/>
      <c r="S250" s="185"/>
      <c r="T250" s="185"/>
      <c r="U250" s="185"/>
      <c r="V250" s="185"/>
      <c r="W250" s="496">
        <v>45000</v>
      </c>
      <c r="X250" s="150">
        <f t="shared" si="27"/>
        <v>49500.000000000007</v>
      </c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1:40" s="21" customFormat="1" ht="63.75">
      <c r="A251" s="499">
        <v>99</v>
      </c>
      <c r="B251" s="193" t="s">
        <v>1662</v>
      </c>
      <c r="C251" s="506" t="s">
        <v>108</v>
      </c>
      <c r="D251" s="507" t="s">
        <v>1658</v>
      </c>
      <c r="E251" s="508">
        <v>9</v>
      </c>
      <c r="F251" s="441">
        <v>48370.8</v>
      </c>
      <c r="G251" s="150">
        <f t="shared" si="25"/>
        <v>435337.2</v>
      </c>
      <c r="H251" s="509">
        <v>43586</v>
      </c>
      <c r="I251" s="510">
        <v>43201</v>
      </c>
      <c r="J251" s="481" t="s">
        <v>1660</v>
      </c>
      <c r="K251" s="511"/>
      <c r="L251" s="508">
        <f t="shared" ref="L251:L256" si="28">K251*E251</f>
        <v>0</v>
      </c>
      <c r="M251" s="512">
        <v>364</v>
      </c>
      <c r="N251" s="510">
        <v>43196</v>
      </c>
      <c r="O251" s="150">
        <f t="shared" si="23"/>
        <v>9398</v>
      </c>
      <c r="P251" s="150">
        <f t="shared" si="24"/>
        <v>84582</v>
      </c>
      <c r="Q251" s="185"/>
      <c r="R251" s="185"/>
      <c r="S251" s="185"/>
      <c r="T251" s="185"/>
      <c r="U251" s="185"/>
      <c r="V251" s="185"/>
      <c r="W251" s="441">
        <v>38972.800000000003</v>
      </c>
      <c r="X251" s="150">
        <f t="shared" si="27"/>
        <v>350755.2</v>
      </c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1:40" s="21" customFormat="1" ht="51">
      <c r="A252" s="499">
        <v>100</v>
      </c>
      <c r="B252" s="193" t="s">
        <v>1663</v>
      </c>
      <c r="C252" s="506" t="s">
        <v>108</v>
      </c>
      <c r="D252" s="507" t="s">
        <v>1664</v>
      </c>
      <c r="E252" s="508">
        <v>7</v>
      </c>
      <c r="F252" s="441">
        <v>11550</v>
      </c>
      <c r="G252" s="150">
        <f t="shared" si="25"/>
        <v>80850</v>
      </c>
      <c r="H252" s="509">
        <v>43770</v>
      </c>
      <c r="I252" s="510">
        <v>43208</v>
      </c>
      <c r="J252" s="481" t="s">
        <v>1661</v>
      </c>
      <c r="K252" s="511"/>
      <c r="L252" s="508">
        <f t="shared" si="28"/>
        <v>0</v>
      </c>
      <c r="M252" s="512">
        <v>364</v>
      </c>
      <c r="N252" s="510">
        <v>43196</v>
      </c>
      <c r="O252" s="152">
        <f t="shared" si="23"/>
        <v>0</v>
      </c>
      <c r="P252" s="150">
        <f t="shared" si="24"/>
        <v>0</v>
      </c>
      <c r="Q252" s="185"/>
      <c r="R252" s="185"/>
      <c r="S252" s="185"/>
      <c r="T252" s="185"/>
      <c r="U252" s="185"/>
      <c r="V252" s="185"/>
      <c r="W252" s="441">
        <v>11550</v>
      </c>
      <c r="X252" s="150">
        <f t="shared" si="27"/>
        <v>80850</v>
      </c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1:40" s="21" customFormat="1" ht="51">
      <c r="A253" s="499">
        <v>101</v>
      </c>
      <c r="B253" s="151" t="s">
        <v>424</v>
      </c>
      <c r="C253" s="196" t="s">
        <v>425</v>
      </c>
      <c r="D253" s="196" t="s">
        <v>426</v>
      </c>
      <c r="E253" s="188">
        <v>1.98</v>
      </c>
      <c r="F253" s="441">
        <v>64800</v>
      </c>
      <c r="G253" s="150">
        <f t="shared" si="25"/>
        <v>128304</v>
      </c>
      <c r="H253" s="194">
        <v>43758</v>
      </c>
      <c r="I253" s="194">
        <v>43322</v>
      </c>
      <c r="J253" s="526" t="s">
        <v>430</v>
      </c>
      <c r="K253" s="496"/>
      <c r="L253" s="508">
        <f t="shared" si="28"/>
        <v>0</v>
      </c>
      <c r="M253" s="188" t="s">
        <v>431</v>
      </c>
      <c r="N253" s="194">
        <v>43297</v>
      </c>
      <c r="O253" s="152">
        <f t="shared" si="23"/>
        <v>30600</v>
      </c>
      <c r="P253" s="150">
        <f t="shared" si="24"/>
        <v>60588</v>
      </c>
      <c r="Q253" s="185"/>
      <c r="R253" s="185"/>
      <c r="S253" s="185"/>
      <c r="T253" s="185"/>
      <c r="U253" s="185"/>
      <c r="V253" s="185"/>
      <c r="W253" s="441">
        <v>34200</v>
      </c>
      <c r="X253" s="150">
        <f t="shared" si="27"/>
        <v>67716</v>
      </c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1:40" s="21" customFormat="1" ht="51">
      <c r="A254" s="499">
        <v>102</v>
      </c>
      <c r="B254" s="151" t="s">
        <v>427</v>
      </c>
      <c r="C254" s="196" t="s">
        <v>428</v>
      </c>
      <c r="D254" s="196" t="s">
        <v>429</v>
      </c>
      <c r="E254" s="188">
        <v>0.85</v>
      </c>
      <c r="F254" s="441">
        <v>33250</v>
      </c>
      <c r="G254" s="150">
        <f t="shared" si="25"/>
        <v>28262.5</v>
      </c>
      <c r="H254" s="194">
        <v>43589</v>
      </c>
      <c r="I254" s="194">
        <v>43322</v>
      </c>
      <c r="J254" s="526" t="s">
        <v>430</v>
      </c>
      <c r="K254" s="496"/>
      <c r="L254" s="508">
        <f t="shared" si="28"/>
        <v>0</v>
      </c>
      <c r="M254" s="188" t="s">
        <v>431</v>
      </c>
      <c r="N254" s="194">
        <v>43297</v>
      </c>
      <c r="O254" s="152">
        <f t="shared" si="23"/>
        <v>0</v>
      </c>
      <c r="P254" s="150">
        <f t="shared" si="24"/>
        <v>0</v>
      </c>
      <c r="Q254" s="185"/>
      <c r="R254" s="185"/>
      <c r="S254" s="185"/>
      <c r="T254" s="185"/>
      <c r="U254" s="185"/>
      <c r="V254" s="185"/>
      <c r="W254" s="441">
        <v>33250</v>
      </c>
      <c r="X254" s="150">
        <f t="shared" si="27"/>
        <v>28262.5</v>
      </c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1:40" s="21" customFormat="1" ht="38.25">
      <c r="A255" s="499">
        <v>103</v>
      </c>
      <c r="B255" s="193" t="s">
        <v>940</v>
      </c>
      <c r="C255" s="496" t="s">
        <v>1537</v>
      </c>
      <c r="D255" s="496" t="s">
        <v>941</v>
      </c>
      <c r="E255" s="188">
        <v>48</v>
      </c>
      <c r="F255" s="441">
        <v>744</v>
      </c>
      <c r="G255" s="150">
        <f t="shared" si="25"/>
        <v>35712</v>
      </c>
      <c r="H255" s="194">
        <v>43922</v>
      </c>
      <c r="I255" s="194">
        <v>43383</v>
      </c>
      <c r="J255" s="526">
        <v>88</v>
      </c>
      <c r="K255" s="496"/>
      <c r="L255" s="508">
        <f t="shared" si="28"/>
        <v>0</v>
      </c>
      <c r="M255" s="188">
        <v>999</v>
      </c>
      <c r="N255" s="194">
        <v>43371</v>
      </c>
      <c r="O255" s="152">
        <f t="shared" si="23"/>
        <v>0</v>
      </c>
      <c r="P255" s="150">
        <f t="shared" si="24"/>
        <v>0</v>
      </c>
      <c r="Q255" s="185"/>
      <c r="R255" s="185"/>
      <c r="S255" s="185"/>
      <c r="T255" s="185"/>
      <c r="U255" s="185"/>
      <c r="V255" s="185"/>
      <c r="W255" s="441">
        <v>744</v>
      </c>
      <c r="X255" s="150">
        <f t="shared" si="27"/>
        <v>35712</v>
      </c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1:40" s="21" customFormat="1">
      <c r="A256" s="499"/>
      <c r="B256" s="193" t="s">
        <v>1121</v>
      </c>
      <c r="C256" s="496" t="s">
        <v>160</v>
      </c>
      <c r="D256" s="496" t="s">
        <v>1122</v>
      </c>
      <c r="E256" s="188">
        <v>1995.55</v>
      </c>
      <c r="F256" s="441">
        <v>0</v>
      </c>
      <c r="G256" s="150">
        <f t="shared" si="25"/>
        <v>0</v>
      </c>
      <c r="H256" s="194">
        <v>44409</v>
      </c>
      <c r="I256" s="194">
        <v>43446</v>
      </c>
      <c r="J256" s="496" t="s">
        <v>1123</v>
      </c>
      <c r="K256" s="156">
        <v>600</v>
      </c>
      <c r="L256" s="508">
        <f t="shared" si="28"/>
        <v>1197330</v>
      </c>
      <c r="M256" s="496" t="s">
        <v>1037</v>
      </c>
      <c r="N256" s="194">
        <v>43433</v>
      </c>
      <c r="O256" s="152">
        <f t="shared" si="23"/>
        <v>0</v>
      </c>
      <c r="P256" s="150">
        <f t="shared" si="24"/>
        <v>0</v>
      </c>
      <c r="Q256" s="185"/>
      <c r="R256" s="185"/>
      <c r="S256" s="185"/>
      <c r="T256" s="185"/>
      <c r="U256" s="185"/>
      <c r="V256" s="185"/>
      <c r="W256" s="441">
        <v>600</v>
      </c>
      <c r="X256" s="150">
        <f t="shared" si="27"/>
        <v>1197330</v>
      </c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1:40" s="23" customFormat="1">
      <c r="A257" s="534"/>
      <c r="B257" s="534" t="s">
        <v>1588</v>
      </c>
      <c r="C257" s="534"/>
      <c r="D257" s="535"/>
      <c r="E257" s="437"/>
      <c r="F257" s="155"/>
      <c r="G257" s="147">
        <f>SUM(G90:G255)</f>
        <v>24670721.859999996</v>
      </c>
      <c r="H257" s="536"/>
      <c r="I257" s="536"/>
      <c r="J257" s="494"/>
      <c r="K257" s="435"/>
      <c r="L257" s="147">
        <f>SUM(L89:L256)</f>
        <v>66505802.969999999</v>
      </c>
      <c r="M257" s="435"/>
      <c r="N257" s="148"/>
      <c r="O257" s="185">
        <f t="shared" si="23"/>
        <v>0</v>
      </c>
      <c r="P257" s="147">
        <f>SUM(P89:P256)</f>
        <v>4569315.57</v>
      </c>
      <c r="Q257" s="437"/>
      <c r="R257" s="437"/>
      <c r="S257" s="437"/>
      <c r="T257" s="437"/>
      <c r="U257" s="155"/>
      <c r="V257" s="437"/>
      <c r="W257" s="437"/>
      <c r="X257" s="147">
        <f>SUM(X89:X256)</f>
        <v>86607209.260000005</v>
      </c>
      <c r="Y257" s="34">
        <f>G257+L257-P257</f>
        <v>86607209.25999999</v>
      </c>
      <c r="Z257" s="34">
        <f>X257-Y257</f>
        <v>0</v>
      </c>
    </row>
    <row r="258" spans="1:40" s="23" customFormat="1" ht="15.75">
      <c r="A258" s="669" t="s">
        <v>1571</v>
      </c>
      <c r="B258" s="670"/>
      <c r="C258" s="670"/>
      <c r="D258" s="670"/>
      <c r="E258" s="670"/>
      <c r="F258" s="670"/>
      <c r="G258" s="670"/>
      <c r="H258" s="670"/>
      <c r="I258" s="670"/>
      <c r="J258" s="670"/>
      <c r="K258" s="670"/>
      <c r="L258" s="670"/>
      <c r="M258" s="670"/>
      <c r="N258" s="670"/>
      <c r="O258" s="670"/>
      <c r="P258" s="670"/>
      <c r="Q258" s="670"/>
      <c r="R258" s="670"/>
      <c r="S258" s="670"/>
      <c r="T258" s="670"/>
      <c r="U258" s="670"/>
      <c r="V258" s="670"/>
      <c r="W258" s="670"/>
      <c r="X258" s="671"/>
    </row>
    <row r="259" spans="1:40" s="23" customFormat="1">
      <c r="A259" s="537">
        <v>1</v>
      </c>
      <c r="B259" s="151" t="s">
        <v>406</v>
      </c>
      <c r="C259" s="153" t="s">
        <v>1562</v>
      </c>
      <c r="D259" s="150" t="s">
        <v>407</v>
      </c>
      <c r="E259" s="150">
        <v>17869</v>
      </c>
      <c r="F259" s="185">
        <v>12</v>
      </c>
      <c r="G259" s="150">
        <f t="shared" ref="G259:G265" si="29">E259*F259</f>
        <v>214428</v>
      </c>
      <c r="H259" s="453">
        <v>44012</v>
      </c>
      <c r="I259" s="453">
        <v>43326</v>
      </c>
      <c r="J259" s="152" t="s">
        <v>408</v>
      </c>
      <c r="K259" s="185"/>
      <c r="L259" s="150">
        <f>K259*E259</f>
        <v>0</v>
      </c>
      <c r="M259" s="185">
        <v>832</v>
      </c>
      <c r="N259" s="453">
        <v>43325</v>
      </c>
      <c r="O259" s="152">
        <f>F259+K259-W259</f>
        <v>7</v>
      </c>
      <c r="P259" s="150">
        <f>O259*E259</f>
        <v>125083</v>
      </c>
      <c r="Q259" s="454"/>
      <c r="R259" s="185"/>
      <c r="S259" s="185"/>
      <c r="T259" s="185"/>
      <c r="U259" s="176"/>
      <c r="V259" s="185"/>
      <c r="W259" s="185">
        <v>5</v>
      </c>
      <c r="X259" s="150">
        <f>G259+L259-P259-T259</f>
        <v>89345</v>
      </c>
    </row>
    <row r="260" spans="1:40" s="23" customFormat="1" ht="36">
      <c r="A260" s="537"/>
      <c r="B260" s="151" t="s">
        <v>406</v>
      </c>
      <c r="C260" s="153" t="s">
        <v>1562</v>
      </c>
      <c r="D260" s="443" t="s">
        <v>1243</v>
      </c>
      <c r="E260" s="150">
        <v>18618</v>
      </c>
      <c r="F260" s="185">
        <v>0</v>
      </c>
      <c r="G260" s="150">
        <f t="shared" si="29"/>
        <v>0</v>
      </c>
      <c r="H260" s="453">
        <v>44197</v>
      </c>
      <c r="I260" s="453">
        <v>43460</v>
      </c>
      <c r="J260" s="152" t="s">
        <v>1244</v>
      </c>
      <c r="K260" s="185">
        <v>153</v>
      </c>
      <c r="L260" s="150">
        <f>K260*E260</f>
        <v>2848554</v>
      </c>
      <c r="M260" s="185">
        <v>1339</v>
      </c>
      <c r="N260" s="453">
        <v>43456</v>
      </c>
      <c r="O260" s="152">
        <f>F260+K260-W260</f>
        <v>0</v>
      </c>
      <c r="P260" s="150">
        <f>O260*E260</f>
        <v>0</v>
      </c>
      <c r="Q260" s="454"/>
      <c r="R260" s="185"/>
      <c r="S260" s="185"/>
      <c r="T260" s="185"/>
      <c r="U260" s="176"/>
      <c r="V260" s="185"/>
      <c r="W260" s="185">
        <v>153</v>
      </c>
      <c r="X260" s="150">
        <f>G260+L260-P260-T260</f>
        <v>2848554</v>
      </c>
    </row>
    <row r="261" spans="1:40" s="23" customFormat="1">
      <c r="A261" s="156">
        <v>2</v>
      </c>
      <c r="B261" s="151" t="s">
        <v>44</v>
      </c>
      <c r="C261" s="176" t="s">
        <v>1562</v>
      </c>
      <c r="D261" s="150">
        <v>7850</v>
      </c>
      <c r="E261" s="150">
        <v>1099400</v>
      </c>
      <c r="F261" s="185">
        <v>5</v>
      </c>
      <c r="G261" s="150">
        <f t="shared" si="29"/>
        <v>5497000</v>
      </c>
      <c r="H261" s="453">
        <v>43831</v>
      </c>
      <c r="I261" s="453">
        <v>42990</v>
      </c>
      <c r="J261" s="152">
        <v>123</v>
      </c>
      <c r="K261" s="185"/>
      <c r="L261" s="150">
        <f>K261*E261</f>
        <v>0</v>
      </c>
      <c r="M261" s="185">
        <v>486</v>
      </c>
      <c r="N261" s="453">
        <v>42982</v>
      </c>
      <c r="O261" s="152">
        <f>F261+K261-W261</f>
        <v>0</v>
      </c>
      <c r="P261" s="150">
        <f>O261*E261</f>
        <v>0</v>
      </c>
      <c r="Q261" s="454"/>
      <c r="R261" s="185"/>
      <c r="S261" s="185"/>
      <c r="T261" s="185"/>
      <c r="U261" s="176"/>
      <c r="V261" s="185"/>
      <c r="W261" s="185">
        <v>5</v>
      </c>
      <c r="X261" s="150">
        <f>G261+L261-P261-T261</f>
        <v>5497000</v>
      </c>
    </row>
    <row r="262" spans="1:40" s="33" customFormat="1" ht="25.5">
      <c r="A262" s="537">
        <v>3</v>
      </c>
      <c r="B262" s="151" t="s">
        <v>1589</v>
      </c>
      <c r="C262" s="176" t="s">
        <v>1562</v>
      </c>
      <c r="D262" s="150">
        <v>6477</v>
      </c>
      <c r="E262" s="150">
        <v>268500</v>
      </c>
      <c r="F262" s="185">
        <v>1</v>
      </c>
      <c r="G262" s="150">
        <f t="shared" si="29"/>
        <v>268500</v>
      </c>
      <c r="H262" s="294" t="s">
        <v>1744</v>
      </c>
      <c r="I262" s="482">
        <v>41505</v>
      </c>
      <c r="J262" s="187" t="s">
        <v>1628</v>
      </c>
      <c r="K262" s="185"/>
      <c r="L262" s="150"/>
      <c r="M262" s="185">
        <v>450</v>
      </c>
      <c r="N262" s="453">
        <v>41501</v>
      </c>
      <c r="O262" s="185">
        <f>F262-W262</f>
        <v>0</v>
      </c>
      <c r="P262" s="150">
        <f t="shared" ref="P262:P282" si="30">O262*E262</f>
        <v>0</v>
      </c>
      <c r="Q262" s="457"/>
      <c r="R262" s="185"/>
      <c r="S262" s="185"/>
      <c r="T262" s="185"/>
      <c r="U262" s="176"/>
      <c r="V262" s="185"/>
      <c r="W262" s="185">
        <v>1</v>
      </c>
      <c r="X262" s="150">
        <f t="shared" ref="X262:X282" si="31">G262+L262-P262-T262</f>
        <v>268500</v>
      </c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1:40" s="33" customFormat="1" ht="25.5">
      <c r="A263" s="156">
        <v>4</v>
      </c>
      <c r="B263" s="151" t="s">
        <v>45</v>
      </c>
      <c r="C263" s="176" t="s">
        <v>1562</v>
      </c>
      <c r="D263" s="150" t="s">
        <v>1629</v>
      </c>
      <c r="E263" s="150">
        <v>39522.5</v>
      </c>
      <c r="F263" s="185">
        <v>1</v>
      </c>
      <c r="G263" s="150">
        <f t="shared" si="29"/>
        <v>39522.5</v>
      </c>
      <c r="H263" s="453">
        <v>43831</v>
      </c>
      <c r="I263" s="453">
        <v>42984</v>
      </c>
      <c r="J263" s="152">
        <v>10</v>
      </c>
      <c r="K263" s="185"/>
      <c r="L263" s="150">
        <f>K263*E263</f>
        <v>0</v>
      </c>
      <c r="M263" s="185">
        <v>486</v>
      </c>
      <c r="N263" s="453">
        <v>42617</v>
      </c>
      <c r="O263" s="152">
        <f t="shared" ref="O263:O282" si="32">F263+K263-W263</f>
        <v>1</v>
      </c>
      <c r="P263" s="150">
        <f t="shared" si="30"/>
        <v>39522.5</v>
      </c>
      <c r="Q263" s="454"/>
      <c r="R263" s="185"/>
      <c r="S263" s="185"/>
      <c r="T263" s="185"/>
      <c r="U263" s="176"/>
      <c r="V263" s="185"/>
      <c r="W263" s="185">
        <v>0</v>
      </c>
      <c r="X263" s="150">
        <f t="shared" si="31"/>
        <v>0</v>
      </c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1:40" s="33" customFormat="1" ht="25.5">
      <c r="A264" s="537">
        <v>5</v>
      </c>
      <c r="B264" s="151" t="s">
        <v>409</v>
      </c>
      <c r="C264" s="176" t="s">
        <v>1562</v>
      </c>
      <c r="D264" s="443" t="s">
        <v>410</v>
      </c>
      <c r="E264" s="150">
        <v>22149</v>
      </c>
      <c r="F264" s="185">
        <v>30</v>
      </c>
      <c r="G264" s="150">
        <f t="shared" si="29"/>
        <v>664470</v>
      </c>
      <c r="H264" s="453">
        <v>44742</v>
      </c>
      <c r="I264" s="453">
        <v>43327</v>
      </c>
      <c r="J264" s="152" t="s">
        <v>411</v>
      </c>
      <c r="K264" s="185"/>
      <c r="L264" s="150">
        <f>K264*E264</f>
        <v>0</v>
      </c>
      <c r="M264" s="185">
        <v>832</v>
      </c>
      <c r="N264" s="453">
        <v>43325</v>
      </c>
      <c r="O264" s="152">
        <f t="shared" si="32"/>
        <v>25</v>
      </c>
      <c r="P264" s="150">
        <f t="shared" si="30"/>
        <v>553725</v>
      </c>
      <c r="Q264" s="454"/>
      <c r="R264" s="185"/>
      <c r="S264" s="185"/>
      <c r="T264" s="185"/>
      <c r="U264" s="176"/>
      <c r="V264" s="185"/>
      <c r="W264" s="185">
        <v>5</v>
      </c>
      <c r="X264" s="150">
        <f t="shared" si="31"/>
        <v>110745</v>
      </c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1:40" s="33" customFormat="1" ht="36">
      <c r="A265" s="156">
        <v>6</v>
      </c>
      <c r="B265" s="151" t="s">
        <v>409</v>
      </c>
      <c r="C265" s="176" t="s">
        <v>1562</v>
      </c>
      <c r="D265" s="443" t="s">
        <v>857</v>
      </c>
      <c r="E265" s="150">
        <v>22149</v>
      </c>
      <c r="F265" s="185">
        <v>60</v>
      </c>
      <c r="G265" s="150">
        <f t="shared" si="29"/>
        <v>1328940</v>
      </c>
      <c r="H265" s="453">
        <v>44166</v>
      </c>
      <c r="I265" s="453">
        <v>43384</v>
      </c>
      <c r="J265" s="152" t="s">
        <v>858</v>
      </c>
      <c r="K265" s="185"/>
      <c r="L265" s="150">
        <f>K265*E265</f>
        <v>0</v>
      </c>
      <c r="M265" s="185">
        <v>1025</v>
      </c>
      <c r="N265" s="453">
        <v>43378</v>
      </c>
      <c r="O265" s="152">
        <f t="shared" si="32"/>
        <v>0</v>
      </c>
      <c r="P265" s="150">
        <f t="shared" si="30"/>
        <v>0</v>
      </c>
      <c r="Q265" s="454"/>
      <c r="R265" s="185"/>
      <c r="S265" s="185"/>
      <c r="T265" s="185"/>
      <c r="U265" s="176"/>
      <c r="V265" s="185"/>
      <c r="W265" s="185">
        <v>60</v>
      </c>
      <c r="X265" s="150">
        <f t="shared" si="31"/>
        <v>1328940</v>
      </c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1:40" s="33" customFormat="1" ht="25.5">
      <c r="A266" s="537">
        <v>7</v>
      </c>
      <c r="B266" s="151" t="s">
        <v>46</v>
      </c>
      <c r="C266" s="153" t="s">
        <v>1562</v>
      </c>
      <c r="D266" s="150" t="s">
        <v>1631</v>
      </c>
      <c r="E266" s="150">
        <v>20900</v>
      </c>
      <c r="F266" s="185">
        <v>7</v>
      </c>
      <c r="G266" s="150">
        <f t="shared" ref="G266:G282" si="33">E266*F266</f>
        <v>146300</v>
      </c>
      <c r="H266" s="453">
        <v>43831</v>
      </c>
      <c r="I266" s="453">
        <v>42984</v>
      </c>
      <c r="J266" s="187" t="s">
        <v>1632</v>
      </c>
      <c r="K266" s="185"/>
      <c r="L266" s="150">
        <f>K266*E266</f>
        <v>0</v>
      </c>
      <c r="M266" s="185">
        <v>486</v>
      </c>
      <c r="N266" s="453">
        <v>42982</v>
      </c>
      <c r="O266" s="152">
        <f t="shared" si="32"/>
        <v>2</v>
      </c>
      <c r="P266" s="150">
        <f t="shared" si="30"/>
        <v>41800</v>
      </c>
      <c r="Q266" s="454"/>
      <c r="R266" s="185"/>
      <c r="S266" s="185"/>
      <c r="T266" s="185"/>
      <c r="U266" s="176"/>
      <c r="V266" s="185"/>
      <c r="W266" s="185">
        <v>5</v>
      </c>
      <c r="X266" s="150">
        <f t="shared" si="31"/>
        <v>104500</v>
      </c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1:40" s="33" customFormat="1" ht="25.5">
      <c r="A267" s="156">
        <v>8</v>
      </c>
      <c r="B267" s="151" t="s">
        <v>47</v>
      </c>
      <c r="C267" s="153" t="s">
        <v>1562</v>
      </c>
      <c r="D267" s="150">
        <v>63277470</v>
      </c>
      <c r="E267" s="150">
        <v>22138.3</v>
      </c>
      <c r="F267" s="185">
        <v>5</v>
      </c>
      <c r="G267" s="150">
        <f t="shared" si="33"/>
        <v>110691.5</v>
      </c>
      <c r="H267" s="453">
        <v>43831</v>
      </c>
      <c r="I267" s="453">
        <v>42984</v>
      </c>
      <c r="J267" s="187" t="s">
        <v>1630</v>
      </c>
      <c r="K267" s="185"/>
      <c r="L267" s="150">
        <f t="shared" ref="L267:L282" si="34">K267*E267</f>
        <v>0</v>
      </c>
      <c r="M267" s="185">
        <v>486</v>
      </c>
      <c r="N267" s="453">
        <v>42982</v>
      </c>
      <c r="O267" s="152">
        <f t="shared" si="32"/>
        <v>5</v>
      </c>
      <c r="P267" s="150">
        <f t="shared" si="30"/>
        <v>110691.5</v>
      </c>
      <c r="Q267" s="454"/>
      <c r="R267" s="185"/>
      <c r="S267" s="185"/>
      <c r="T267" s="185"/>
      <c r="U267" s="176"/>
      <c r="V267" s="185"/>
      <c r="W267" s="185">
        <v>0</v>
      </c>
      <c r="X267" s="150">
        <f t="shared" si="31"/>
        <v>0</v>
      </c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1:40" s="33" customFormat="1" ht="38.25">
      <c r="A268" s="156">
        <v>10</v>
      </c>
      <c r="B268" s="151" t="s">
        <v>48</v>
      </c>
      <c r="C268" s="153" t="s">
        <v>1562</v>
      </c>
      <c r="D268" s="150" t="s">
        <v>1633</v>
      </c>
      <c r="E268" s="150">
        <v>85200</v>
      </c>
      <c r="F268" s="185">
        <v>1</v>
      </c>
      <c r="G268" s="150">
        <f t="shared" si="33"/>
        <v>85200</v>
      </c>
      <c r="H268" s="453">
        <v>43831</v>
      </c>
      <c r="I268" s="453">
        <v>42990</v>
      </c>
      <c r="J268" s="187" t="s">
        <v>1634</v>
      </c>
      <c r="K268" s="185"/>
      <c r="L268" s="150">
        <f t="shared" si="34"/>
        <v>0</v>
      </c>
      <c r="M268" s="185">
        <v>486</v>
      </c>
      <c r="N268" s="453">
        <v>42982</v>
      </c>
      <c r="O268" s="152">
        <f t="shared" si="32"/>
        <v>0</v>
      </c>
      <c r="P268" s="150">
        <f t="shared" si="30"/>
        <v>0</v>
      </c>
      <c r="Q268" s="454"/>
      <c r="R268" s="185"/>
      <c r="S268" s="185"/>
      <c r="T268" s="185"/>
      <c r="U268" s="176"/>
      <c r="V268" s="185"/>
      <c r="W268" s="185">
        <v>1</v>
      </c>
      <c r="X268" s="150">
        <f t="shared" si="31"/>
        <v>85200</v>
      </c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1:40" s="33" customFormat="1" ht="38.25">
      <c r="A269" s="537">
        <v>11</v>
      </c>
      <c r="B269" s="151" t="s">
        <v>859</v>
      </c>
      <c r="C269" s="153" t="s">
        <v>1562</v>
      </c>
      <c r="D269" s="443" t="s">
        <v>860</v>
      </c>
      <c r="E269" s="150">
        <v>89987</v>
      </c>
      <c r="F269" s="185">
        <v>11</v>
      </c>
      <c r="G269" s="150">
        <f t="shared" si="33"/>
        <v>989857</v>
      </c>
      <c r="H269" s="453">
        <v>44228</v>
      </c>
      <c r="I269" s="453" t="s">
        <v>861</v>
      </c>
      <c r="J269" s="187" t="s">
        <v>858</v>
      </c>
      <c r="K269" s="185"/>
      <c r="L269" s="150">
        <f t="shared" si="34"/>
        <v>0</v>
      </c>
      <c r="M269" s="185">
        <v>1025</v>
      </c>
      <c r="N269" s="453">
        <v>43317</v>
      </c>
      <c r="O269" s="152">
        <f t="shared" si="32"/>
        <v>5</v>
      </c>
      <c r="P269" s="150">
        <f t="shared" si="30"/>
        <v>449935</v>
      </c>
      <c r="Q269" s="454"/>
      <c r="R269" s="185"/>
      <c r="S269" s="185"/>
      <c r="T269" s="185"/>
      <c r="U269" s="176"/>
      <c r="V269" s="185"/>
      <c r="W269" s="185">
        <v>6</v>
      </c>
      <c r="X269" s="150">
        <f t="shared" si="31"/>
        <v>539922</v>
      </c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1:40" s="33" customFormat="1" ht="38.25">
      <c r="A270" s="156">
        <v>12</v>
      </c>
      <c r="B270" s="151" t="s">
        <v>862</v>
      </c>
      <c r="C270" s="153" t="s">
        <v>1562</v>
      </c>
      <c r="D270" s="443" t="s">
        <v>863</v>
      </c>
      <c r="E270" s="150">
        <v>45903</v>
      </c>
      <c r="F270" s="185">
        <v>9</v>
      </c>
      <c r="G270" s="150">
        <f t="shared" si="33"/>
        <v>413127</v>
      </c>
      <c r="H270" s="453">
        <v>44228</v>
      </c>
      <c r="I270" s="453">
        <v>43383</v>
      </c>
      <c r="J270" s="187" t="s">
        <v>864</v>
      </c>
      <c r="K270" s="185"/>
      <c r="L270" s="150">
        <f t="shared" si="34"/>
        <v>0</v>
      </c>
      <c r="M270" s="185">
        <v>1025</v>
      </c>
      <c r="N270" s="453">
        <v>43317</v>
      </c>
      <c r="O270" s="152">
        <f t="shared" si="32"/>
        <v>0</v>
      </c>
      <c r="P270" s="150">
        <f t="shared" si="30"/>
        <v>0</v>
      </c>
      <c r="Q270" s="454"/>
      <c r="R270" s="185"/>
      <c r="S270" s="185"/>
      <c r="T270" s="185"/>
      <c r="U270" s="176"/>
      <c r="V270" s="185"/>
      <c r="W270" s="185">
        <v>9</v>
      </c>
      <c r="X270" s="150">
        <f t="shared" si="31"/>
        <v>413127</v>
      </c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1:40" s="33" customFormat="1" ht="36">
      <c r="A271" s="537">
        <v>13</v>
      </c>
      <c r="B271" s="151" t="s">
        <v>865</v>
      </c>
      <c r="C271" s="153" t="s">
        <v>1562</v>
      </c>
      <c r="D271" s="443" t="s">
        <v>866</v>
      </c>
      <c r="E271" s="150">
        <v>28024.37</v>
      </c>
      <c r="F271" s="185">
        <v>70</v>
      </c>
      <c r="G271" s="150">
        <f t="shared" si="33"/>
        <v>1961705.9</v>
      </c>
      <c r="H271" s="453">
        <v>45870</v>
      </c>
      <c r="I271" s="453">
        <v>43384</v>
      </c>
      <c r="J271" s="187" t="s">
        <v>867</v>
      </c>
      <c r="K271" s="185"/>
      <c r="L271" s="150">
        <f t="shared" si="34"/>
        <v>0</v>
      </c>
      <c r="M271" s="185">
        <v>1025</v>
      </c>
      <c r="N271" s="453">
        <v>43317</v>
      </c>
      <c r="O271" s="152">
        <f t="shared" si="32"/>
        <v>14</v>
      </c>
      <c r="P271" s="150">
        <f t="shared" si="30"/>
        <v>392341.18</v>
      </c>
      <c r="Q271" s="454"/>
      <c r="R271" s="185"/>
      <c r="S271" s="185"/>
      <c r="T271" s="185"/>
      <c r="U271" s="176"/>
      <c r="V271" s="185"/>
      <c r="W271" s="185">
        <v>56</v>
      </c>
      <c r="X271" s="150">
        <f t="shared" si="31"/>
        <v>1569364.72</v>
      </c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1:40" s="33" customFormat="1" ht="38.25">
      <c r="A272" s="156">
        <v>14</v>
      </c>
      <c r="B272" s="151" t="s">
        <v>868</v>
      </c>
      <c r="C272" s="153" t="s">
        <v>1562</v>
      </c>
      <c r="D272" s="443" t="s">
        <v>869</v>
      </c>
      <c r="E272" s="150">
        <v>45999.3</v>
      </c>
      <c r="F272" s="185">
        <v>70</v>
      </c>
      <c r="G272" s="150">
        <f t="shared" si="33"/>
        <v>3219951</v>
      </c>
      <c r="H272" s="453">
        <v>45108</v>
      </c>
      <c r="I272" s="453">
        <v>43384</v>
      </c>
      <c r="J272" s="187" t="s">
        <v>858</v>
      </c>
      <c r="K272" s="185"/>
      <c r="L272" s="150">
        <f t="shared" si="34"/>
        <v>0</v>
      </c>
      <c r="M272" s="185">
        <v>1025</v>
      </c>
      <c r="N272" s="453">
        <v>43317</v>
      </c>
      <c r="O272" s="152">
        <f t="shared" si="32"/>
        <v>18</v>
      </c>
      <c r="P272" s="150">
        <f t="shared" si="30"/>
        <v>827987.4</v>
      </c>
      <c r="Q272" s="454"/>
      <c r="R272" s="185"/>
      <c r="S272" s="185"/>
      <c r="T272" s="185"/>
      <c r="U272" s="176"/>
      <c r="V272" s="185"/>
      <c r="W272" s="185">
        <v>52</v>
      </c>
      <c r="X272" s="150">
        <f t="shared" si="31"/>
        <v>2391963.6</v>
      </c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1:40" s="33" customFormat="1" ht="36">
      <c r="A273" s="537">
        <v>15</v>
      </c>
      <c r="B273" s="151" t="s">
        <v>870</v>
      </c>
      <c r="C273" s="153" t="s">
        <v>1562</v>
      </c>
      <c r="D273" s="443" t="s">
        <v>871</v>
      </c>
      <c r="E273" s="150">
        <v>29895.8</v>
      </c>
      <c r="F273" s="185">
        <v>113</v>
      </c>
      <c r="G273" s="150">
        <f t="shared" si="33"/>
        <v>3378225.4</v>
      </c>
      <c r="H273" s="453">
        <v>44621</v>
      </c>
      <c r="I273" s="453" t="s">
        <v>872</v>
      </c>
      <c r="J273" s="187" t="s">
        <v>858</v>
      </c>
      <c r="K273" s="185"/>
      <c r="L273" s="150">
        <f t="shared" si="34"/>
        <v>0</v>
      </c>
      <c r="M273" s="185">
        <v>1025</v>
      </c>
      <c r="N273" s="453">
        <v>43317</v>
      </c>
      <c r="O273" s="152">
        <f t="shared" si="32"/>
        <v>39</v>
      </c>
      <c r="P273" s="150">
        <f t="shared" si="30"/>
        <v>1165936.2</v>
      </c>
      <c r="Q273" s="454"/>
      <c r="R273" s="185"/>
      <c r="S273" s="185"/>
      <c r="T273" s="185"/>
      <c r="U273" s="176"/>
      <c r="V273" s="185"/>
      <c r="W273" s="185">
        <v>74</v>
      </c>
      <c r="X273" s="150">
        <f t="shared" si="31"/>
        <v>2212289.2000000002</v>
      </c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1:40" s="33" customFormat="1" ht="38.25">
      <c r="A274" s="537"/>
      <c r="B274" s="151" t="s">
        <v>1245</v>
      </c>
      <c r="C274" s="153" t="s">
        <v>1562</v>
      </c>
      <c r="D274" s="443" t="s">
        <v>1246</v>
      </c>
      <c r="E274" s="150">
        <v>85400</v>
      </c>
      <c r="F274" s="185">
        <v>0</v>
      </c>
      <c r="G274" s="150">
        <f t="shared" si="33"/>
        <v>0</v>
      </c>
      <c r="H274" s="453">
        <v>44197</v>
      </c>
      <c r="I274" s="453">
        <v>43455</v>
      </c>
      <c r="J274" s="187" t="s">
        <v>1247</v>
      </c>
      <c r="K274" s="185">
        <v>10</v>
      </c>
      <c r="L274" s="150">
        <f t="shared" si="34"/>
        <v>854000</v>
      </c>
      <c r="M274" s="185">
        <v>1278</v>
      </c>
      <c r="N274" s="453">
        <v>43445</v>
      </c>
      <c r="O274" s="152">
        <f t="shared" si="32"/>
        <v>0</v>
      </c>
      <c r="P274" s="150">
        <f t="shared" si="30"/>
        <v>0</v>
      </c>
      <c r="Q274" s="454"/>
      <c r="R274" s="185"/>
      <c r="S274" s="185"/>
      <c r="T274" s="185"/>
      <c r="U274" s="176"/>
      <c r="V274" s="185"/>
      <c r="W274" s="185">
        <v>10</v>
      </c>
      <c r="X274" s="150">
        <f t="shared" si="31"/>
        <v>854000</v>
      </c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1:40" s="33" customFormat="1" ht="38.25">
      <c r="A275" s="537"/>
      <c r="B275" s="151" t="s">
        <v>1248</v>
      </c>
      <c r="C275" s="153" t="s">
        <v>1562</v>
      </c>
      <c r="D275" s="443" t="s">
        <v>1251</v>
      </c>
      <c r="E275" s="150">
        <v>45769.3</v>
      </c>
      <c r="F275" s="185">
        <v>0</v>
      </c>
      <c r="G275" s="150">
        <f t="shared" si="33"/>
        <v>0</v>
      </c>
      <c r="H275" s="453">
        <v>44075</v>
      </c>
      <c r="I275" s="453">
        <v>43455</v>
      </c>
      <c r="J275" s="187" t="s">
        <v>1247</v>
      </c>
      <c r="K275" s="185">
        <v>50</v>
      </c>
      <c r="L275" s="150">
        <f t="shared" si="34"/>
        <v>2288465</v>
      </c>
      <c r="M275" s="185">
        <v>1278</v>
      </c>
      <c r="N275" s="453">
        <v>43445</v>
      </c>
      <c r="O275" s="152">
        <f t="shared" si="32"/>
        <v>0</v>
      </c>
      <c r="P275" s="150">
        <f t="shared" si="30"/>
        <v>0</v>
      </c>
      <c r="Q275" s="454"/>
      <c r="R275" s="185"/>
      <c r="S275" s="185"/>
      <c r="T275" s="185"/>
      <c r="U275" s="176"/>
      <c r="V275" s="185"/>
      <c r="W275" s="185">
        <v>50</v>
      </c>
      <c r="X275" s="150">
        <f t="shared" si="31"/>
        <v>2288465</v>
      </c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1:40" s="33" customFormat="1" ht="25.5">
      <c r="A276" s="537"/>
      <c r="B276" s="151" t="s">
        <v>1249</v>
      </c>
      <c r="C276" s="153" t="s">
        <v>1562</v>
      </c>
      <c r="D276" s="443" t="s">
        <v>1252</v>
      </c>
      <c r="E276" s="150">
        <v>44768.51</v>
      </c>
      <c r="F276" s="185">
        <v>0</v>
      </c>
      <c r="G276" s="150">
        <f t="shared" si="33"/>
        <v>0</v>
      </c>
      <c r="H276" s="453">
        <v>43344</v>
      </c>
      <c r="I276" s="453">
        <v>43455</v>
      </c>
      <c r="J276" s="187" t="s">
        <v>1253</v>
      </c>
      <c r="K276" s="185">
        <v>33</v>
      </c>
      <c r="L276" s="150">
        <f t="shared" si="34"/>
        <v>1477360.83</v>
      </c>
      <c r="M276" s="185">
        <v>1278</v>
      </c>
      <c r="N276" s="453">
        <v>43445</v>
      </c>
      <c r="O276" s="152">
        <f t="shared" si="32"/>
        <v>0</v>
      </c>
      <c r="P276" s="150">
        <f t="shared" si="30"/>
        <v>0</v>
      </c>
      <c r="Q276" s="454"/>
      <c r="R276" s="185"/>
      <c r="S276" s="185"/>
      <c r="T276" s="185"/>
      <c r="U276" s="176"/>
      <c r="V276" s="185"/>
      <c r="W276" s="185">
        <v>33</v>
      </c>
      <c r="X276" s="150">
        <f t="shared" si="31"/>
        <v>1477360.83</v>
      </c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1:40" s="33" customFormat="1" ht="38.25">
      <c r="A277" s="537"/>
      <c r="B277" s="151" t="s">
        <v>1250</v>
      </c>
      <c r="C277" s="153" t="s">
        <v>1562</v>
      </c>
      <c r="D277" s="443" t="s">
        <v>1254</v>
      </c>
      <c r="E277" s="150">
        <v>89537</v>
      </c>
      <c r="F277" s="185">
        <v>0</v>
      </c>
      <c r="G277" s="150">
        <f t="shared" si="33"/>
        <v>0</v>
      </c>
      <c r="H277" s="453">
        <v>44013</v>
      </c>
      <c r="I277" s="453">
        <v>43455</v>
      </c>
      <c r="J277" s="187" t="s">
        <v>1255</v>
      </c>
      <c r="K277" s="185">
        <v>18</v>
      </c>
      <c r="L277" s="150">
        <f t="shared" si="34"/>
        <v>1611666</v>
      </c>
      <c r="M277" s="185">
        <v>1278</v>
      </c>
      <c r="N277" s="453">
        <v>43445</v>
      </c>
      <c r="O277" s="152">
        <f t="shared" si="32"/>
        <v>0</v>
      </c>
      <c r="P277" s="150">
        <f t="shared" si="30"/>
        <v>0</v>
      </c>
      <c r="Q277" s="454"/>
      <c r="R277" s="185"/>
      <c r="S277" s="185"/>
      <c r="T277" s="185"/>
      <c r="U277" s="176"/>
      <c r="V277" s="185"/>
      <c r="W277" s="185">
        <v>18</v>
      </c>
      <c r="X277" s="150">
        <f t="shared" si="31"/>
        <v>1611666</v>
      </c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1:40" s="33" customFormat="1" ht="38.25">
      <c r="A278" s="537"/>
      <c r="B278" s="151" t="s">
        <v>1256</v>
      </c>
      <c r="C278" s="153" t="s">
        <v>1562</v>
      </c>
      <c r="D278" s="443" t="s">
        <v>1259</v>
      </c>
      <c r="E278" s="150">
        <v>42372</v>
      </c>
      <c r="F278" s="185">
        <v>0</v>
      </c>
      <c r="G278" s="150">
        <f t="shared" si="33"/>
        <v>0</v>
      </c>
      <c r="H278" s="453">
        <v>46935</v>
      </c>
      <c r="I278" s="453">
        <v>43454</v>
      </c>
      <c r="J278" s="187" t="s">
        <v>1260</v>
      </c>
      <c r="K278" s="185">
        <v>117</v>
      </c>
      <c r="L278" s="150">
        <f t="shared" si="34"/>
        <v>4957524</v>
      </c>
      <c r="M278" s="185">
        <v>1278</v>
      </c>
      <c r="N278" s="453">
        <v>43445</v>
      </c>
      <c r="O278" s="152">
        <f t="shared" si="32"/>
        <v>0</v>
      </c>
      <c r="P278" s="150">
        <f t="shared" si="30"/>
        <v>0</v>
      </c>
      <c r="Q278" s="454"/>
      <c r="R278" s="185"/>
      <c r="S278" s="185"/>
      <c r="T278" s="185"/>
      <c r="U278" s="176"/>
      <c r="V278" s="185"/>
      <c r="W278" s="185">
        <v>117</v>
      </c>
      <c r="X278" s="150">
        <f t="shared" si="31"/>
        <v>4957524</v>
      </c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1:40" s="33" customFormat="1" ht="48">
      <c r="A279" s="537"/>
      <c r="B279" s="151" t="s">
        <v>1257</v>
      </c>
      <c r="C279" s="153" t="s">
        <v>1562</v>
      </c>
      <c r="D279" s="443" t="s">
        <v>1261</v>
      </c>
      <c r="E279" s="150">
        <v>20790.099999999999</v>
      </c>
      <c r="F279" s="185">
        <v>0</v>
      </c>
      <c r="G279" s="150">
        <f t="shared" si="33"/>
        <v>0</v>
      </c>
      <c r="H279" s="453">
        <v>44136</v>
      </c>
      <c r="I279" s="453">
        <v>43454</v>
      </c>
      <c r="J279" s="187" t="s">
        <v>1260</v>
      </c>
      <c r="K279" s="185">
        <v>60</v>
      </c>
      <c r="L279" s="150">
        <f t="shared" si="34"/>
        <v>1247406</v>
      </c>
      <c r="M279" s="185">
        <v>1278</v>
      </c>
      <c r="N279" s="453">
        <v>43445</v>
      </c>
      <c r="O279" s="152">
        <f t="shared" si="32"/>
        <v>0</v>
      </c>
      <c r="P279" s="150">
        <f t="shared" si="30"/>
        <v>0</v>
      </c>
      <c r="Q279" s="454"/>
      <c r="R279" s="185"/>
      <c r="S279" s="185"/>
      <c r="T279" s="185"/>
      <c r="U279" s="176"/>
      <c r="V279" s="185"/>
      <c r="W279" s="185">
        <v>60</v>
      </c>
      <c r="X279" s="150">
        <f t="shared" si="31"/>
        <v>1247406</v>
      </c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1:40" s="33" customFormat="1" ht="38.25">
      <c r="A280" s="537"/>
      <c r="B280" s="151" t="s">
        <v>1256</v>
      </c>
      <c r="C280" s="153" t="s">
        <v>1562</v>
      </c>
      <c r="D280" s="443" t="s">
        <v>1262</v>
      </c>
      <c r="E280" s="150">
        <v>42240</v>
      </c>
      <c r="F280" s="185">
        <v>0</v>
      </c>
      <c r="G280" s="150">
        <f t="shared" si="33"/>
        <v>0</v>
      </c>
      <c r="H280" s="453">
        <v>45905</v>
      </c>
      <c r="I280" s="453">
        <v>43455</v>
      </c>
      <c r="J280" s="187" t="s">
        <v>1253</v>
      </c>
      <c r="K280" s="185">
        <v>50</v>
      </c>
      <c r="L280" s="150">
        <f t="shared" si="34"/>
        <v>2112000</v>
      </c>
      <c r="M280" s="185">
        <v>1278</v>
      </c>
      <c r="N280" s="453">
        <v>43445</v>
      </c>
      <c r="O280" s="152">
        <f t="shared" si="32"/>
        <v>0</v>
      </c>
      <c r="P280" s="150">
        <f t="shared" si="30"/>
        <v>0</v>
      </c>
      <c r="Q280" s="454"/>
      <c r="R280" s="185"/>
      <c r="S280" s="185"/>
      <c r="T280" s="185"/>
      <c r="U280" s="176"/>
      <c r="V280" s="185"/>
      <c r="W280" s="185">
        <v>50</v>
      </c>
      <c r="X280" s="150">
        <f t="shared" si="31"/>
        <v>2112000</v>
      </c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1:40" s="33" customFormat="1" ht="25.5">
      <c r="A281" s="537"/>
      <c r="B281" s="151" t="s">
        <v>1258</v>
      </c>
      <c r="C281" s="153" t="s">
        <v>1562</v>
      </c>
      <c r="D281" s="443" t="s">
        <v>1263</v>
      </c>
      <c r="E281" s="150">
        <v>23791.45</v>
      </c>
      <c r="F281" s="185">
        <v>0</v>
      </c>
      <c r="G281" s="150">
        <f t="shared" si="33"/>
        <v>0</v>
      </c>
      <c r="H281" s="453">
        <v>44075</v>
      </c>
      <c r="I281" s="453">
        <v>43461</v>
      </c>
      <c r="J281" s="187" t="s">
        <v>1264</v>
      </c>
      <c r="K281" s="185">
        <v>77</v>
      </c>
      <c r="L281" s="150">
        <f t="shared" si="34"/>
        <v>1831941.6500000001</v>
      </c>
      <c r="M281" s="185">
        <v>1339</v>
      </c>
      <c r="N281" s="453">
        <v>43456</v>
      </c>
      <c r="O281" s="152">
        <f t="shared" si="32"/>
        <v>0</v>
      </c>
      <c r="P281" s="150">
        <f t="shared" si="30"/>
        <v>0</v>
      </c>
      <c r="Q281" s="454"/>
      <c r="R281" s="185"/>
      <c r="S281" s="185"/>
      <c r="T281" s="185"/>
      <c r="U281" s="176"/>
      <c r="V281" s="185"/>
      <c r="W281" s="185">
        <v>77</v>
      </c>
      <c r="X281" s="150">
        <f t="shared" si="31"/>
        <v>1831941.6500000001</v>
      </c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1:40" s="33" customFormat="1" ht="25.5">
      <c r="A282" s="156">
        <v>16</v>
      </c>
      <c r="B282" s="151" t="s">
        <v>412</v>
      </c>
      <c r="C282" s="153" t="s">
        <v>1562</v>
      </c>
      <c r="D282" s="150" t="s">
        <v>413</v>
      </c>
      <c r="E282" s="150">
        <v>20790.099999999999</v>
      </c>
      <c r="F282" s="185">
        <v>44</v>
      </c>
      <c r="G282" s="150">
        <f t="shared" si="33"/>
        <v>914764.39999999991</v>
      </c>
      <c r="H282" s="453">
        <v>44136</v>
      </c>
      <c r="I282" s="453">
        <v>43327</v>
      </c>
      <c r="J282" s="187" t="s">
        <v>414</v>
      </c>
      <c r="K282" s="185"/>
      <c r="L282" s="150">
        <f t="shared" si="34"/>
        <v>0</v>
      </c>
      <c r="M282" s="185">
        <v>832</v>
      </c>
      <c r="N282" s="453">
        <v>43325</v>
      </c>
      <c r="O282" s="152">
        <f t="shared" si="32"/>
        <v>11</v>
      </c>
      <c r="P282" s="150">
        <f t="shared" si="30"/>
        <v>228691.09999999998</v>
      </c>
      <c r="Q282" s="454"/>
      <c r="R282" s="185"/>
      <c r="S282" s="185"/>
      <c r="T282" s="185"/>
      <c r="U282" s="176"/>
      <c r="V282" s="185"/>
      <c r="W282" s="185">
        <v>33</v>
      </c>
      <c r="X282" s="150">
        <f t="shared" si="31"/>
        <v>686073.29999999993</v>
      </c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1:40" s="23" customFormat="1">
      <c r="A283" s="435"/>
      <c r="B283" s="435" t="s">
        <v>1588</v>
      </c>
      <c r="C283" s="120"/>
      <c r="D283" s="121"/>
      <c r="E283" s="147"/>
      <c r="F283" s="155"/>
      <c r="G283" s="147">
        <f>SUM(G259:G282)</f>
        <v>19232682.699999999</v>
      </c>
      <c r="H283" s="493"/>
      <c r="I283" s="493"/>
      <c r="J283" s="494"/>
      <c r="K283" s="435"/>
      <c r="L283" s="147">
        <f>SUM(L259:L282)</f>
        <v>19228917.479999997</v>
      </c>
      <c r="M283" s="435"/>
      <c r="N283" s="148"/>
      <c r="O283" s="437"/>
      <c r="P283" s="147">
        <f>SUM(P259:P282)</f>
        <v>3935712.8800000004</v>
      </c>
      <c r="Q283" s="457"/>
      <c r="R283" s="437"/>
      <c r="S283" s="437"/>
      <c r="T283" s="437"/>
      <c r="U283" s="155"/>
      <c r="V283" s="437"/>
      <c r="W283" s="437"/>
      <c r="X283" s="147">
        <f>SUM(X259:X282)</f>
        <v>34525887.299999997</v>
      </c>
      <c r="Y283" s="34">
        <f>G283+L283-P283</f>
        <v>34525887.29999999</v>
      </c>
      <c r="Z283" s="34">
        <f>X283-Y283</f>
        <v>0</v>
      </c>
    </row>
    <row r="284" spans="1:40" s="23" customFormat="1" ht="15.75">
      <c r="A284" s="649" t="s">
        <v>1596</v>
      </c>
      <c r="B284" s="650"/>
      <c r="C284" s="650"/>
      <c r="D284" s="650"/>
      <c r="E284" s="650"/>
      <c r="F284" s="650"/>
      <c r="G284" s="650"/>
      <c r="H284" s="650"/>
      <c r="I284" s="650"/>
      <c r="J284" s="650"/>
      <c r="K284" s="650"/>
      <c r="L284" s="650"/>
      <c r="M284" s="650"/>
      <c r="N284" s="650"/>
      <c r="O284" s="650"/>
      <c r="P284" s="650"/>
      <c r="Q284" s="650"/>
      <c r="R284" s="650"/>
      <c r="S284" s="650"/>
      <c r="T284" s="650"/>
      <c r="U284" s="650"/>
      <c r="V284" s="650"/>
      <c r="W284" s="650"/>
      <c r="X284" s="651"/>
    </row>
    <row r="285" spans="1:40" s="23" customFormat="1">
      <c r="A285" s="185">
        <v>1</v>
      </c>
      <c r="B285" s="193" t="s">
        <v>92</v>
      </c>
      <c r="C285" s="176" t="s">
        <v>1555</v>
      </c>
      <c r="D285" s="150" t="s">
        <v>1640</v>
      </c>
      <c r="E285" s="150">
        <v>1313.96</v>
      </c>
      <c r="F285" s="185">
        <v>62</v>
      </c>
      <c r="G285" s="150">
        <f>F285*E285</f>
        <v>81465.52</v>
      </c>
      <c r="H285" s="186">
        <v>43678</v>
      </c>
      <c r="I285" s="453">
        <v>43095</v>
      </c>
      <c r="J285" s="187" t="s">
        <v>1638</v>
      </c>
      <c r="K285" s="185"/>
      <c r="L285" s="150">
        <f>K285*E285</f>
        <v>0</v>
      </c>
      <c r="M285" s="185">
        <v>850</v>
      </c>
      <c r="N285" s="453">
        <v>43091</v>
      </c>
      <c r="O285" s="152">
        <f>F285+K285-W285</f>
        <v>50</v>
      </c>
      <c r="P285" s="150">
        <f>O285*E285</f>
        <v>65698</v>
      </c>
      <c r="Q285" s="502"/>
      <c r="R285" s="185"/>
      <c r="S285" s="185"/>
      <c r="T285" s="185"/>
      <c r="U285" s="176"/>
      <c r="V285" s="185"/>
      <c r="W285" s="185">
        <v>12</v>
      </c>
      <c r="X285" s="150">
        <f>G285+L285-P285-T285</f>
        <v>15767.520000000004</v>
      </c>
    </row>
    <row r="286" spans="1:40" s="23" customFormat="1" ht="24">
      <c r="A286" s="185">
        <v>2</v>
      </c>
      <c r="B286" s="193" t="s">
        <v>93</v>
      </c>
      <c r="C286" s="176" t="s">
        <v>1555</v>
      </c>
      <c r="D286" s="443" t="s">
        <v>1639</v>
      </c>
      <c r="E286" s="150">
        <v>2390</v>
      </c>
      <c r="F286" s="185">
        <v>464</v>
      </c>
      <c r="G286" s="150">
        <f>F286*E286</f>
        <v>1108960</v>
      </c>
      <c r="H286" s="186">
        <v>44835</v>
      </c>
      <c r="I286" s="453">
        <v>43095</v>
      </c>
      <c r="J286" s="187" t="s">
        <v>1638</v>
      </c>
      <c r="K286" s="185"/>
      <c r="L286" s="150">
        <f>K286*E286</f>
        <v>0</v>
      </c>
      <c r="M286" s="185">
        <v>850</v>
      </c>
      <c r="N286" s="453">
        <v>43091</v>
      </c>
      <c r="O286" s="152">
        <f>F286+K286-W286</f>
        <v>52</v>
      </c>
      <c r="P286" s="150">
        <f>O286*E286</f>
        <v>124280</v>
      </c>
      <c r="Q286" s="502"/>
      <c r="R286" s="185"/>
      <c r="S286" s="185"/>
      <c r="T286" s="185"/>
      <c r="U286" s="176"/>
      <c r="V286" s="185"/>
      <c r="W286" s="185">
        <v>412</v>
      </c>
      <c r="X286" s="150">
        <f>G286+L286-P286-T286</f>
        <v>984680</v>
      </c>
    </row>
    <row r="287" spans="1:40" s="35" customFormat="1">
      <c r="A287" s="185">
        <v>3</v>
      </c>
      <c r="B287" s="193" t="s">
        <v>1734</v>
      </c>
      <c r="C287" s="176" t="s">
        <v>1555</v>
      </c>
      <c r="D287" s="185" t="s">
        <v>1636</v>
      </c>
      <c r="E287" s="185">
        <v>2626.85</v>
      </c>
      <c r="F287" s="185">
        <v>2</v>
      </c>
      <c r="G287" s="150">
        <f>E287*F287</f>
        <v>5253.7</v>
      </c>
      <c r="H287" s="538">
        <v>44228</v>
      </c>
      <c r="I287" s="453">
        <v>42605</v>
      </c>
      <c r="J287" s="185">
        <v>2487</v>
      </c>
      <c r="K287" s="185"/>
      <c r="L287" s="150"/>
      <c r="M287" s="185">
        <v>397</v>
      </c>
      <c r="N287" s="453">
        <v>42598</v>
      </c>
      <c r="O287" s="152">
        <f>F287-W287</f>
        <v>1</v>
      </c>
      <c r="P287" s="150">
        <f>O287*E287</f>
        <v>2626.85</v>
      </c>
      <c r="Q287" s="185"/>
      <c r="R287" s="185"/>
      <c r="S287" s="185"/>
      <c r="T287" s="185"/>
      <c r="U287" s="185"/>
      <c r="V287" s="185"/>
      <c r="W287" s="185">
        <v>1</v>
      </c>
      <c r="X287" s="150">
        <f>G287+L287-P287-T287</f>
        <v>2626.85</v>
      </c>
    </row>
    <row r="288" spans="1:40" s="35" customFormat="1">
      <c r="A288" s="185">
        <v>5</v>
      </c>
      <c r="B288" s="193" t="s">
        <v>94</v>
      </c>
      <c r="C288" s="176" t="s">
        <v>1555</v>
      </c>
      <c r="D288" s="150" t="s">
        <v>1637</v>
      </c>
      <c r="E288" s="150">
        <v>295</v>
      </c>
      <c r="F288" s="185">
        <v>62</v>
      </c>
      <c r="G288" s="150">
        <f>F288*E288</f>
        <v>18290</v>
      </c>
      <c r="H288" s="186">
        <v>44805</v>
      </c>
      <c r="I288" s="453">
        <v>43095</v>
      </c>
      <c r="J288" s="187" t="s">
        <v>1638</v>
      </c>
      <c r="K288" s="185"/>
      <c r="L288" s="150">
        <f>K288*E288</f>
        <v>0</v>
      </c>
      <c r="M288" s="185">
        <v>850</v>
      </c>
      <c r="N288" s="453">
        <v>43091</v>
      </c>
      <c r="O288" s="152">
        <f>F288+K288-W288</f>
        <v>50</v>
      </c>
      <c r="P288" s="150">
        <f>O288*E288</f>
        <v>14750</v>
      </c>
      <c r="Q288" s="502"/>
      <c r="R288" s="185"/>
      <c r="S288" s="185"/>
      <c r="T288" s="185"/>
      <c r="U288" s="176"/>
      <c r="V288" s="185"/>
      <c r="W288" s="185">
        <v>12</v>
      </c>
      <c r="X288" s="150">
        <f>G288+L288-P288-T288</f>
        <v>3540</v>
      </c>
    </row>
    <row r="289" spans="1:26" s="23" customFormat="1">
      <c r="A289" s="435"/>
      <c r="B289" s="435" t="s">
        <v>1588</v>
      </c>
      <c r="C289" s="120"/>
      <c r="D289" s="121"/>
      <c r="E289" s="147"/>
      <c r="F289" s="155"/>
      <c r="G289" s="147">
        <f>SUM(G285:G288)</f>
        <v>1213969.22</v>
      </c>
      <c r="H289" s="493"/>
      <c r="I289" s="493"/>
      <c r="J289" s="494"/>
      <c r="K289" s="435"/>
      <c r="L289" s="147">
        <f>SUM(L287:L288)</f>
        <v>0</v>
      </c>
      <c r="M289" s="435"/>
      <c r="N289" s="148"/>
      <c r="O289" s="437"/>
      <c r="P289" s="147">
        <f>SUM(P285:P288)</f>
        <v>207354.85</v>
      </c>
      <c r="Q289" s="457"/>
      <c r="R289" s="437"/>
      <c r="S289" s="437"/>
      <c r="T289" s="437"/>
      <c r="U289" s="155"/>
      <c r="V289" s="437"/>
      <c r="W289" s="437"/>
      <c r="X289" s="147">
        <f>SUM(X285:X288)</f>
        <v>1006614.37</v>
      </c>
      <c r="Y289" s="34">
        <f>G289+L289-P289</f>
        <v>1006614.37</v>
      </c>
      <c r="Z289" s="34">
        <f>X289-Y289</f>
        <v>0</v>
      </c>
    </row>
    <row r="290" spans="1:26" s="23" customFormat="1" ht="15.75">
      <c r="A290" s="649" t="s">
        <v>1559</v>
      </c>
      <c r="B290" s="650"/>
      <c r="C290" s="650"/>
      <c r="D290" s="650"/>
      <c r="E290" s="650"/>
      <c r="F290" s="650"/>
      <c r="G290" s="650"/>
      <c r="H290" s="650"/>
      <c r="I290" s="650"/>
      <c r="J290" s="650"/>
      <c r="K290" s="650"/>
      <c r="L290" s="650"/>
      <c r="M290" s="650"/>
      <c r="N290" s="650"/>
      <c r="O290" s="650"/>
      <c r="P290" s="650"/>
      <c r="Q290" s="650"/>
      <c r="R290" s="650"/>
      <c r="S290" s="650"/>
      <c r="T290" s="650"/>
      <c r="U290" s="650"/>
      <c r="V290" s="650"/>
      <c r="W290" s="650"/>
      <c r="X290" s="651"/>
    </row>
    <row r="291" spans="1:26" s="23" customFormat="1" ht="25.5">
      <c r="A291" s="185">
        <v>4</v>
      </c>
      <c r="B291" s="539" t="s">
        <v>1355</v>
      </c>
      <c r="C291" s="540" t="s">
        <v>1721</v>
      </c>
      <c r="D291" s="122" t="s">
        <v>274</v>
      </c>
      <c r="E291" s="122">
        <v>25.95</v>
      </c>
      <c r="F291" s="156">
        <v>5000</v>
      </c>
      <c r="G291" s="448">
        <f t="shared" ref="G291:G361" si="35">F291*E291</f>
        <v>129750</v>
      </c>
      <c r="H291" s="541">
        <v>44865</v>
      </c>
      <c r="I291" s="194">
        <v>43263</v>
      </c>
      <c r="J291" s="504" t="s">
        <v>277</v>
      </c>
      <c r="K291" s="156"/>
      <c r="L291" s="448">
        <f>K291*E291</f>
        <v>0</v>
      </c>
      <c r="M291" s="542">
        <v>553</v>
      </c>
      <c r="N291" s="194">
        <v>43258</v>
      </c>
      <c r="O291" s="543">
        <f t="shared" ref="O291:O302" si="36">F291-W291</f>
        <v>1407</v>
      </c>
      <c r="P291" s="448">
        <f t="shared" ref="P291:P371" si="37">O291*E291</f>
        <v>36511.65</v>
      </c>
      <c r="Q291" s="448"/>
      <c r="R291" s="448"/>
      <c r="S291" s="448"/>
      <c r="T291" s="448"/>
      <c r="U291" s="448"/>
      <c r="V291" s="448"/>
      <c r="W291" s="156">
        <v>3593</v>
      </c>
      <c r="X291" s="448">
        <f t="shared" ref="X291:X371" si="38">W291*E291</f>
        <v>93238.349999999991</v>
      </c>
    </row>
    <row r="292" spans="1:26" s="23" customFormat="1" ht="25.5">
      <c r="A292" s="185">
        <v>5</v>
      </c>
      <c r="B292" s="539" t="s">
        <v>1355</v>
      </c>
      <c r="C292" s="540" t="s">
        <v>1721</v>
      </c>
      <c r="D292" s="122" t="s">
        <v>275</v>
      </c>
      <c r="E292" s="122">
        <v>25.95</v>
      </c>
      <c r="F292" s="156">
        <v>7267</v>
      </c>
      <c r="G292" s="448">
        <f t="shared" si="35"/>
        <v>188578.65</v>
      </c>
      <c r="H292" s="541" t="s">
        <v>278</v>
      </c>
      <c r="I292" s="194">
        <v>43263</v>
      </c>
      <c r="J292" s="504" t="s">
        <v>277</v>
      </c>
      <c r="K292" s="156"/>
      <c r="L292" s="448">
        <f>K292*E292</f>
        <v>0</v>
      </c>
      <c r="M292" s="542">
        <v>553</v>
      </c>
      <c r="N292" s="194">
        <v>43258</v>
      </c>
      <c r="O292" s="543">
        <f t="shared" si="36"/>
        <v>144</v>
      </c>
      <c r="P292" s="448">
        <f t="shared" si="37"/>
        <v>3736.7999999999997</v>
      </c>
      <c r="Q292" s="448"/>
      <c r="R292" s="448"/>
      <c r="S292" s="448"/>
      <c r="T292" s="448"/>
      <c r="U292" s="448"/>
      <c r="V292" s="448"/>
      <c r="W292" s="156">
        <v>7123</v>
      </c>
      <c r="X292" s="448">
        <f t="shared" si="38"/>
        <v>184841.85</v>
      </c>
    </row>
    <row r="293" spans="1:26" s="23" customFormat="1" ht="25.5">
      <c r="A293" s="185">
        <v>7</v>
      </c>
      <c r="B293" s="539" t="s">
        <v>1354</v>
      </c>
      <c r="C293" s="540" t="s">
        <v>1721</v>
      </c>
      <c r="D293" s="122" t="s">
        <v>276</v>
      </c>
      <c r="E293" s="122">
        <v>25.95</v>
      </c>
      <c r="F293" s="156">
        <v>12267</v>
      </c>
      <c r="G293" s="448">
        <f t="shared" si="35"/>
        <v>318328.64999999997</v>
      </c>
      <c r="H293" s="541" t="s">
        <v>278</v>
      </c>
      <c r="I293" s="194">
        <v>43263</v>
      </c>
      <c r="J293" s="504" t="s">
        <v>277</v>
      </c>
      <c r="K293" s="156"/>
      <c r="L293" s="448">
        <f>K293*E293</f>
        <v>0</v>
      </c>
      <c r="M293" s="542">
        <v>553</v>
      </c>
      <c r="N293" s="194">
        <v>43258</v>
      </c>
      <c r="O293" s="543">
        <f t="shared" si="36"/>
        <v>1551</v>
      </c>
      <c r="P293" s="448">
        <f t="shared" si="37"/>
        <v>40248.449999999997</v>
      </c>
      <c r="Q293" s="448"/>
      <c r="R293" s="448"/>
      <c r="S293" s="448"/>
      <c r="T293" s="448"/>
      <c r="U293" s="448"/>
      <c r="V293" s="448"/>
      <c r="W293" s="156">
        <v>10716</v>
      </c>
      <c r="X293" s="448">
        <f t="shared" si="38"/>
        <v>278080.2</v>
      </c>
    </row>
    <row r="294" spans="1:26" s="23" customFormat="1" ht="25.5">
      <c r="A294" s="185"/>
      <c r="B294" s="539" t="s">
        <v>1475</v>
      </c>
      <c r="C294" s="540" t="s">
        <v>1555</v>
      </c>
      <c r="D294" s="122">
        <v>181107580</v>
      </c>
      <c r="E294" s="122">
        <v>370.22</v>
      </c>
      <c r="F294" s="156">
        <v>0</v>
      </c>
      <c r="G294" s="448">
        <f t="shared" si="35"/>
        <v>0</v>
      </c>
      <c r="H294" s="541">
        <v>44406</v>
      </c>
      <c r="I294" s="194">
        <v>43444</v>
      </c>
      <c r="J294" s="504" t="s">
        <v>1476</v>
      </c>
      <c r="K294" s="156">
        <v>1294</v>
      </c>
      <c r="L294" s="448">
        <f>K294*E294</f>
        <v>479064.68000000005</v>
      </c>
      <c r="M294" s="542">
        <v>466</v>
      </c>
      <c r="N294" s="194">
        <v>43234</v>
      </c>
      <c r="O294" s="543">
        <f>F294+K294-W294</f>
        <v>0</v>
      </c>
      <c r="P294" s="448">
        <f>O294*E294</f>
        <v>0</v>
      </c>
      <c r="Q294" s="448"/>
      <c r="R294" s="448"/>
      <c r="S294" s="448"/>
      <c r="T294" s="448"/>
      <c r="U294" s="448"/>
      <c r="V294" s="448"/>
      <c r="W294" s="156">
        <v>1294</v>
      </c>
      <c r="X294" s="448">
        <f t="shared" si="38"/>
        <v>479064.68000000005</v>
      </c>
    </row>
    <row r="295" spans="1:26" s="23" customFormat="1" ht="42.75">
      <c r="A295" s="185">
        <v>9</v>
      </c>
      <c r="B295" s="544" t="s">
        <v>1443</v>
      </c>
      <c r="C295" s="545" t="s">
        <v>1557</v>
      </c>
      <c r="D295" s="546" t="s">
        <v>166</v>
      </c>
      <c r="E295" s="448">
        <v>370.22</v>
      </c>
      <c r="F295" s="547">
        <v>19</v>
      </c>
      <c r="G295" s="448">
        <f t="shared" si="35"/>
        <v>7034.18</v>
      </c>
      <c r="H295" s="548" t="s">
        <v>189</v>
      </c>
      <c r="I295" s="549"/>
      <c r="J295" s="445"/>
      <c r="K295" s="189"/>
      <c r="L295" s="448"/>
      <c r="M295" s="550"/>
      <c r="N295" s="549"/>
      <c r="O295" s="543">
        <f t="shared" si="36"/>
        <v>19</v>
      </c>
      <c r="P295" s="448">
        <f t="shared" si="37"/>
        <v>7034.18</v>
      </c>
      <c r="Q295" s="448"/>
      <c r="R295" s="448"/>
      <c r="S295" s="448"/>
      <c r="T295" s="448"/>
      <c r="U295" s="448"/>
      <c r="V295" s="448"/>
      <c r="W295" s="547">
        <v>0</v>
      </c>
      <c r="X295" s="448">
        <f t="shared" si="38"/>
        <v>0</v>
      </c>
    </row>
    <row r="296" spans="1:26" s="23" customFormat="1" ht="38.25">
      <c r="A296" s="185">
        <v>11</v>
      </c>
      <c r="B296" s="539" t="s">
        <v>1443</v>
      </c>
      <c r="C296" s="540" t="s">
        <v>1721</v>
      </c>
      <c r="D296" s="122" t="s">
        <v>279</v>
      </c>
      <c r="E296" s="122">
        <v>240.9</v>
      </c>
      <c r="F296" s="156">
        <v>4480</v>
      </c>
      <c r="G296" s="448">
        <f t="shared" si="35"/>
        <v>1079232</v>
      </c>
      <c r="H296" s="541">
        <v>43861</v>
      </c>
      <c r="I296" s="194">
        <v>43263</v>
      </c>
      <c r="J296" s="149" t="s">
        <v>277</v>
      </c>
      <c r="K296" s="156"/>
      <c r="L296" s="448">
        <f t="shared" ref="L296:L308" si="39">K296*E296</f>
        <v>0</v>
      </c>
      <c r="M296" s="542">
        <v>553</v>
      </c>
      <c r="N296" s="194">
        <v>43258</v>
      </c>
      <c r="O296" s="543">
        <f t="shared" si="36"/>
        <v>0</v>
      </c>
      <c r="P296" s="448">
        <f t="shared" si="37"/>
        <v>0</v>
      </c>
      <c r="Q296" s="448"/>
      <c r="R296" s="448"/>
      <c r="S296" s="448"/>
      <c r="T296" s="448"/>
      <c r="U296" s="448"/>
      <c r="V296" s="448"/>
      <c r="W296" s="156">
        <v>4480</v>
      </c>
      <c r="X296" s="448">
        <f t="shared" si="38"/>
        <v>1079232</v>
      </c>
    </row>
    <row r="297" spans="1:26" s="23" customFormat="1" ht="38.25">
      <c r="A297" s="185">
        <v>12</v>
      </c>
      <c r="B297" s="539" t="s">
        <v>1443</v>
      </c>
      <c r="C297" s="540" t="s">
        <v>1721</v>
      </c>
      <c r="D297" s="122" t="s">
        <v>280</v>
      </c>
      <c r="E297" s="122">
        <v>240.9</v>
      </c>
      <c r="F297" s="156">
        <v>2899</v>
      </c>
      <c r="G297" s="448">
        <f t="shared" si="35"/>
        <v>698369.1</v>
      </c>
      <c r="H297" s="541">
        <v>43830</v>
      </c>
      <c r="I297" s="194">
        <v>43263</v>
      </c>
      <c r="J297" s="149" t="s">
        <v>277</v>
      </c>
      <c r="K297" s="156"/>
      <c r="L297" s="448">
        <f t="shared" si="39"/>
        <v>0</v>
      </c>
      <c r="M297" s="542">
        <v>553</v>
      </c>
      <c r="N297" s="194">
        <v>43258</v>
      </c>
      <c r="O297" s="543">
        <f t="shared" si="36"/>
        <v>1552</v>
      </c>
      <c r="P297" s="448">
        <f t="shared" si="37"/>
        <v>373876.8</v>
      </c>
      <c r="Q297" s="448"/>
      <c r="R297" s="448"/>
      <c r="S297" s="448"/>
      <c r="T297" s="448"/>
      <c r="U297" s="448"/>
      <c r="V297" s="448"/>
      <c r="W297" s="156">
        <v>1347</v>
      </c>
      <c r="X297" s="448">
        <f t="shared" si="38"/>
        <v>324492.3</v>
      </c>
    </row>
    <row r="298" spans="1:26" s="23" customFormat="1" ht="38.25">
      <c r="A298" s="185">
        <v>13</v>
      </c>
      <c r="B298" s="539" t="s">
        <v>1443</v>
      </c>
      <c r="C298" s="540" t="s">
        <v>1721</v>
      </c>
      <c r="D298" s="122" t="s">
        <v>280</v>
      </c>
      <c r="E298" s="122">
        <v>240.9</v>
      </c>
      <c r="F298" s="156">
        <v>5165</v>
      </c>
      <c r="G298" s="448">
        <f t="shared" si="35"/>
        <v>1244248.5</v>
      </c>
      <c r="H298" s="541">
        <v>43861</v>
      </c>
      <c r="I298" s="194">
        <v>43263</v>
      </c>
      <c r="J298" s="149" t="s">
        <v>277</v>
      </c>
      <c r="K298" s="156"/>
      <c r="L298" s="448">
        <f t="shared" si="39"/>
        <v>0</v>
      </c>
      <c r="M298" s="542">
        <v>553</v>
      </c>
      <c r="N298" s="194">
        <v>43258</v>
      </c>
      <c r="O298" s="543">
        <f t="shared" si="36"/>
        <v>0</v>
      </c>
      <c r="P298" s="448">
        <f t="shared" si="37"/>
        <v>0</v>
      </c>
      <c r="Q298" s="448"/>
      <c r="R298" s="448"/>
      <c r="S298" s="448"/>
      <c r="T298" s="448"/>
      <c r="U298" s="448"/>
      <c r="V298" s="448"/>
      <c r="W298" s="156">
        <v>5165</v>
      </c>
      <c r="X298" s="448">
        <f t="shared" si="38"/>
        <v>1244248.5</v>
      </c>
    </row>
    <row r="299" spans="1:26" s="23" customFormat="1" ht="38.25">
      <c r="A299" s="185">
        <v>14</v>
      </c>
      <c r="B299" s="539" t="s">
        <v>1443</v>
      </c>
      <c r="C299" s="540" t="s">
        <v>1557</v>
      </c>
      <c r="D299" s="122" t="s">
        <v>281</v>
      </c>
      <c r="E299" s="122">
        <v>370.22</v>
      </c>
      <c r="F299" s="156">
        <v>1500</v>
      </c>
      <c r="G299" s="448">
        <f t="shared" si="35"/>
        <v>555330</v>
      </c>
      <c r="H299" s="541">
        <v>44287</v>
      </c>
      <c r="I299" s="194" t="s">
        <v>282</v>
      </c>
      <c r="J299" s="149" t="s">
        <v>283</v>
      </c>
      <c r="K299" s="156"/>
      <c r="L299" s="448">
        <f t="shared" si="39"/>
        <v>0</v>
      </c>
      <c r="M299" s="542">
        <v>466</v>
      </c>
      <c r="N299" s="194">
        <v>43234</v>
      </c>
      <c r="O299" s="543">
        <f t="shared" si="36"/>
        <v>0</v>
      </c>
      <c r="P299" s="448">
        <f t="shared" si="37"/>
        <v>0</v>
      </c>
      <c r="Q299" s="448"/>
      <c r="R299" s="448"/>
      <c r="S299" s="448"/>
      <c r="T299" s="448"/>
      <c r="U299" s="448"/>
      <c r="V299" s="448"/>
      <c r="W299" s="156">
        <v>1500</v>
      </c>
      <c r="X299" s="448">
        <f t="shared" si="38"/>
        <v>555330</v>
      </c>
    </row>
    <row r="300" spans="1:26" s="23" customFormat="1" ht="25.5">
      <c r="A300" s="185">
        <v>15</v>
      </c>
      <c r="B300" s="551" t="s">
        <v>252</v>
      </c>
      <c r="C300" s="199" t="s">
        <v>1557</v>
      </c>
      <c r="D300" s="122"/>
      <c r="E300" s="122">
        <v>236.68</v>
      </c>
      <c r="F300" s="156">
        <v>20</v>
      </c>
      <c r="G300" s="448">
        <f t="shared" si="35"/>
        <v>4733.6000000000004</v>
      </c>
      <c r="H300" s="548"/>
      <c r="I300" s="194">
        <v>43244</v>
      </c>
      <c r="J300" s="504" t="s">
        <v>253</v>
      </c>
      <c r="K300" s="156"/>
      <c r="L300" s="448">
        <f t="shared" si="39"/>
        <v>0</v>
      </c>
      <c r="M300" s="542">
        <v>505</v>
      </c>
      <c r="N300" s="194">
        <v>43244</v>
      </c>
      <c r="O300" s="543">
        <f t="shared" si="36"/>
        <v>7</v>
      </c>
      <c r="P300" s="448">
        <f t="shared" si="37"/>
        <v>1656.76</v>
      </c>
      <c r="Q300" s="448"/>
      <c r="R300" s="448"/>
      <c r="S300" s="448"/>
      <c r="T300" s="448"/>
      <c r="U300" s="448"/>
      <c r="V300" s="448"/>
      <c r="W300" s="156">
        <v>13</v>
      </c>
      <c r="X300" s="448">
        <f t="shared" si="38"/>
        <v>3076.84</v>
      </c>
    </row>
    <row r="301" spans="1:26" s="23" customFormat="1" ht="24">
      <c r="A301" s="185">
        <v>16</v>
      </c>
      <c r="B301" s="552" t="s">
        <v>1443</v>
      </c>
      <c r="C301" s="553" t="s">
        <v>1557</v>
      </c>
      <c r="D301" s="176" t="s">
        <v>352</v>
      </c>
      <c r="E301" s="150">
        <v>370.22</v>
      </c>
      <c r="F301" s="156">
        <v>400</v>
      </c>
      <c r="G301" s="448">
        <f t="shared" si="35"/>
        <v>148088</v>
      </c>
      <c r="H301" s="198">
        <v>44295</v>
      </c>
      <c r="I301" s="198">
        <v>43299</v>
      </c>
      <c r="J301" s="441" t="s">
        <v>353</v>
      </c>
      <c r="K301" s="185"/>
      <c r="L301" s="150">
        <f t="shared" si="39"/>
        <v>0</v>
      </c>
      <c r="M301" s="192">
        <v>466</v>
      </c>
      <c r="N301" s="198">
        <v>43234</v>
      </c>
      <c r="O301" s="543">
        <f t="shared" si="36"/>
        <v>94</v>
      </c>
      <c r="P301" s="448">
        <f t="shared" si="37"/>
        <v>34800.68</v>
      </c>
      <c r="Q301" s="448"/>
      <c r="R301" s="448"/>
      <c r="S301" s="448"/>
      <c r="T301" s="448"/>
      <c r="U301" s="448"/>
      <c r="V301" s="448"/>
      <c r="W301" s="156">
        <v>306</v>
      </c>
      <c r="X301" s="448">
        <f t="shared" si="38"/>
        <v>113287.32</v>
      </c>
    </row>
    <row r="302" spans="1:26" s="23" customFormat="1" ht="38.25">
      <c r="A302" s="185">
        <v>17</v>
      </c>
      <c r="B302" s="539" t="s">
        <v>1443</v>
      </c>
      <c r="C302" s="540" t="s">
        <v>1557</v>
      </c>
      <c r="D302" s="153">
        <v>1000187484</v>
      </c>
      <c r="E302" s="122">
        <v>501.57</v>
      </c>
      <c r="F302" s="156">
        <v>116</v>
      </c>
      <c r="G302" s="448">
        <f t="shared" si="35"/>
        <v>58182.12</v>
      </c>
      <c r="H302" s="541">
        <v>43524</v>
      </c>
      <c r="I302" s="149">
        <v>43308</v>
      </c>
      <c r="J302" s="149" t="s">
        <v>354</v>
      </c>
      <c r="K302" s="156"/>
      <c r="L302" s="122">
        <f t="shared" si="39"/>
        <v>0</v>
      </c>
      <c r="M302" s="542">
        <v>62</v>
      </c>
      <c r="N302" s="194">
        <v>43298</v>
      </c>
      <c r="O302" s="543">
        <f t="shared" si="36"/>
        <v>116</v>
      </c>
      <c r="P302" s="448">
        <f t="shared" si="37"/>
        <v>58182.12</v>
      </c>
      <c r="Q302" s="448"/>
      <c r="R302" s="448"/>
      <c r="S302" s="448"/>
      <c r="T302" s="448"/>
      <c r="U302" s="448"/>
      <c r="V302" s="448"/>
      <c r="W302" s="156">
        <v>0</v>
      </c>
      <c r="X302" s="448">
        <f t="shared" si="38"/>
        <v>0</v>
      </c>
    </row>
    <row r="303" spans="1:26" s="23" customFormat="1" ht="51">
      <c r="A303" s="185"/>
      <c r="B303" s="539" t="s">
        <v>1477</v>
      </c>
      <c r="C303" s="540" t="s">
        <v>1555</v>
      </c>
      <c r="D303" s="153" t="s">
        <v>1478</v>
      </c>
      <c r="E303" s="122">
        <v>201.38</v>
      </c>
      <c r="F303" s="156">
        <v>0</v>
      </c>
      <c r="G303" s="448">
        <f t="shared" si="35"/>
        <v>0</v>
      </c>
      <c r="H303" s="541">
        <v>44012</v>
      </c>
      <c r="I303" s="149">
        <v>43460</v>
      </c>
      <c r="J303" s="197">
        <v>13</v>
      </c>
      <c r="K303" s="156">
        <v>7080</v>
      </c>
      <c r="L303" s="122">
        <f t="shared" si="39"/>
        <v>1425770.4</v>
      </c>
      <c r="M303" s="542">
        <v>1341</v>
      </c>
      <c r="N303" s="194">
        <v>43460</v>
      </c>
      <c r="O303" s="543">
        <f t="shared" ref="O303:O309" si="40">F303+K303-W303</f>
        <v>0</v>
      </c>
      <c r="P303" s="448">
        <f t="shared" si="37"/>
        <v>0</v>
      </c>
      <c r="Q303" s="448"/>
      <c r="R303" s="448"/>
      <c r="S303" s="448"/>
      <c r="T303" s="448"/>
      <c r="U303" s="448"/>
      <c r="V303" s="448"/>
      <c r="W303" s="156">
        <v>7080</v>
      </c>
      <c r="X303" s="448">
        <f t="shared" si="38"/>
        <v>1425770.4</v>
      </c>
    </row>
    <row r="304" spans="1:26" s="23" customFormat="1" ht="51">
      <c r="A304" s="185"/>
      <c r="B304" s="539" t="s">
        <v>1477</v>
      </c>
      <c r="C304" s="540" t="s">
        <v>1555</v>
      </c>
      <c r="D304" s="153" t="s">
        <v>1480</v>
      </c>
      <c r="E304" s="122">
        <v>201.38</v>
      </c>
      <c r="F304" s="156">
        <v>0</v>
      </c>
      <c r="G304" s="448">
        <f t="shared" si="35"/>
        <v>0</v>
      </c>
      <c r="H304" s="541">
        <v>44043</v>
      </c>
      <c r="I304" s="149">
        <v>43460</v>
      </c>
      <c r="J304" s="197">
        <v>13</v>
      </c>
      <c r="K304" s="156">
        <v>936</v>
      </c>
      <c r="L304" s="122">
        <f t="shared" si="39"/>
        <v>188491.68</v>
      </c>
      <c r="M304" s="542">
        <v>1341</v>
      </c>
      <c r="N304" s="194">
        <v>43460</v>
      </c>
      <c r="O304" s="543">
        <f t="shared" si="40"/>
        <v>0</v>
      </c>
      <c r="P304" s="448">
        <f t="shared" si="37"/>
        <v>0</v>
      </c>
      <c r="Q304" s="448"/>
      <c r="R304" s="448"/>
      <c r="S304" s="448"/>
      <c r="T304" s="448"/>
      <c r="U304" s="448"/>
      <c r="V304" s="448"/>
      <c r="W304" s="156">
        <v>936</v>
      </c>
      <c r="X304" s="448">
        <f t="shared" si="38"/>
        <v>188491.68</v>
      </c>
    </row>
    <row r="305" spans="1:24" s="23" customFormat="1" ht="51">
      <c r="A305" s="185"/>
      <c r="B305" s="539" t="s">
        <v>1477</v>
      </c>
      <c r="C305" s="540" t="s">
        <v>1555</v>
      </c>
      <c r="D305" s="153" t="s">
        <v>1479</v>
      </c>
      <c r="E305" s="122">
        <v>201.38</v>
      </c>
      <c r="F305" s="156">
        <v>0</v>
      </c>
      <c r="G305" s="448">
        <f t="shared" si="35"/>
        <v>0</v>
      </c>
      <c r="H305" s="541">
        <v>44043</v>
      </c>
      <c r="I305" s="149">
        <v>43460</v>
      </c>
      <c r="J305" s="197">
        <v>13</v>
      </c>
      <c r="K305" s="156">
        <v>3500</v>
      </c>
      <c r="L305" s="122">
        <f t="shared" si="39"/>
        <v>704830</v>
      </c>
      <c r="M305" s="542">
        <v>1341</v>
      </c>
      <c r="N305" s="194">
        <v>43460</v>
      </c>
      <c r="O305" s="543">
        <f t="shared" si="40"/>
        <v>0</v>
      </c>
      <c r="P305" s="448">
        <f t="shared" si="37"/>
        <v>0</v>
      </c>
      <c r="Q305" s="448"/>
      <c r="R305" s="448"/>
      <c r="S305" s="448"/>
      <c r="T305" s="448"/>
      <c r="U305" s="448"/>
      <c r="V305" s="448"/>
      <c r="W305" s="156">
        <v>3500</v>
      </c>
      <c r="X305" s="448">
        <f t="shared" si="38"/>
        <v>704830</v>
      </c>
    </row>
    <row r="306" spans="1:24" s="23" customFormat="1" ht="51">
      <c r="A306" s="185"/>
      <c r="B306" s="539" t="s">
        <v>1477</v>
      </c>
      <c r="C306" s="540" t="s">
        <v>1555</v>
      </c>
      <c r="D306" s="153" t="s">
        <v>1481</v>
      </c>
      <c r="E306" s="122">
        <v>231.75</v>
      </c>
      <c r="F306" s="156">
        <v>0</v>
      </c>
      <c r="G306" s="448">
        <f t="shared" si="35"/>
        <v>0</v>
      </c>
      <c r="H306" s="541">
        <v>43890</v>
      </c>
      <c r="I306" s="149">
        <v>43460</v>
      </c>
      <c r="J306" s="197">
        <v>13</v>
      </c>
      <c r="K306" s="156">
        <v>920</v>
      </c>
      <c r="L306" s="122">
        <f t="shared" si="39"/>
        <v>213210</v>
      </c>
      <c r="M306" s="542">
        <v>1341</v>
      </c>
      <c r="N306" s="194">
        <v>43460</v>
      </c>
      <c r="O306" s="543">
        <f t="shared" si="40"/>
        <v>0</v>
      </c>
      <c r="P306" s="448">
        <f t="shared" si="37"/>
        <v>0</v>
      </c>
      <c r="Q306" s="448"/>
      <c r="R306" s="448"/>
      <c r="S306" s="448"/>
      <c r="T306" s="448"/>
      <c r="U306" s="448"/>
      <c r="V306" s="448"/>
      <c r="W306" s="156">
        <v>920</v>
      </c>
      <c r="X306" s="448">
        <f t="shared" si="38"/>
        <v>213210</v>
      </c>
    </row>
    <row r="307" spans="1:24" s="23" customFormat="1" ht="51">
      <c r="A307" s="185"/>
      <c r="B307" s="539" t="s">
        <v>1477</v>
      </c>
      <c r="C307" s="540" t="s">
        <v>1555</v>
      </c>
      <c r="D307" s="153" t="s">
        <v>1482</v>
      </c>
      <c r="E307" s="122">
        <v>231.75</v>
      </c>
      <c r="F307" s="156">
        <v>0</v>
      </c>
      <c r="G307" s="448">
        <f t="shared" si="35"/>
        <v>0</v>
      </c>
      <c r="H307" s="541">
        <v>43890</v>
      </c>
      <c r="I307" s="149">
        <v>43460</v>
      </c>
      <c r="J307" s="197">
        <v>13</v>
      </c>
      <c r="K307" s="156">
        <v>172</v>
      </c>
      <c r="L307" s="122">
        <f t="shared" si="39"/>
        <v>39861</v>
      </c>
      <c r="M307" s="542">
        <v>1341</v>
      </c>
      <c r="N307" s="194">
        <v>43460</v>
      </c>
      <c r="O307" s="543">
        <f t="shared" si="40"/>
        <v>0</v>
      </c>
      <c r="P307" s="448">
        <f t="shared" si="37"/>
        <v>0</v>
      </c>
      <c r="Q307" s="448"/>
      <c r="R307" s="448"/>
      <c r="S307" s="448"/>
      <c r="T307" s="448"/>
      <c r="U307" s="448"/>
      <c r="V307" s="448"/>
      <c r="W307" s="156">
        <v>172</v>
      </c>
      <c r="X307" s="448">
        <f t="shared" si="38"/>
        <v>39861</v>
      </c>
    </row>
    <row r="308" spans="1:24" s="23" customFormat="1" ht="15">
      <c r="A308" s="185"/>
      <c r="B308" s="539" t="s">
        <v>1483</v>
      </c>
      <c r="C308" s="540" t="s">
        <v>1555</v>
      </c>
      <c r="D308" s="153">
        <v>984208</v>
      </c>
      <c r="E308" s="122">
        <v>221.49</v>
      </c>
      <c r="F308" s="156">
        <v>0</v>
      </c>
      <c r="G308" s="448">
        <f t="shared" si="35"/>
        <v>0</v>
      </c>
      <c r="H308" s="541">
        <v>44439</v>
      </c>
      <c r="I308" s="149">
        <v>43444</v>
      </c>
      <c r="J308" s="149" t="s">
        <v>1476</v>
      </c>
      <c r="K308" s="156">
        <v>10252</v>
      </c>
      <c r="L308" s="122">
        <f t="shared" si="39"/>
        <v>2270715.48</v>
      </c>
      <c r="M308" s="542">
        <v>466</v>
      </c>
      <c r="N308" s="194">
        <v>43234</v>
      </c>
      <c r="O308" s="543">
        <f t="shared" si="40"/>
        <v>0</v>
      </c>
      <c r="P308" s="448">
        <f t="shared" si="37"/>
        <v>0</v>
      </c>
      <c r="Q308" s="448"/>
      <c r="R308" s="448"/>
      <c r="S308" s="448"/>
      <c r="T308" s="448"/>
      <c r="U308" s="448"/>
      <c r="V308" s="448"/>
      <c r="W308" s="156">
        <v>10252</v>
      </c>
      <c r="X308" s="448">
        <f t="shared" si="38"/>
        <v>2270715.48</v>
      </c>
    </row>
    <row r="309" spans="1:24" s="23" customFormat="1" ht="63.75">
      <c r="A309" s="185">
        <v>19</v>
      </c>
      <c r="B309" s="554" t="s">
        <v>1444</v>
      </c>
      <c r="C309" s="554" t="s">
        <v>1600</v>
      </c>
      <c r="D309" s="122">
        <v>87959</v>
      </c>
      <c r="E309" s="122">
        <v>524.29999999999995</v>
      </c>
      <c r="F309" s="547">
        <v>1743</v>
      </c>
      <c r="G309" s="448">
        <f t="shared" si="35"/>
        <v>913854.89999999991</v>
      </c>
      <c r="H309" s="541">
        <v>43982</v>
      </c>
      <c r="I309" s="194">
        <v>43328</v>
      </c>
      <c r="J309" s="194" t="s">
        <v>635</v>
      </c>
      <c r="K309" s="156"/>
      <c r="L309" s="448">
        <f t="shared" ref="L309:L321" si="41">K309*E309</f>
        <v>0</v>
      </c>
      <c r="M309" s="550">
        <v>737</v>
      </c>
      <c r="N309" s="549">
        <v>43301</v>
      </c>
      <c r="O309" s="543">
        <f t="shared" si="40"/>
        <v>1292</v>
      </c>
      <c r="P309" s="448">
        <f t="shared" si="37"/>
        <v>677395.6</v>
      </c>
      <c r="Q309" s="448"/>
      <c r="R309" s="448"/>
      <c r="S309" s="448"/>
      <c r="T309" s="448"/>
      <c r="U309" s="448"/>
      <c r="V309" s="448"/>
      <c r="W309" s="547">
        <v>451</v>
      </c>
      <c r="X309" s="448">
        <f t="shared" si="38"/>
        <v>236459.3</v>
      </c>
    </row>
    <row r="310" spans="1:24" s="23" customFormat="1" ht="42.75">
      <c r="A310" s="185">
        <v>20</v>
      </c>
      <c r="B310" s="544" t="s">
        <v>1395</v>
      </c>
      <c r="C310" s="545" t="s">
        <v>1401</v>
      </c>
      <c r="D310" s="546" t="s">
        <v>167</v>
      </c>
      <c r="E310" s="448">
        <v>4.62</v>
      </c>
      <c r="F310" s="448">
        <v>10820</v>
      </c>
      <c r="G310" s="448">
        <f t="shared" si="35"/>
        <v>49988.4</v>
      </c>
      <c r="H310" s="548" t="s">
        <v>192</v>
      </c>
      <c r="I310" s="549"/>
      <c r="J310" s="549"/>
      <c r="K310" s="189"/>
      <c r="L310" s="448">
        <f t="shared" si="41"/>
        <v>0</v>
      </c>
      <c r="M310" s="549"/>
      <c r="N310" s="549"/>
      <c r="O310" s="555">
        <f>F310-W310</f>
        <v>510</v>
      </c>
      <c r="P310" s="448">
        <f t="shared" si="37"/>
        <v>2356.2000000000003</v>
      </c>
      <c r="Q310" s="448"/>
      <c r="R310" s="448"/>
      <c r="S310" s="448"/>
      <c r="T310" s="448"/>
      <c r="U310" s="448"/>
      <c r="V310" s="448"/>
      <c r="W310" s="448">
        <v>10310</v>
      </c>
      <c r="X310" s="448">
        <f t="shared" si="38"/>
        <v>47632.200000000004</v>
      </c>
    </row>
    <row r="311" spans="1:24" s="23" customFormat="1" ht="38.25">
      <c r="A311" s="185">
        <v>21</v>
      </c>
      <c r="B311" s="554" t="s">
        <v>1395</v>
      </c>
      <c r="C311" s="554" t="s">
        <v>1715</v>
      </c>
      <c r="D311" s="122" t="s">
        <v>636</v>
      </c>
      <c r="E311" s="122">
        <v>7.53</v>
      </c>
      <c r="F311" s="448">
        <v>6580</v>
      </c>
      <c r="G311" s="448">
        <f t="shared" si="35"/>
        <v>49547.4</v>
      </c>
      <c r="H311" s="541">
        <v>44348</v>
      </c>
      <c r="I311" s="194">
        <v>43314</v>
      </c>
      <c r="J311" s="194" t="s">
        <v>634</v>
      </c>
      <c r="K311" s="156"/>
      <c r="L311" s="448">
        <f t="shared" si="41"/>
        <v>0</v>
      </c>
      <c r="M311" s="550">
        <v>737</v>
      </c>
      <c r="N311" s="549">
        <v>43301</v>
      </c>
      <c r="O311" s="555">
        <f t="shared" ref="O311:O322" si="42">F311+K311-W311</f>
        <v>0</v>
      </c>
      <c r="P311" s="448">
        <f t="shared" si="37"/>
        <v>0</v>
      </c>
      <c r="Q311" s="448"/>
      <c r="R311" s="448"/>
      <c r="S311" s="448"/>
      <c r="T311" s="448"/>
      <c r="U311" s="448"/>
      <c r="V311" s="448"/>
      <c r="W311" s="448">
        <v>6580</v>
      </c>
      <c r="X311" s="448">
        <f t="shared" si="38"/>
        <v>49547.4</v>
      </c>
    </row>
    <row r="312" spans="1:24" s="23" customFormat="1" ht="38.25">
      <c r="A312" s="185">
        <v>22</v>
      </c>
      <c r="B312" s="554" t="s">
        <v>1395</v>
      </c>
      <c r="C312" s="554" t="s">
        <v>1715</v>
      </c>
      <c r="D312" s="122" t="s">
        <v>637</v>
      </c>
      <c r="E312" s="122">
        <v>7.53</v>
      </c>
      <c r="F312" s="448">
        <v>29000</v>
      </c>
      <c r="G312" s="448">
        <f t="shared" si="35"/>
        <v>218370</v>
      </c>
      <c r="H312" s="541">
        <v>44228</v>
      </c>
      <c r="I312" s="194">
        <v>43314</v>
      </c>
      <c r="J312" s="194" t="s">
        <v>634</v>
      </c>
      <c r="K312" s="156"/>
      <c r="L312" s="448">
        <f t="shared" si="41"/>
        <v>0</v>
      </c>
      <c r="M312" s="550">
        <v>737</v>
      </c>
      <c r="N312" s="549">
        <v>43301</v>
      </c>
      <c r="O312" s="555">
        <f t="shared" si="42"/>
        <v>0</v>
      </c>
      <c r="P312" s="448">
        <f t="shared" si="37"/>
        <v>0</v>
      </c>
      <c r="Q312" s="448"/>
      <c r="R312" s="448"/>
      <c r="S312" s="448"/>
      <c r="T312" s="448"/>
      <c r="U312" s="448"/>
      <c r="V312" s="448"/>
      <c r="W312" s="448">
        <v>29000</v>
      </c>
      <c r="X312" s="448">
        <f t="shared" si="38"/>
        <v>218370</v>
      </c>
    </row>
    <row r="313" spans="1:24" s="23" customFormat="1" ht="25.5">
      <c r="A313" s="185">
        <v>25</v>
      </c>
      <c r="B313" s="539" t="s">
        <v>355</v>
      </c>
      <c r="C313" s="540" t="s">
        <v>1557</v>
      </c>
      <c r="D313" s="122">
        <v>18021516</v>
      </c>
      <c r="E313" s="122">
        <v>24.61</v>
      </c>
      <c r="F313" s="547">
        <v>1363</v>
      </c>
      <c r="G313" s="448">
        <f t="shared" si="35"/>
        <v>33543.43</v>
      </c>
      <c r="H313" s="541">
        <v>44386</v>
      </c>
      <c r="I313" s="194">
        <v>43299</v>
      </c>
      <c r="J313" s="504" t="s">
        <v>353</v>
      </c>
      <c r="K313" s="156"/>
      <c r="L313" s="122">
        <f t="shared" si="41"/>
        <v>0</v>
      </c>
      <c r="M313" s="542">
        <v>466</v>
      </c>
      <c r="N313" s="194">
        <v>43234</v>
      </c>
      <c r="O313" s="543">
        <f t="shared" si="42"/>
        <v>0</v>
      </c>
      <c r="P313" s="448">
        <f t="shared" si="37"/>
        <v>0</v>
      </c>
      <c r="Q313" s="448"/>
      <c r="R313" s="448"/>
      <c r="S313" s="448"/>
      <c r="T313" s="448"/>
      <c r="U313" s="448"/>
      <c r="V313" s="448"/>
      <c r="W313" s="547">
        <v>1363</v>
      </c>
      <c r="X313" s="448">
        <f t="shared" si="38"/>
        <v>33543.43</v>
      </c>
    </row>
    <row r="314" spans="1:24" s="23" customFormat="1" ht="25.5">
      <c r="A314" s="185">
        <v>26</v>
      </c>
      <c r="B314" s="539" t="s">
        <v>356</v>
      </c>
      <c r="C314" s="540" t="s">
        <v>1557</v>
      </c>
      <c r="D314" s="122">
        <v>18021516</v>
      </c>
      <c r="E314" s="122">
        <v>24.61</v>
      </c>
      <c r="F314" s="547">
        <v>1377</v>
      </c>
      <c r="G314" s="448">
        <f t="shared" si="35"/>
        <v>33887.97</v>
      </c>
      <c r="H314" s="541">
        <v>44386</v>
      </c>
      <c r="I314" s="194">
        <v>43299</v>
      </c>
      <c r="J314" s="504" t="s">
        <v>353</v>
      </c>
      <c r="K314" s="156"/>
      <c r="L314" s="122">
        <f t="shared" si="41"/>
        <v>0</v>
      </c>
      <c r="M314" s="542">
        <v>466</v>
      </c>
      <c r="N314" s="194">
        <v>43234</v>
      </c>
      <c r="O314" s="543">
        <f t="shared" si="42"/>
        <v>0</v>
      </c>
      <c r="P314" s="448">
        <f t="shared" si="37"/>
        <v>0</v>
      </c>
      <c r="Q314" s="448"/>
      <c r="R314" s="448"/>
      <c r="S314" s="448"/>
      <c r="T314" s="448"/>
      <c r="U314" s="448"/>
      <c r="V314" s="448"/>
      <c r="W314" s="547">
        <v>1377</v>
      </c>
      <c r="X314" s="448">
        <f t="shared" si="38"/>
        <v>33887.97</v>
      </c>
    </row>
    <row r="315" spans="1:24" s="23" customFormat="1" ht="15">
      <c r="A315" s="185"/>
      <c r="B315" s="539" t="s">
        <v>462</v>
      </c>
      <c r="C315" s="540" t="s">
        <v>160</v>
      </c>
      <c r="D315" s="122">
        <v>18052914</v>
      </c>
      <c r="E315" s="122">
        <v>12.8</v>
      </c>
      <c r="F315" s="547">
        <v>2511</v>
      </c>
      <c r="G315" s="448">
        <f t="shared" si="35"/>
        <v>32140.800000000003</v>
      </c>
      <c r="H315" s="541">
        <v>44316</v>
      </c>
      <c r="I315" s="194">
        <v>43431</v>
      </c>
      <c r="J315" s="196" t="s">
        <v>486</v>
      </c>
      <c r="K315" s="156"/>
      <c r="L315" s="122">
        <f t="shared" si="41"/>
        <v>0</v>
      </c>
      <c r="M315" s="542">
        <v>1203</v>
      </c>
      <c r="N315" s="194">
        <v>43431</v>
      </c>
      <c r="O315" s="543">
        <f t="shared" si="42"/>
        <v>0</v>
      </c>
      <c r="P315" s="448">
        <f t="shared" si="37"/>
        <v>0</v>
      </c>
      <c r="Q315" s="448"/>
      <c r="R315" s="448"/>
      <c r="S315" s="448"/>
      <c r="T315" s="448"/>
      <c r="U315" s="448"/>
      <c r="V315" s="448"/>
      <c r="W315" s="547">
        <v>2511</v>
      </c>
      <c r="X315" s="448">
        <f t="shared" si="38"/>
        <v>32140.800000000003</v>
      </c>
    </row>
    <row r="316" spans="1:24" s="23" customFormat="1" ht="15">
      <c r="A316" s="185"/>
      <c r="B316" s="539" t="s">
        <v>458</v>
      </c>
      <c r="C316" s="540" t="s">
        <v>160</v>
      </c>
      <c r="D316" s="122">
        <v>18081513</v>
      </c>
      <c r="E316" s="122">
        <v>12.8</v>
      </c>
      <c r="F316" s="547">
        <v>2511</v>
      </c>
      <c r="G316" s="448">
        <f t="shared" si="35"/>
        <v>32140.800000000003</v>
      </c>
      <c r="H316" s="541">
        <v>44408</v>
      </c>
      <c r="I316" s="194">
        <v>43431</v>
      </c>
      <c r="J316" s="196" t="s">
        <v>486</v>
      </c>
      <c r="K316" s="156"/>
      <c r="L316" s="122">
        <f t="shared" si="41"/>
        <v>0</v>
      </c>
      <c r="M316" s="542">
        <v>1203</v>
      </c>
      <c r="N316" s="194">
        <v>43431</v>
      </c>
      <c r="O316" s="543">
        <f t="shared" si="42"/>
        <v>0</v>
      </c>
      <c r="P316" s="448">
        <f t="shared" ref="P316:P321" si="43">O316*E316</f>
        <v>0</v>
      </c>
      <c r="Q316" s="448"/>
      <c r="R316" s="448"/>
      <c r="S316" s="448"/>
      <c r="T316" s="448"/>
      <c r="U316" s="448"/>
      <c r="V316" s="448"/>
      <c r="W316" s="547">
        <v>2511</v>
      </c>
      <c r="X316" s="448">
        <f t="shared" si="38"/>
        <v>32140.800000000003</v>
      </c>
    </row>
    <row r="317" spans="1:24" s="23" customFormat="1" ht="25.5">
      <c r="A317" s="185"/>
      <c r="B317" s="539" t="s">
        <v>487</v>
      </c>
      <c r="C317" s="540" t="s">
        <v>1555</v>
      </c>
      <c r="D317" s="122">
        <v>171129</v>
      </c>
      <c r="E317" s="122">
        <v>5.42</v>
      </c>
      <c r="F317" s="547">
        <v>880</v>
      </c>
      <c r="G317" s="448">
        <f t="shared" si="35"/>
        <v>4769.6000000000004</v>
      </c>
      <c r="H317" s="541">
        <v>43770</v>
      </c>
      <c r="I317" s="194">
        <v>43431</v>
      </c>
      <c r="J317" s="196" t="s">
        <v>488</v>
      </c>
      <c r="K317" s="156"/>
      <c r="L317" s="122">
        <f t="shared" si="41"/>
        <v>0</v>
      </c>
      <c r="M317" s="542"/>
      <c r="N317" s="194"/>
      <c r="O317" s="543">
        <f t="shared" si="42"/>
        <v>143</v>
      </c>
      <c r="P317" s="448">
        <f t="shared" si="43"/>
        <v>775.06</v>
      </c>
      <c r="Q317" s="448"/>
      <c r="R317" s="448"/>
      <c r="S317" s="448"/>
      <c r="T317" s="448"/>
      <c r="U317" s="448"/>
      <c r="V317" s="448"/>
      <c r="W317" s="547">
        <v>737</v>
      </c>
      <c r="X317" s="448">
        <f t="shared" si="38"/>
        <v>3994.54</v>
      </c>
    </row>
    <row r="318" spans="1:24" s="23" customFormat="1" ht="25.5">
      <c r="A318" s="185"/>
      <c r="B318" s="539" t="s">
        <v>487</v>
      </c>
      <c r="C318" s="540" t="s">
        <v>1555</v>
      </c>
      <c r="D318" s="122">
        <v>171129</v>
      </c>
      <c r="E318" s="122">
        <v>5.4</v>
      </c>
      <c r="F318" s="547">
        <v>0</v>
      </c>
      <c r="G318" s="448">
        <f t="shared" si="35"/>
        <v>0</v>
      </c>
      <c r="H318" s="541">
        <v>43146</v>
      </c>
      <c r="I318" s="194">
        <v>43461</v>
      </c>
      <c r="J318" s="196" t="s">
        <v>1484</v>
      </c>
      <c r="K318" s="156">
        <v>2393</v>
      </c>
      <c r="L318" s="122">
        <f t="shared" si="41"/>
        <v>12922.2</v>
      </c>
      <c r="M318" s="542">
        <v>1352</v>
      </c>
      <c r="N318" s="194">
        <v>43461</v>
      </c>
      <c r="O318" s="543">
        <f t="shared" si="42"/>
        <v>0</v>
      </c>
      <c r="P318" s="448">
        <f t="shared" si="43"/>
        <v>0</v>
      </c>
      <c r="Q318" s="448"/>
      <c r="R318" s="448"/>
      <c r="S318" s="448"/>
      <c r="T318" s="448"/>
      <c r="U318" s="448"/>
      <c r="V318" s="448"/>
      <c r="W318" s="547">
        <v>2393</v>
      </c>
      <c r="X318" s="448">
        <f t="shared" si="38"/>
        <v>12922.2</v>
      </c>
    </row>
    <row r="319" spans="1:24" s="23" customFormat="1" ht="25.5">
      <c r="A319" s="185"/>
      <c r="B319" s="539" t="s">
        <v>1485</v>
      </c>
      <c r="C319" s="540" t="s">
        <v>1555</v>
      </c>
      <c r="D319" s="122" t="s">
        <v>1486</v>
      </c>
      <c r="E319" s="122">
        <v>19.16</v>
      </c>
      <c r="F319" s="547">
        <v>0</v>
      </c>
      <c r="G319" s="448">
        <f t="shared" si="35"/>
        <v>0</v>
      </c>
      <c r="H319" s="541">
        <v>43921</v>
      </c>
      <c r="I319" s="194">
        <v>43460</v>
      </c>
      <c r="J319" s="196" t="s">
        <v>1487</v>
      </c>
      <c r="K319" s="156">
        <v>8944</v>
      </c>
      <c r="L319" s="122">
        <f t="shared" si="41"/>
        <v>171367.04000000001</v>
      </c>
      <c r="M319" s="542">
        <v>1341</v>
      </c>
      <c r="N319" s="194">
        <v>43460</v>
      </c>
      <c r="O319" s="543">
        <f t="shared" si="42"/>
        <v>0</v>
      </c>
      <c r="P319" s="448">
        <f t="shared" si="43"/>
        <v>0</v>
      </c>
      <c r="Q319" s="448"/>
      <c r="R319" s="448"/>
      <c r="S319" s="448"/>
      <c r="T319" s="448"/>
      <c r="U319" s="448"/>
      <c r="V319" s="448"/>
      <c r="W319" s="547">
        <v>8944</v>
      </c>
      <c r="X319" s="448">
        <f t="shared" si="38"/>
        <v>171367.04000000001</v>
      </c>
    </row>
    <row r="320" spans="1:24" s="23" customFormat="1" ht="25.5">
      <c r="A320" s="185"/>
      <c r="B320" s="539" t="s">
        <v>1485</v>
      </c>
      <c r="C320" s="540" t="s">
        <v>1555</v>
      </c>
      <c r="D320" s="122" t="s">
        <v>1488</v>
      </c>
      <c r="E320" s="122">
        <v>19.16</v>
      </c>
      <c r="F320" s="547">
        <v>0</v>
      </c>
      <c r="G320" s="448">
        <f t="shared" si="35"/>
        <v>0</v>
      </c>
      <c r="H320" s="541">
        <v>44043</v>
      </c>
      <c r="I320" s="194">
        <v>43460</v>
      </c>
      <c r="J320" s="196" t="s">
        <v>1487</v>
      </c>
      <c r="K320" s="156">
        <v>2572</v>
      </c>
      <c r="L320" s="122">
        <f t="shared" si="41"/>
        <v>49279.519999999997</v>
      </c>
      <c r="M320" s="542">
        <v>1341</v>
      </c>
      <c r="N320" s="194">
        <v>43460</v>
      </c>
      <c r="O320" s="543">
        <f t="shared" si="42"/>
        <v>0</v>
      </c>
      <c r="P320" s="448">
        <f t="shared" si="43"/>
        <v>0</v>
      </c>
      <c r="Q320" s="448"/>
      <c r="R320" s="448"/>
      <c r="S320" s="448"/>
      <c r="T320" s="448"/>
      <c r="U320" s="448"/>
      <c r="V320" s="448"/>
      <c r="W320" s="547">
        <v>2572</v>
      </c>
      <c r="X320" s="448">
        <f t="shared" si="38"/>
        <v>49279.519999999997</v>
      </c>
    </row>
    <row r="321" spans="1:24" s="23" customFormat="1" ht="25.5">
      <c r="A321" s="185"/>
      <c r="B321" s="539" t="s">
        <v>1485</v>
      </c>
      <c r="C321" s="540" t="s">
        <v>1555</v>
      </c>
      <c r="D321" s="122" t="s">
        <v>1488</v>
      </c>
      <c r="E321" s="122">
        <v>19.16</v>
      </c>
      <c r="F321" s="547">
        <v>0</v>
      </c>
      <c r="G321" s="448">
        <f t="shared" si="35"/>
        <v>0</v>
      </c>
      <c r="H321" s="541">
        <v>44043</v>
      </c>
      <c r="I321" s="194">
        <v>43460</v>
      </c>
      <c r="J321" s="196" t="s">
        <v>1487</v>
      </c>
      <c r="K321" s="156">
        <v>1092</v>
      </c>
      <c r="L321" s="122">
        <f t="shared" si="41"/>
        <v>20922.72</v>
      </c>
      <c r="M321" s="542">
        <v>1341</v>
      </c>
      <c r="N321" s="194">
        <v>43460</v>
      </c>
      <c r="O321" s="543">
        <f t="shared" si="42"/>
        <v>0</v>
      </c>
      <c r="P321" s="448">
        <f t="shared" si="43"/>
        <v>0</v>
      </c>
      <c r="Q321" s="448"/>
      <c r="R321" s="448"/>
      <c r="S321" s="448"/>
      <c r="T321" s="448"/>
      <c r="U321" s="448"/>
      <c r="V321" s="448"/>
      <c r="W321" s="547">
        <v>1092</v>
      </c>
      <c r="X321" s="448">
        <f t="shared" si="38"/>
        <v>20922.72</v>
      </c>
    </row>
    <row r="322" spans="1:24" s="23" customFormat="1" ht="12" customHeight="1">
      <c r="A322" s="185">
        <v>29</v>
      </c>
      <c r="B322" s="539" t="s">
        <v>1353</v>
      </c>
      <c r="C322" s="540" t="s">
        <v>160</v>
      </c>
      <c r="D322" s="122" t="s">
        <v>284</v>
      </c>
      <c r="E322" s="122">
        <v>805.4</v>
      </c>
      <c r="F322" s="556">
        <v>2146</v>
      </c>
      <c r="G322" s="448">
        <f t="shared" si="35"/>
        <v>1728388.4</v>
      </c>
      <c r="H322" s="541">
        <v>44196</v>
      </c>
      <c r="I322" s="194">
        <v>43263</v>
      </c>
      <c r="J322" s="557" t="s">
        <v>277</v>
      </c>
      <c r="K322" s="156"/>
      <c r="L322" s="448">
        <f>K322*E322</f>
        <v>0</v>
      </c>
      <c r="M322" s="542">
        <v>553</v>
      </c>
      <c r="N322" s="194">
        <v>43258</v>
      </c>
      <c r="O322" s="543">
        <f t="shared" si="42"/>
        <v>248</v>
      </c>
      <c r="P322" s="448">
        <f t="shared" si="37"/>
        <v>199739.19999999998</v>
      </c>
      <c r="Q322" s="448"/>
      <c r="R322" s="448"/>
      <c r="S322" s="448"/>
      <c r="T322" s="448"/>
      <c r="U322" s="448"/>
      <c r="V322" s="448"/>
      <c r="W322" s="556">
        <v>1898</v>
      </c>
      <c r="X322" s="448">
        <f t="shared" si="38"/>
        <v>1528649.2</v>
      </c>
    </row>
    <row r="323" spans="1:24" s="23" customFormat="1" ht="12" customHeight="1">
      <c r="A323" s="185">
        <v>31</v>
      </c>
      <c r="B323" s="539" t="s">
        <v>1351</v>
      </c>
      <c r="C323" s="540" t="s">
        <v>160</v>
      </c>
      <c r="D323" s="122" t="s">
        <v>285</v>
      </c>
      <c r="E323" s="122">
        <v>610</v>
      </c>
      <c r="F323" s="156">
        <v>5382</v>
      </c>
      <c r="G323" s="448">
        <f t="shared" si="35"/>
        <v>3283020</v>
      </c>
      <c r="H323" s="541">
        <v>44227</v>
      </c>
      <c r="I323" s="194">
        <v>43263</v>
      </c>
      <c r="J323" s="557" t="s">
        <v>277</v>
      </c>
      <c r="K323" s="156"/>
      <c r="L323" s="448">
        <f>K323*E323</f>
        <v>0</v>
      </c>
      <c r="M323" s="542">
        <v>553</v>
      </c>
      <c r="N323" s="194">
        <v>43258</v>
      </c>
      <c r="O323" s="543">
        <f>F323-W323</f>
        <v>858</v>
      </c>
      <c r="P323" s="448">
        <f t="shared" si="37"/>
        <v>523380</v>
      </c>
      <c r="Q323" s="448"/>
      <c r="R323" s="448"/>
      <c r="S323" s="448"/>
      <c r="T323" s="448"/>
      <c r="U323" s="448"/>
      <c r="V323" s="448"/>
      <c r="W323" s="156">
        <v>4524</v>
      </c>
      <c r="X323" s="448">
        <f t="shared" si="38"/>
        <v>2759640</v>
      </c>
    </row>
    <row r="324" spans="1:24" s="23" customFormat="1" ht="12" customHeight="1">
      <c r="A324" s="185">
        <v>34</v>
      </c>
      <c r="B324" s="539" t="s">
        <v>1352</v>
      </c>
      <c r="C324" s="540" t="s">
        <v>160</v>
      </c>
      <c r="D324" s="122" t="s">
        <v>286</v>
      </c>
      <c r="E324" s="122">
        <v>718.9</v>
      </c>
      <c r="F324" s="556">
        <v>4785</v>
      </c>
      <c r="G324" s="448">
        <f t="shared" si="35"/>
        <v>3439936.5</v>
      </c>
      <c r="H324" s="541">
        <v>44227</v>
      </c>
      <c r="I324" s="194">
        <v>43263</v>
      </c>
      <c r="J324" s="557" t="s">
        <v>277</v>
      </c>
      <c r="K324" s="156"/>
      <c r="L324" s="448">
        <f>K324*E324</f>
        <v>0</v>
      </c>
      <c r="M324" s="542">
        <v>553</v>
      </c>
      <c r="N324" s="194">
        <v>43258</v>
      </c>
      <c r="O324" s="543">
        <f>F324-W324</f>
        <v>561</v>
      </c>
      <c r="P324" s="448">
        <f t="shared" si="37"/>
        <v>403302.89999999997</v>
      </c>
      <c r="Q324" s="448"/>
      <c r="R324" s="448"/>
      <c r="S324" s="448"/>
      <c r="T324" s="448"/>
      <c r="U324" s="448"/>
      <c r="V324" s="448"/>
      <c r="W324" s="556">
        <v>4224</v>
      </c>
      <c r="X324" s="448">
        <f t="shared" si="38"/>
        <v>3036633.6</v>
      </c>
    </row>
    <row r="325" spans="1:24" s="23" customFormat="1" ht="30" customHeight="1">
      <c r="A325" s="185">
        <v>37</v>
      </c>
      <c r="B325" s="539" t="s">
        <v>287</v>
      </c>
      <c r="C325" s="540" t="s">
        <v>1557</v>
      </c>
      <c r="D325" s="153">
        <v>990450317</v>
      </c>
      <c r="E325" s="122">
        <v>583.15</v>
      </c>
      <c r="F325" s="547">
        <v>500</v>
      </c>
      <c r="G325" s="448">
        <f>F325*E325</f>
        <v>291575</v>
      </c>
      <c r="H325" s="541">
        <v>44105</v>
      </c>
      <c r="I325" s="194" t="s">
        <v>282</v>
      </c>
      <c r="J325" s="504" t="s">
        <v>283</v>
      </c>
      <c r="K325" s="156"/>
      <c r="L325" s="448">
        <f t="shared" ref="L325:L332" si="44">K325*E325</f>
        <v>0</v>
      </c>
      <c r="M325" s="542">
        <v>466</v>
      </c>
      <c r="N325" s="194">
        <v>43234</v>
      </c>
      <c r="O325" s="543">
        <f t="shared" ref="O325:O332" si="45">F325+K325-W325</f>
        <v>0</v>
      </c>
      <c r="P325" s="448">
        <f t="shared" si="37"/>
        <v>0</v>
      </c>
      <c r="Q325" s="448"/>
      <c r="R325" s="448"/>
      <c r="S325" s="448"/>
      <c r="T325" s="448"/>
      <c r="U325" s="448"/>
      <c r="V325" s="448"/>
      <c r="W325" s="547">
        <v>500</v>
      </c>
      <c r="X325" s="448">
        <f t="shared" si="38"/>
        <v>291575</v>
      </c>
    </row>
    <row r="326" spans="1:24" s="23" customFormat="1" ht="30" customHeight="1">
      <c r="A326" s="185"/>
      <c r="B326" s="539" t="s">
        <v>1358</v>
      </c>
      <c r="C326" s="540" t="s">
        <v>160</v>
      </c>
      <c r="D326" s="153" t="s">
        <v>464</v>
      </c>
      <c r="E326" s="122">
        <v>417.97</v>
      </c>
      <c r="F326" s="547">
        <v>1689</v>
      </c>
      <c r="G326" s="448">
        <f>F326*E326</f>
        <v>705951.33000000007</v>
      </c>
      <c r="H326" s="541">
        <v>44408</v>
      </c>
      <c r="I326" s="194">
        <v>43431</v>
      </c>
      <c r="J326" s="196" t="s">
        <v>486</v>
      </c>
      <c r="K326" s="156"/>
      <c r="L326" s="448">
        <f t="shared" si="44"/>
        <v>0</v>
      </c>
      <c r="M326" s="542">
        <v>1203</v>
      </c>
      <c r="N326" s="194">
        <v>43431</v>
      </c>
      <c r="O326" s="543">
        <f t="shared" si="45"/>
        <v>111</v>
      </c>
      <c r="P326" s="448">
        <f t="shared" si="37"/>
        <v>46394.670000000006</v>
      </c>
      <c r="Q326" s="448"/>
      <c r="R326" s="448"/>
      <c r="S326" s="448"/>
      <c r="T326" s="448"/>
      <c r="U326" s="448"/>
      <c r="V326" s="448"/>
      <c r="W326" s="547">
        <v>1578</v>
      </c>
      <c r="X326" s="448">
        <f t="shared" si="38"/>
        <v>659556.66</v>
      </c>
    </row>
    <row r="327" spans="1:24" s="23" customFormat="1" ht="30" customHeight="1">
      <c r="A327" s="185"/>
      <c r="B327" s="539" t="s">
        <v>489</v>
      </c>
      <c r="C327" s="540" t="s">
        <v>160</v>
      </c>
      <c r="D327" s="153" t="s">
        <v>466</v>
      </c>
      <c r="E327" s="122">
        <v>454.2</v>
      </c>
      <c r="F327" s="547">
        <v>934</v>
      </c>
      <c r="G327" s="448">
        <f>F327*E327</f>
        <v>424222.8</v>
      </c>
      <c r="H327" s="541">
        <v>44439</v>
      </c>
      <c r="I327" s="194">
        <v>43431</v>
      </c>
      <c r="J327" s="196" t="s">
        <v>486</v>
      </c>
      <c r="K327" s="156"/>
      <c r="L327" s="448">
        <f t="shared" si="44"/>
        <v>0</v>
      </c>
      <c r="M327" s="542">
        <v>1203</v>
      </c>
      <c r="N327" s="194">
        <v>43431</v>
      </c>
      <c r="O327" s="543">
        <f t="shared" si="45"/>
        <v>17</v>
      </c>
      <c r="P327" s="448">
        <f t="shared" si="37"/>
        <v>7721.4</v>
      </c>
      <c r="Q327" s="448"/>
      <c r="R327" s="448"/>
      <c r="S327" s="448"/>
      <c r="T327" s="448"/>
      <c r="U327" s="448"/>
      <c r="V327" s="448"/>
      <c r="W327" s="547">
        <v>917</v>
      </c>
      <c r="X327" s="448">
        <f t="shared" si="38"/>
        <v>416501.39999999997</v>
      </c>
    </row>
    <row r="328" spans="1:24" s="23" customFormat="1" ht="30" customHeight="1">
      <c r="A328" s="185">
        <v>38</v>
      </c>
      <c r="B328" s="539" t="s">
        <v>289</v>
      </c>
      <c r="C328" s="540" t="s">
        <v>1557</v>
      </c>
      <c r="D328" s="153">
        <v>131371016</v>
      </c>
      <c r="E328" s="122">
        <v>710.48</v>
      </c>
      <c r="F328" s="547">
        <v>452</v>
      </c>
      <c r="G328" s="448">
        <f t="shared" si="35"/>
        <v>321136.96000000002</v>
      </c>
      <c r="H328" s="541">
        <v>44287</v>
      </c>
      <c r="I328" s="194" t="s">
        <v>282</v>
      </c>
      <c r="J328" s="504" t="s">
        <v>283</v>
      </c>
      <c r="K328" s="156"/>
      <c r="L328" s="448">
        <f t="shared" si="44"/>
        <v>0</v>
      </c>
      <c r="M328" s="542">
        <v>466</v>
      </c>
      <c r="N328" s="194">
        <v>43234</v>
      </c>
      <c r="O328" s="543">
        <f t="shared" si="45"/>
        <v>118</v>
      </c>
      <c r="P328" s="448">
        <f t="shared" si="37"/>
        <v>83836.639999999999</v>
      </c>
      <c r="Q328" s="448"/>
      <c r="R328" s="448"/>
      <c r="S328" s="448"/>
      <c r="T328" s="448"/>
      <c r="U328" s="448"/>
      <c r="V328" s="448"/>
      <c r="W328" s="547">
        <v>334</v>
      </c>
      <c r="X328" s="448">
        <f t="shared" si="38"/>
        <v>237300.32</v>
      </c>
    </row>
    <row r="329" spans="1:24" s="23" customFormat="1" ht="30" customHeight="1">
      <c r="A329" s="185"/>
      <c r="B329" s="539" t="s">
        <v>1359</v>
      </c>
      <c r="C329" s="540" t="s">
        <v>160</v>
      </c>
      <c r="D329" s="153" t="s">
        <v>465</v>
      </c>
      <c r="E329" s="122">
        <v>500.64</v>
      </c>
      <c r="F329" s="547">
        <v>288</v>
      </c>
      <c r="G329" s="448">
        <f t="shared" si="35"/>
        <v>144184.32000000001</v>
      </c>
      <c r="H329" s="541">
        <v>44377</v>
      </c>
      <c r="I329" s="194">
        <v>43431</v>
      </c>
      <c r="J329" s="196" t="s">
        <v>486</v>
      </c>
      <c r="K329" s="156"/>
      <c r="L329" s="448">
        <f t="shared" si="44"/>
        <v>0</v>
      </c>
      <c r="M329" s="542">
        <v>1203</v>
      </c>
      <c r="N329" s="194">
        <v>43431</v>
      </c>
      <c r="O329" s="543">
        <f t="shared" si="45"/>
        <v>0</v>
      </c>
      <c r="P329" s="448">
        <f t="shared" si="37"/>
        <v>0</v>
      </c>
      <c r="Q329" s="448"/>
      <c r="R329" s="448"/>
      <c r="S329" s="448"/>
      <c r="T329" s="448"/>
      <c r="U329" s="448"/>
      <c r="V329" s="448"/>
      <c r="W329" s="547">
        <v>288</v>
      </c>
      <c r="X329" s="448">
        <f t="shared" si="38"/>
        <v>144184.32000000001</v>
      </c>
    </row>
    <row r="330" spans="1:24" s="23" customFormat="1" ht="30" customHeight="1">
      <c r="A330" s="185">
        <v>39</v>
      </c>
      <c r="B330" s="539" t="s">
        <v>288</v>
      </c>
      <c r="C330" s="540" t="s">
        <v>1557</v>
      </c>
      <c r="D330" s="153">
        <v>131371017</v>
      </c>
      <c r="E330" s="122">
        <v>765.05</v>
      </c>
      <c r="F330" s="547">
        <v>890</v>
      </c>
      <c r="G330" s="448">
        <f t="shared" si="35"/>
        <v>680894.5</v>
      </c>
      <c r="H330" s="541">
        <v>44287</v>
      </c>
      <c r="I330" s="194" t="s">
        <v>282</v>
      </c>
      <c r="J330" s="504" t="s">
        <v>283</v>
      </c>
      <c r="K330" s="156"/>
      <c r="L330" s="448">
        <f t="shared" si="44"/>
        <v>0</v>
      </c>
      <c r="M330" s="542">
        <v>466</v>
      </c>
      <c r="N330" s="194">
        <v>43234</v>
      </c>
      <c r="O330" s="543">
        <f t="shared" si="45"/>
        <v>0</v>
      </c>
      <c r="P330" s="448">
        <f t="shared" si="37"/>
        <v>0</v>
      </c>
      <c r="Q330" s="448"/>
      <c r="R330" s="448"/>
      <c r="S330" s="448"/>
      <c r="T330" s="448"/>
      <c r="U330" s="448"/>
      <c r="V330" s="448"/>
      <c r="W330" s="547">
        <v>890</v>
      </c>
      <c r="X330" s="448">
        <f t="shared" si="38"/>
        <v>680894.5</v>
      </c>
    </row>
    <row r="331" spans="1:24" s="23" customFormat="1" ht="39" customHeight="1">
      <c r="A331" s="185"/>
      <c r="B331" s="539" t="s">
        <v>490</v>
      </c>
      <c r="C331" s="540" t="s">
        <v>1557</v>
      </c>
      <c r="D331" s="153" t="s">
        <v>491</v>
      </c>
      <c r="E331" s="122">
        <v>208.65</v>
      </c>
      <c r="F331" s="547">
        <v>500</v>
      </c>
      <c r="G331" s="448">
        <f t="shared" si="35"/>
        <v>104325</v>
      </c>
      <c r="H331" s="541">
        <v>44075</v>
      </c>
      <c r="I331" s="194">
        <v>43431</v>
      </c>
      <c r="J331" s="504" t="s">
        <v>488</v>
      </c>
      <c r="K331" s="156"/>
      <c r="L331" s="448">
        <f t="shared" si="44"/>
        <v>0</v>
      </c>
      <c r="M331" s="542"/>
      <c r="N331" s="194"/>
      <c r="O331" s="543">
        <f t="shared" si="45"/>
        <v>31</v>
      </c>
      <c r="P331" s="448">
        <f t="shared" si="37"/>
        <v>6468.1500000000005</v>
      </c>
      <c r="Q331" s="448"/>
      <c r="R331" s="448"/>
      <c r="S331" s="448"/>
      <c r="T331" s="448"/>
      <c r="U331" s="448"/>
      <c r="V331" s="448"/>
      <c r="W331" s="547">
        <v>469</v>
      </c>
      <c r="X331" s="448">
        <f t="shared" si="38"/>
        <v>97856.85</v>
      </c>
    </row>
    <row r="332" spans="1:24" s="23" customFormat="1" ht="176.25" customHeight="1">
      <c r="A332" s="185"/>
      <c r="B332" s="539" t="s">
        <v>1754</v>
      </c>
      <c r="C332" s="540" t="s">
        <v>1555</v>
      </c>
      <c r="D332" s="153" t="s">
        <v>1489</v>
      </c>
      <c r="E332" s="122">
        <v>207.55</v>
      </c>
      <c r="F332" s="547">
        <v>0</v>
      </c>
      <c r="G332" s="448">
        <f t="shared" si="35"/>
        <v>0</v>
      </c>
      <c r="H332" s="541">
        <v>44013</v>
      </c>
      <c r="I332" s="194">
        <v>43461</v>
      </c>
      <c r="J332" s="504" t="s">
        <v>1484</v>
      </c>
      <c r="K332" s="156">
        <v>2359</v>
      </c>
      <c r="L332" s="448">
        <f t="shared" si="44"/>
        <v>489610.45</v>
      </c>
      <c r="M332" s="542">
        <v>1352</v>
      </c>
      <c r="N332" s="194">
        <v>43461</v>
      </c>
      <c r="O332" s="543">
        <f t="shared" si="45"/>
        <v>0</v>
      </c>
      <c r="P332" s="448">
        <f t="shared" si="37"/>
        <v>0</v>
      </c>
      <c r="Q332" s="448"/>
      <c r="R332" s="448"/>
      <c r="S332" s="448"/>
      <c r="T332" s="448"/>
      <c r="U332" s="448"/>
      <c r="V332" s="448"/>
      <c r="W332" s="547">
        <v>2359</v>
      </c>
      <c r="X332" s="448">
        <f t="shared" si="38"/>
        <v>489610.45</v>
      </c>
    </row>
    <row r="333" spans="1:24" s="23" customFormat="1" ht="30" customHeight="1">
      <c r="A333" s="185">
        <v>40</v>
      </c>
      <c r="B333" s="544" t="s">
        <v>1615</v>
      </c>
      <c r="C333" s="545" t="s">
        <v>1715</v>
      </c>
      <c r="D333" s="546" t="s">
        <v>168</v>
      </c>
      <c r="E333" s="448">
        <v>140.08000000000001</v>
      </c>
      <c r="F333" s="547">
        <v>60</v>
      </c>
      <c r="G333" s="448">
        <f t="shared" si="35"/>
        <v>8404.8000000000011</v>
      </c>
      <c r="H333" s="548" t="s">
        <v>195</v>
      </c>
      <c r="I333" s="549"/>
      <c r="J333" s="558"/>
      <c r="K333" s="189"/>
      <c r="L333" s="448"/>
      <c r="M333" s="549"/>
      <c r="N333" s="549"/>
      <c r="O333" s="543">
        <f>F333-W333</f>
        <v>10</v>
      </c>
      <c r="P333" s="448">
        <f>O333*E333</f>
        <v>1400.8000000000002</v>
      </c>
      <c r="Q333" s="448"/>
      <c r="R333" s="448"/>
      <c r="S333" s="448"/>
      <c r="T333" s="448"/>
      <c r="U333" s="448"/>
      <c r="V333" s="448"/>
      <c r="W333" s="547">
        <v>50</v>
      </c>
      <c r="X333" s="448">
        <f t="shared" si="38"/>
        <v>7004.0000000000009</v>
      </c>
    </row>
    <row r="334" spans="1:24" s="23" customFormat="1" ht="30" customHeight="1">
      <c r="A334" s="185"/>
      <c r="B334" s="544" t="s">
        <v>1615</v>
      </c>
      <c r="C334" s="545" t="s">
        <v>1715</v>
      </c>
      <c r="D334" s="546" t="s">
        <v>492</v>
      </c>
      <c r="E334" s="448">
        <v>140.06</v>
      </c>
      <c r="F334" s="547">
        <v>500</v>
      </c>
      <c r="G334" s="448">
        <f t="shared" si="35"/>
        <v>70030</v>
      </c>
      <c r="H334" s="548" t="s">
        <v>493</v>
      </c>
      <c r="I334" s="549">
        <v>43434</v>
      </c>
      <c r="J334" s="558" t="s">
        <v>494</v>
      </c>
      <c r="K334" s="189"/>
      <c r="L334" s="448">
        <f>K334*E334</f>
        <v>0</v>
      </c>
      <c r="M334" s="549"/>
      <c r="N334" s="549"/>
      <c r="O334" s="543">
        <f>F334+K334-W334</f>
        <v>409</v>
      </c>
      <c r="P334" s="448">
        <f>O334*E334</f>
        <v>57284.54</v>
      </c>
      <c r="Q334" s="448"/>
      <c r="R334" s="448"/>
      <c r="S334" s="448"/>
      <c r="T334" s="448"/>
      <c r="U334" s="448"/>
      <c r="V334" s="448"/>
      <c r="W334" s="547">
        <v>91</v>
      </c>
      <c r="X334" s="448">
        <f t="shared" si="38"/>
        <v>12745.460000000001</v>
      </c>
    </row>
    <row r="335" spans="1:24" s="23" customFormat="1" ht="30" customHeight="1">
      <c r="A335" s="185"/>
      <c r="B335" s="544" t="s">
        <v>1615</v>
      </c>
      <c r="C335" s="545" t="s">
        <v>1715</v>
      </c>
      <c r="D335" s="546" t="s">
        <v>1157</v>
      </c>
      <c r="E335" s="448">
        <v>140.06</v>
      </c>
      <c r="F335" s="547">
        <v>0</v>
      </c>
      <c r="G335" s="448">
        <f t="shared" si="35"/>
        <v>0</v>
      </c>
      <c r="H335" s="548" t="s">
        <v>1491</v>
      </c>
      <c r="I335" s="549">
        <v>43462</v>
      </c>
      <c r="J335" s="558" t="s">
        <v>1492</v>
      </c>
      <c r="K335" s="189">
        <v>300</v>
      </c>
      <c r="L335" s="448">
        <f>K335*E335</f>
        <v>42018</v>
      </c>
      <c r="M335" s="450">
        <v>1208</v>
      </c>
      <c r="N335" s="549">
        <v>43432</v>
      </c>
      <c r="O335" s="543">
        <f>F335+K335-W335</f>
        <v>0</v>
      </c>
      <c r="P335" s="448">
        <f>O335*E335</f>
        <v>0</v>
      </c>
      <c r="Q335" s="448"/>
      <c r="R335" s="448"/>
      <c r="S335" s="448"/>
      <c r="T335" s="448"/>
      <c r="U335" s="448"/>
      <c r="V335" s="448"/>
      <c r="W335" s="547">
        <v>300</v>
      </c>
      <c r="X335" s="448">
        <f t="shared" si="38"/>
        <v>42018</v>
      </c>
    </row>
    <row r="336" spans="1:24" s="23" customFormat="1" ht="32.25" customHeight="1">
      <c r="A336" s="185">
        <v>42</v>
      </c>
      <c r="B336" s="496" t="s">
        <v>794</v>
      </c>
      <c r="C336" s="496" t="s">
        <v>1720</v>
      </c>
      <c r="D336" s="122" t="s">
        <v>795</v>
      </c>
      <c r="E336" s="122">
        <v>155.15</v>
      </c>
      <c r="F336" s="556">
        <v>0</v>
      </c>
      <c r="G336" s="448">
        <f t="shared" si="35"/>
        <v>0</v>
      </c>
      <c r="H336" s="194">
        <v>43952</v>
      </c>
      <c r="I336" s="194">
        <v>43438</v>
      </c>
      <c r="J336" s="194" t="s">
        <v>1490</v>
      </c>
      <c r="K336" s="559">
        <v>8645</v>
      </c>
      <c r="L336" s="448">
        <f>K336*E336</f>
        <v>1341271.75</v>
      </c>
      <c r="M336" s="504">
        <v>945</v>
      </c>
      <c r="N336" s="194">
        <v>43355</v>
      </c>
      <c r="O336" s="543">
        <f>F336+K336-W336</f>
        <v>1577</v>
      </c>
      <c r="P336" s="448">
        <f t="shared" si="37"/>
        <v>244671.55000000002</v>
      </c>
      <c r="Q336" s="448"/>
      <c r="R336" s="448"/>
      <c r="S336" s="448"/>
      <c r="T336" s="448"/>
      <c r="U336" s="448"/>
      <c r="V336" s="448"/>
      <c r="W336" s="556">
        <v>7068</v>
      </c>
      <c r="X336" s="448">
        <f t="shared" si="38"/>
        <v>1096600.2</v>
      </c>
    </row>
    <row r="337" spans="1:24" s="23" customFormat="1" ht="32.25" customHeight="1">
      <c r="A337" s="185"/>
      <c r="B337" s="496" t="s">
        <v>794</v>
      </c>
      <c r="C337" s="496" t="s">
        <v>1720</v>
      </c>
      <c r="D337" s="122" t="s">
        <v>1493</v>
      </c>
      <c r="E337" s="122">
        <v>155.15</v>
      </c>
      <c r="F337" s="556">
        <v>0</v>
      </c>
      <c r="G337" s="448">
        <f t="shared" si="35"/>
        <v>0</v>
      </c>
      <c r="H337" s="194">
        <v>44136</v>
      </c>
      <c r="I337" s="194">
        <v>43462</v>
      </c>
      <c r="J337" s="194" t="s">
        <v>1494</v>
      </c>
      <c r="K337" s="559">
        <v>10440</v>
      </c>
      <c r="L337" s="448">
        <f>K337*E337</f>
        <v>1619766</v>
      </c>
      <c r="M337" s="504">
        <v>945</v>
      </c>
      <c r="N337" s="194">
        <v>43355</v>
      </c>
      <c r="O337" s="543">
        <f>F337+K337-W337</f>
        <v>0</v>
      </c>
      <c r="P337" s="448">
        <f t="shared" si="37"/>
        <v>0</v>
      </c>
      <c r="Q337" s="448"/>
      <c r="R337" s="448"/>
      <c r="S337" s="448"/>
      <c r="T337" s="448"/>
      <c r="U337" s="448"/>
      <c r="V337" s="448"/>
      <c r="W337" s="556">
        <v>10440</v>
      </c>
      <c r="X337" s="448">
        <f t="shared" si="38"/>
        <v>1619766</v>
      </c>
    </row>
    <row r="338" spans="1:24" s="23" customFormat="1" ht="12" customHeight="1">
      <c r="A338" s="185">
        <v>43</v>
      </c>
      <c r="B338" s="544" t="s">
        <v>1427</v>
      </c>
      <c r="C338" s="545" t="s">
        <v>160</v>
      </c>
      <c r="D338" s="546" t="s">
        <v>169</v>
      </c>
      <c r="E338" s="448">
        <v>0.2</v>
      </c>
      <c r="F338" s="547">
        <v>137000</v>
      </c>
      <c r="G338" s="448">
        <f t="shared" si="35"/>
        <v>27400</v>
      </c>
      <c r="H338" s="548" t="s">
        <v>196</v>
      </c>
      <c r="I338" s="549"/>
      <c r="J338" s="558"/>
      <c r="K338" s="189"/>
      <c r="L338" s="448"/>
      <c r="M338" s="550"/>
      <c r="N338" s="549"/>
      <c r="O338" s="543">
        <f>F338-W338</f>
        <v>10000</v>
      </c>
      <c r="P338" s="448">
        <f t="shared" si="37"/>
        <v>2000</v>
      </c>
      <c r="Q338" s="448"/>
      <c r="R338" s="448"/>
      <c r="S338" s="448"/>
      <c r="T338" s="448"/>
      <c r="U338" s="448"/>
      <c r="V338" s="448"/>
      <c r="W338" s="547">
        <v>127000</v>
      </c>
      <c r="X338" s="448">
        <f t="shared" si="38"/>
        <v>25400</v>
      </c>
    </row>
    <row r="339" spans="1:24" s="23" customFormat="1" ht="42" customHeight="1">
      <c r="A339" s="185">
        <v>44</v>
      </c>
      <c r="B339" s="544" t="s">
        <v>1597</v>
      </c>
      <c r="C339" s="545" t="s">
        <v>1557</v>
      </c>
      <c r="D339" s="546" t="s">
        <v>155</v>
      </c>
      <c r="E339" s="448">
        <v>51.27</v>
      </c>
      <c r="F339" s="547">
        <v>130</v>
      </c>
      <c r="G339" s="448">
        <f t="shared" si="35"/>
        <v>6665.1</v>
      </c>
      <c r="H339" s="548" t="s">
        <v>197</v>
      </c>
      <c r="I339" s="549"/>
      <c r="J339" s="558"/>
      <c r="K339" s="189"/>
      <c r="L339" s="448"/>
      <c r="M339" s="549"/>
      <c r="N339" s="549"/>
      <c r="O339" s="543">
        <f>F339-W339</f>
        <v>0</v>
      </c>
      <c r="P339" s="448">
        <f t="shared" si="37"/>
        <v>0</v>
      </c>
      <c r="Q339" s="448"/>
      <c r="R339" s="448"/>
      <c r="S339" s="448"/>
      <c r="T339" s="448"/>
      <c r="U339" s="448"/>
      <c r="V339" s="448"/>
      <c r="W339" s="547">
        <v>130</v>
      </c>
      <c r="X339" s="448">
        <f t="shared" si="38"/>
        <v>6665.1</v>
      </c>
    </row>
    <row r="340" spans="1:24" s="23" customFormat="1" ht="44.25" customHeight="1">
      <c r="A340" s="185">
        <v>45</v>
      </c>
      <c r="B340" s="544" t="s">
        <v>1597</v>
      </c>
      <c r="C340" s="545" t="s">
        <v>1557</v>
      </c>
      <c r="D340" s="546" t="s">
        <v>170</v>
      </c>
      <c r="E340" s="448">
        <v>59.28</v>
      </c>
      <c r="F340" s="556">
        <v>8</v>
      </c>
      <c r="G340" s="448">
        <f t="shared" si="35"/>
        <v>474.24</v>
      </c>
      <c r="H340" s="548" t="s">
        <v>198</v>
      </c>
      <c r="I340" s="549"/>
      <c r="J340" s="558"/>
      <c r="K340" s="189"/>
      <c r="L340" s="448"/>
      <c r="M340" s="549"/>
      <c r="N340" s="549"/>
      <c r="O340" s="543">
        <f>F340-W340</f>
        <v>8</v>
      </c>
      <c r="P340" s="448">
        <f t="shared" si="37"/>
        <v>474.24</v>
      </c>
      <c r="Q340" s="448"/>
      <c r="R340" s="448"/>
      <c r="S340" s="448"/>
      <c r="T340" s="448"/>
      <c r="U340" s="448"/>
      <c r="V340" s="448"/>
      <c r="W340" s="556">
        <v>0</v>
      </c>
      <c r="X340" s="448">
        <f t="shared" si="38"/>
        <v>0</v>
      </c>
    </row>
    <row r="341" spans="1:24" s="23" customFormat="1" ht="44.25" customHeight="1">
      <c r="A341" s="185">
        <v>46</v>
      </c>
      <c r="B341" s="544" t="s">
        <v>1597</v>
      </c>
      <c r="C341" s="545" t="s">
        <v>1557</v>
      </c>
      <c r="D341" s="546" t="s">
        <v>170</v>
      </c>
      <c r="E341" s="448">
        <v>59.28</v>
      </c>
      <c r="F341" s="547">
        <v>40</v>
      </c>
      <c r="G341" s="448">
        <f t="shared" si="35"/>
        <v>2371.1999999999998</v>
      </c>
      <c r="H341" s="548" t="s">
        <v>198</v>
      </c>
      <c r="I341" s="549"/>
      <c r="J341" s="558"/>
      <c r="K341" s="189"/>
      <c r="L341" s="448"/>
      <c r="M341" s="549"/>
      <c r="N341" s="549"/>
      <c r="O341" s="543">
        <f>F341-W341</f>
        <v>0</v>
      </c>
      <c r="P341" s="448">
        <f t="shared" si="37"/>
        <v>0</v>
      </c>
      <c r="Q341" s="448"/>
      <c r="R341" s="448"/>
      <c r="S341" s="448"/>
      <c r="T341" s="448"/>
      <c r="U341" s="448"/>
      <c r="V341" s="448"/>
      <c r="W341" s="547">
        <v>40</v>
      </c>
      <c r="X341" s="448">
        <f t="shared" si="38"/>
        <v>2371.1999999999998</v>
      </c>
    </row>
    <row r="342" spans="1:24" s="23" customFormat="1" ht="44.25" customHeight="1">
      <c r="A342" s="185"/>
      <c r="B342" s="544" t="s">
        <v>1597</v>
      </c>
      <c r="C342" s="545" t="s">
        <v>160</v>
      </c>
      <c r="D342" s="546" t="s">
        <v>495</v>
      </c>
      <c r="E342" s="448">
        <v>55.19</v>
      </c>
      <c r="F342" s="547">
        <v>8</v>
      </c>
      <c r="G342" s="448">
        <f t="shared" si="35"/>
        <v>441.52</v>
      </c>
      <c r="H342" s="548" t="s">
        <v>496</v>
      </c>
      <c r="I342" s="549">
        <v>43434</v>
      </c>
      <c r="J342" s="558" t="s">
        <v>494</v>
      </c>
      <c r="K342" s="189"/>
      <c r="L342" s="448">
        <f>K342*E342</f>
        <v>0</v>
      </c>
      <c r="M342" s="549"/>
      <c r="N342" s="549"/>
      <c r="O342" s="543">
        <f>F342+K342-W342</f>
        <v>0</v>
      </c>
      <c r="P342" s="448">
        <f t="shared" si="37"/>
        <v>0</v>
      </c>
      <c r="Q342" s="448"/>
      <c r="R342" s="448"/>
      <c r="S342" s="448"/>
      <c r="T342" s="448"/>
      <c r="U342" s="448"/>
      <c r="V342" s="448"/>
      <c r="W342" s="547">
        <v>8</v>
      </c>
      <c r="X342" s="448">
        <f t="shared" si="38"/>
        <v>441.52</v>
      </c>
    </row>
    <row r="343" spans="1:24" s="23" customFormat="1" ht="12" customHeight="1">
      <c r="A343" s="185">
        <v>47</v>
      </c>
      <c r="B343" s="544" t="s">
        <v>1597</v>
      </c>
      <c r="C343" s="545" t="s">
        <v>160</v>
      </c>
      <c r="D343" s="546" t="s">
        <v>155</v>
      </c>
      <c r="E343" s="448">
        <v>54.61</v>
      </c>
      <c r="F343" s="547">
        <v>16</v>
      </c>
      <c r="G343" s="448">
        <f t="shared" si="35"/>
        <v>873.76</v>
      </c>
      <c r="H343" s="548" t="s">
        <v>197</v>
      </c>
      <c r="I343" s="549"/>
      <c r="J343" s="558"/>
      <c r="K343" s="189"/>
      <c r="L343" s="448"/>
      <c r="M343" s="549"/>
      <c r="N343" s="549"/>
      <c r="O343" s="543">
        <f>F343-W343</f>
        <v>0</v>
      </c>
      <c r="P343" s="448">
        <f t="shared" si="37"/>
        <v>0</v>
      </c>
      <c r="Q343" s="448"/>
      <c r="R343" s="448"/>
      <c r="S343" s="448"/>
      <c r="T343" s="448"/>
      <c r="U343" s="448"/>
      <c r="V343" s="448"/>
      <c r="W343" s="547">
        <v>16</v>
      </c>
      <c r="X343" s="448">
        <f t="shared" si="38"/>
        <v>873.76</v>
      </c>
    </row>
    <row r="344" spans="1:24" s="23" customFormat="1" ht="12" customHeight="1">
      <c r="A344" s="185">
        <v>48</v>
      </c>
      <c r="B344" s="551" t="s">
        <v>254</v>
      </c>
      <c r="C344" s="199" t="s">
        <v>1557</v>
      </c>
      <c r="D344" s="122"/>
      <c r="E344" s="122">
        <v>6939.63</v>
      </c>
      <c r="F344" s="156">
        <v>20</v>
      </c>
      <c r="G344" s="448">
        <f t="shared" si="35"/>
        <v>138792.6</v>
      </c>
      <c r="H344" s="548"/>
      <c r="I344" s="194">
        <v>43244</v>
      </c>
      <c r="J344" s="504" t="s">
        <v>253</v>
      </c>
      <c r="K344" s="156"/>
      <c r="L344" s="448">
        <f>K344*E344</f>
        <v>0</v>
      </c>
      <c r="M344" s="542">
        <v>505</v>
      </c>
      <c r="N344" s="194">
        <v>43244</v>
      </c>
      <c r="O344" s="543">
        <f>F344-W344</f>
        <v>7</v>
      </c>
      <c r="P344" s="448">
        <f t="shared" si="37"/>
        <v>48577.41</v>
      </c>
      <c r="Q344" s="448"/>
      <c r="R344" s="448"/>
      <c r="S344" s="448"/>
      <c r="T344" s="448"/>
      <c r="U344" s="448"/>
      <c r="V344" s="448"/>
      <c r="W344" s="156">
        <v>13</v>
      </c>
      <c r="X344" s="448">
        <f t="shared" si="38"/>
        <v>90215.19</v>
      </c>
    </row>
    <row r="345" spans="1:24" s="23" customFormat="1" ht="28.5">
      <c r="A345" s="185">
        <v>49</v>
      </c>
      <c r="B345" s="544" t="s">
        <v>1445</v>
      </c>
      <c r="C345" s="545" t="s">
        <v>1557</v>
      </c>
      <c r="D345" s="546" t="s">
        <v>171</v>
      </c>
      <c r="E345" s="448">
        <v>620.6</v>
      </c>
      <c r="F345" s="547">
        <v>65</v>
      </c>
      <c r="G345" s="448">
        <f t="shared" si="35"/>
        <v>40339</v>
      </c>
      <c r="H345" s="548" t="s">
        <v>197</v>
      </c>
      <c r="I345" s="549"/>
      <c r="J345" s="445"/>
      <c r="K345" s="189"/>
      <c r="L345" s="448">
        <f>K345*E345</f>
        <v>0</v>
      </c>
      <c r="M345" s="550"/>
      <c r="N345" s="549"/>
      <c r="O345" s="543">
        <f>F345-W345</f>
        <v>42</v>
      </c>
      <c r="P345" s="448">
        <f t="shared" si="37"/>
        <v>26065.200000000001</v>
      </c>
      <c r="Q345" s="448"/>
      <c r="R345" s="448"/>
      <c r="S345" s="448"/>
      <c r="T345" s="448"/>
      <c r="U345" s="448"/>
      <c r="V345" s="448"/>
      <c r="W345" s="547">
        <v>23</v>
      </c>
      <c r="X345" s="448">
        <f t="shared" si="38"/>
        <v>14273.800000000001</v>
      </c>
    </row>
    <row r="346" spans="1:24" s="23" customFormat="1" ht="28.5">
      <c r="A346" s="185">
        <v>50</v>
      </c>
      <c r="B346" s="544" t="s">
        <v>1446</v>
      </c>
      <c r="C346" s="545" t="s">
        <v>1557</v>
      </c>
      <c r="D346" s="546" t="s">
        <v>172</v>
      </c>
      <c r="E346" s="448">
        <v>765.05</v>
      </c>
      <c r="F346" s="547">
        <v>1678</v>
      </c>
      <c r="G346" s="448">
        <f t="shared" si="35"/>
        <v>1283753.8999999999</v>
      </c>
      <c r="H346" s="548" t="s">
        <v>911</v>
      </c>
      <c r="I346" s="549">
        <v>43399</v>
      </c>
      <c r="J346" s="445" t="s">
        <v>910</v>
      </c>
      <c r="K346" s="189"/>
      <c r="L346" s="448">
        <f>K346*E346</f>
        <v>0</v>
      </c>
      <c r="M346" s="550">
        <v>736</v>
      </c>
      <c r="N346" s="549">
        <v>43300</v>
      </c>
      <c r="O346" s="543">
        <f>F346+K346-W346</f>
        <v>0</v>
      </c>
      <c r="P346" s="448">
        <f t="shared" si="37"/>
        <v>0</v>
      </c>
      <c r="Q346" s="448"/>
      <c r="R346" s="448"/>
      <c r="S346" s="448"/>
      <c r="T346" s="448"/>
      <c r="U346" s="448"/>
      <c r="V346" s="448"/>
      <c r="W346" s="547">
        <v>1678</v>
      </c>
      <c r="X346" s="448">
        <f t="shared" si="38"/>
        <v>1283753.8999999999</v>
      </c>
    </row>
    <row r="347" spans="1:24" s="23" customFormat="1" ht="28.5">
      <c r="A347" s="185">
        <v>51</v>
      </c>
      <c r="B347" s="544" t="s">
        <v>1727</v>
      </c>
      <c r="C347" s="545" t="s">
        <v>1557</v>
      </c>
      <c r="D347" s="546" t="s">
        <v>173</v>
      </c>
      <c r="E347" s="448">
        <v>710.48</v>
      </c>
      <c r="F347" s="547">
        <v>163</v>
      </c>
      <c r="G347" s="448">
        <f t="shared" si="35"/>
        <v>115808.24</v>
      </c>
      <c r="H347" s="548" t="s">
        <v>197</v>
      </c>
      <c r="I347" s="549"/>
      <c r="J347" s="445"/>
      <c r="K347" s="448"/>
      <c r="L347" s="448"/>
      <c r="M347" s="550"/>
      <c r="N347" s="549"/>
      <c r="O347" s="543">
        <f>F347-W347</f>
        <v>12</v>
      </c>
      <c r="P347" s="448">
        <f t="shared" si="37"/>
        <v>8525.76</v>
      </c>
      <c r="Q347" s="448"/>
      <c r="R347" s="448"/>
      <c r="S347" s="448"/>
      <c r="T347" s="448"/>
      <c r="U347" s="448"/>
      <c r="V347" s="448"/>
      <c r="W347" s="547">
        <v>151</v>
      </c>
      <c r="X347" s="448">
        <f t="shared" si="38"/>
        <v>107282.48</v>
      </c>
    </row>
    <row r="348" spans="1:24" s="23" customFormat="1" ht="28.5">
      <c r="A348" s="185">
        <v>53</v>
      </c>
      <c r="B348" s="544" t="s">
        <v>1400</v>
      </c>
      <c r="C348" s="545" t="s">
        <v>1557</v>
      </c>
      <c r="D348" s="546" t="s">
        <v>175</v>
      </c>
      <c r="E348" s="448">
        <v>240.75</v>
      </c>
      <c r="F348" s="547">
        <v>270</v>
      </c>
      <c r="G348" s="448">
        <f t="shared" si="35"/>
        <v>65002.5</v>
      </c>
      <c r="H348" s="548" t="s">
        <v>202</v>
      </c>
      <c r="I348" s="549"/>
      <c r="J348" s="558"/>
      <c r="K348" s="189"/>
      <c r="L348" s="448"/>
      <c r="M348" s="550"/>
      <c r="N348" s="549"/>
      <c r="O348" s="543">
        <f>F348-W348</f>
        <v>270</v>
      </c>
      <c r="P348" s="448">
        <f t="shared" si="37"/>
        <v>65002.5</v>
      </c>
      <c r="Q348" s="448"/>
      <c r="R348" s="448"/>
      <c r="S348" s="448"/>
      <c r="T348" s="448"/>
      <c r="U348" s="448"/>
      <c r="V348" s="448"/>
      <c r="W348" s="547">
        <v>0</v>
      </c>
      <c r="X348" s="448">
        <f t="shared" si="38"/>
        <v>0</v>
      </c>
    </row>
    <row r="349" spans="1:24" s="23" customFormat="1" ht="28.5">
      <c r="A349" s="185">
        <v>54</v>
      </c>
      <c r="B349" s="544" t="s">
        <v>1361</v>
      </c>
      <c r="C349" s="545" t="s">
        <v>1557</v>
      </c>
      <c r="D349" s="546" t="s">
        <v>174</v>
      </c>
      <c r="E349" s="448">
        <v>45.44</v>
      </c>
      <c r="F349" s="547">
        <v>1087</v>
      </c>
      <c r="G349" s="448">
        <f t="shared" si="35"/>
        <v>49393.279999999999</v>
      </c>
      <c r="H349" s="548" t="s">
        <v>201</v>
      </c>
      <c r="I349" s="549"/>
      <c r="J349" s="558"/>
      <c r="K349" s="189"/>
      <c r="L349" s="448"/>
      <c r="M349" s="550"/>
      <c r="N349" s="549"/>
      <c r="O349" s="543">
        <f>F349-W349</f>
        <v>133</v>
      </c>
      <c r="P349" s="448">
        <f t="shared" si="37"/>
        <v>6043.5199999999995</v>
      </c>
      <c r="Q349" s="448"/>
      <c r="R349" s="448"/>
      <c r="S349" s="448"/>
      <c r="T349" s="448"/>
      <c r="U349" s="448"/>
      <c r="V349" s="448"/>
      <c r="W349" s="547">
        <v>954</v>
      </c>
      <c r="X349" s="448">
        <f>W349*E349</f>
        <v>43349.759999999995</v>
      </c>
    </row>
    <row r="350" spans="1:24" s="23" customFormat="1" ht="28.5">
      <c r="A350" s="185"/>
      <c r="B350" s="544" t="s">
        <v>497</v>
      </c>
      <c r="C350" s="545" t="s">
        <v>160</v>
      </c>
      <c r="D350" s="546" t="s">
        <v>480</v>
      </c>
      <c r="E350" s="448">
        <v>154.81</v>
      </c>
      <c r="F350" s="189">
        <v>1865</v>
      </c>
      <c r="G350" s="448">
        <f t="shared" si="35"/>
        <v>288720.65000000002</v>
      </c>
      <c r="H350" s="548" t="s">
        <v>500</v>
      </c>
      <c r="I350" s="549">
        <v>43434</v>
      </c>
      <c r="J350" s="450" t="s">
        <v>486</v>
      </c>
      <c r="K350" s="189"/>
      <c r="L350" s="448">
        <f>K350*E350</f>
        <v>0</v>
      </c>
      <c r="M350" s="550">
        <v>1203</v>
      </c>
      <c r="N350" s="549">
        <v>43431</v>
      </c>
      <c r="O350" s="543">
        <f>F350+K350-W350</f>
        <v>0</v>
      </c>
      <c r="P350" s="448">
        <f t="shared" si="37"/>
        <v>0</v>
      </c>
      <c r="Q350" s="448"/>
      <c r="R350" s="448"/>
      <c r="S350" s="448"/>
      <c r="T350" s="448"/>
      <c r="U350" s="448"/>
      <c r="V350" s="448"/>
      <c r="W350" s="189">
        <v>1865</v>
      </c>
      <c r="X350" s="448">
        <f>W350*E350</f>
        <v>288720.65000000002</v>
      </c>
    </row>
    <row r="351" spans="1:24" s="23" customFormat="1" ht="28.5">
      <c r="A351" s="185"/>
      <c r="B351" s="544" t="s">
        <v>498</v>
      </c>
      <c r="C351" s="545" t="s">
        <v>160</v>
      </c>
      <c r="D351" s="546" t="s">
        <v>332</v>
      </c>
      <c r="E351" s="448">
        <v>41.17</v>
      </c>
      <c r="F351" s="189">
        <v>254</v>
      </c>
      <c r="G351" s="448">
        <f t="shared" si="35"/>
        <v>10457.18</v>
      </c>
      <c r="H351" s="548" t="s">
        <v>501</v>
      </c>
      <c r="I351" s="549">
        <v>43434</v>
      </c>
      <c r="J351" s="450" t="s">
        <v>486</v>
      </c>
      <c r="K351" s="189"/>
      <c r="L351" s="448">
        <f>K351*E351</f>
        <v>0</v>
      </c>
      <c r="M351" s="550">
        <v>1203</v>
      </c>
      <c r="N351" s="549">
        <v>43431</v>
      </c>
      <c r="O351" s="543">
        <f>F351+K351-W351</f>
        <v>0</v>
      </c>
      <c r="P351" s="448">
        <f t="shared" si="37"/>
        <v>0</v>
      </c>
      <c r="Q351" s="448"/>
      <c r="R351" s="448"/>
      <c r="S351" s="448"/>
      <c r="T351" s="448"/>
      <c r="U351" s="448"/>
      <c r="V351" s="448"/>
      <c r="W351" s="189">
        <v>254</v>
      </c>
      <c r="X351" s="448">
        <f>W351*E351</f>
        <v>10457.18</v>
      </c>
    </row>
    <row r="352" spans="1:24" s="23" customFormat="1" ht="28.5">
      <c r="A352" s="185"/>
      <c r="B352" s="544" t="s">
        <v>499</v>
      </c>
      <c r="C352" s="545" t="s">
        <v>160</v>
      </c>
      <c r="D352" s="546" t="s">
        <v>334</v>
      </c>
      <c r="E352" s="448">
        <v>41.17</v>
      </c>
      <c r="F352" s="189">
        <v>501</v>
      </c>
      <c r="G352" s="448">
        <f t="shared" si="35"/>
        <v>20626.170000000002</v>
      </c>
      <c r="H352" s="548" t="s">
        <v>502</v>
      </c>
      <c r="I352" s="549">
        <v>43434</v>
      </c>
      <c r="J352" s="450" t="s">
        <v>486</v>
      </c>
      <c r="K352" s="189"/>
      <c r="L352" s="448">
        <f>K352*E352</f>
        <v>0</v>
      </c>
      <c r="M352" s="550">
        <v>1203</v>
      </c>
      <c r="N352" s="549">
        <v>43431</v>
      </c>
      <c r="O352" s="543">
        <f>F352+K352-W352</f>
        <v>0</v>
      </c>
      <c r="P352" s="448">
        <f t="shared" si="37"/>
        <v>0</v>
      </c>
      <c r="Q352" s="448"/>
      <c r="R352" s="448"/>
      <c r="S352" s="448"/>
      <c r="T352" s="448"/>
      <c r="U352" s="448"/>
      <c r="V352" s="448"/>
      <c r="W352" s="189">
        <v>501</v>
      </c>
      <c r="X352" s="448">
        <f>W352*E352</f>
        <v>20626.170000000002</v>
      </c>
    </row>
    <row r="353" spans="1:24" s="23" customFormat="1" ht="15">
      <c r="A353" s="185">
        <v>55</v>
      </c>
      <c r="B353" s="539" t="s">
        <v>1365</v>
      </c>
      <c r="C353" s="540" t="s">
        <v>1557</v>
      </c>
      <c r="D353" s="122" t="s">
        <v>357</v>
      </c>
      <c r="E353" s="122">
        <v>402.5</v>
      </c>
      <c r="F353" s="547">
        <v>23</v>
      </c>
      <c r="G353" s="448">
        <f t="shared" si="35"/>
        <v>9257.5</v>
      </c>
      <c r="H353" s="194">
        <v>43921</v>
      </c>
      <c r="I353" s="149">
        <v>43308</v>
      </c>
      <c r="J353" s="149" t="s">
        <v>354</v>
      </c>
      <c r="K353" s="156"/>
      <c r="L353" s="122">
        <f t="shared" ref="L353:L364" si="46">K353*E353</f>
        <v>0</v>
      </c>
      <c r="M353" s="542">
        <v>62</v>
      </c>
      <c r="N353" s="194">
        <v>43298</v>
      </c>
      <c r="O353" s="543">
        <f>F353+K353-W353</f>
        <v>0</v>
      </c>
      <c r="P353" s="448">
        <f t="shared" si="37"/>
        <v>0</v>
      </c>
      <c r="Q353" s="448"/>
      <c r="R353" s="448"/>
      <c r="S353" s="448"/>
      <c r="T353" s="448"/>
      <c r="U353" s="448"/>
      <c r="V353" s="448"/>
      <c r="W353" s="547">
        <v>23</v>
      </c>
      <c r="X353" s="448">
        <f t="shared" si="38"/>
        <v>9257.5</v>
      </c>
    </row>
    <row r="354" spans="1:24" s="23" customFormat="1" ht="15">
      <c r="A354" s="185"/>
      <c r="B354" s="539" t="s">
        <v>915</v>
      </c>
      <c r="C354" s="540" t="s">
        <v>1557</v>
      </c>
      <c r="D354" s="153">
        <v>990570518</v>
      </c>
      <c r="E354" s="122">
        <v>583.15</v>
      </c>
      <c r="F354" s="547">
        <v>162</v>
      </c>
      <c r="G354" s="448">
        <f t="shared" si="35"/>
        <v>94470.3</v>
      </c>
      <c r="H354" s="194">
        <v>44319</v>
      </c>
      <c r="I354" s="149">
        <v>43399</v>
      </c>
      <c r="J354" s="149" t="s">
        <v>910</v>
      </c>
      <c r="K354" s="156"/>
      <c r="L354" s="122">
        <f t="shared" si="46"/>
        <v>0</v>
      </c>
      <c r="M354" s="542">
        <v>736</v>
      </c>
      <c r="N354" s="194">
        <v>43300</v>
      </c>
      <c r="O354" s="543">
        <f t="shared" ref="O354:O364" si="47">F354+K354-W354</f>
        <v>162</v>
      </c>
      <c r="P354" s="448">
        <f t="shared" si="37"/>
        <v>94470.3</v>
      </c>
      <c r="Q354" s="448"/>
      <c r="R354" s="448"/>
      <c r="S354" s="448"/>
      <c r="T354" s="448"/>
      <c r="U354" s="448"/>
      <c r="V354" s="448"/>
      <c r="W354" s="547">
        <v>0</v>
      </c>
      <c r="X354" s="448">
        <f t="shared" si="38"/>
        <v>0</v>
      </c>
    </row>
    <row r="355" spans="1:24" s="23" customFormat="1" ht="15">
      <c r="A355" s="185">
        <v>57</v>
      </c>
      <c r="B355" s="539" t="s">
        <v>1445</v>
      </c>
      <c r="C355" s="540" t="s">
        <v>1557</v>
      </c>
      <c r="D355" s="153">
        <v>990680618</v>
      </c>
      <c r="E355" s="122">
        <v>619.53</v>
      </c>
      <c r="F355" s="547">
        <v>1500</v>
      </c>
      <c r="G355" s="448">
        <f t="shared" si="35"/>
        <v>929295</v>
      </c>
      <c r="H355" s="194">
        <v>44386</v>
      </c>
      <c r="I355" s="149">
        <v>43299</v>
      </c>
      <c r="J355" s="149" t="s">
        <v>353</v>
      </c>
      <c r="K355" s="156"/>
      <c r="L355" s="122">
        <f t="shared" si="46"/>
        <v>0</v>
      </c>
      <c r="M355" s="542">
        <v>466</v>
      </c>
      <c r="N355" s="194">
        <v>43234</v>
      </c>
      <c r="O355" s="543">
        <f t="shared" si="47"/>
        <v>0</v>
      </c>
      <c r="P355" s="448">
        <f t="shared" si="37"/>
        <v>0</v>
      </c>
      <c r="Q355" s="448"/>
      <c r="R355" s="448"/>
      <c r="S355" s="448"/>
      <c r="T355" s="448"/>
      <c r="U355" s="448"/>
      <c r="V355" s="448"/>
      <c r="W355" s="547">
        <v>1500</v>
      </c>
      <c r="X355" s="448">
        <f t="shared" si="38"/>
        <v>929295</v>
      </c>
    </row>
    <row r="356" spans="1:24" s="23" customFormat="1" ht="15">
      <c r="A356" s="185">
        <v>58</v>
      </c>
      <c r="B356" s="539" t="s">
        <v>1445</v>
      </c>
      <c r="C356" s="540" t="s">
        <v>1557</v>
      </c>
      <c r="D356" s="122" t="s">
        <v>316</v>
      </c>
      <c r="E356" s="122">
        <v>417.97</v>
      </c>
      <c r="F356" s="547">
        <v>257</v>
      </c>
      <c r="G356" s="448">
        <f t="shared" si="35"/>
        <v>107418.29000000001</v>
      </c>
      <c r="H356" s="194">
        <v>44286</v>
      </c>
      <c r="I356" s="149">
        <v>43308</v>
      </c>
      <c r="J356" s="149" t="s">
        <v>354</v>
      </c>
      <c r="K356" s="156"/>
      <c r="L356" s="122">
        <f t="shared" si="46"/>
        <v>0</v>
      </c>
      <c r="M356" s="542">
        <v>62</v>
      </c>
      <c r="N356" s="194">
        <v>43298</v>
      </c>
      <c r="O356" s="543">
        <f t="shared" si="47"/>
        <v>257</v>
      </c>
      <c r="P356" s="448">
        <f t="shared" si="37"/>
        <v>107418.29000000001</v>
      </c>
      <c r="Q356" s="448"/>
      <c r="R356" s="448"/>
      <c r="S356" s="448"/>
      <c r="T356" s="448"/>
      <c r="U356" s="448"/>
      <c r="V356" s="448"/>
      <c r="W356" s="547">
        <v>0</v>
      </c>
      <c r="X356" s="448">
        <f t="shared" si="38"/>
        <v>0</v>
      </c>
    </row>
    <row r="357" spans="1:24" s="23" customFormat="1" ht="15">
      <c r="A357" s="185"/>
      <c r="B357" s="539" t="s">
        <v>916</v>
      </c>
      <c r="C357" s="540" t="s">
        <v>1557</v>
      </c>
      <c r="D357" s="122">
        <v>990820718</v>
      </c>
      <c r="E357" s="122">
        <v>619.53</v>
      </c>
      <c r="F357" s="547">
        <v>5095</v>
      </c>
      <c r="G357" s="448">
        <f t="shared" si="35"/>
        <v>3156505.35</v>
      </c>
      <c r="H357" s="194">
        <v>44353</v>
      </c>
      <c r="I357" s="149">
        <v>43399</v>
      </c>
      <c r="J357" s="149" t="s">
        <v>910</v>
      </c>
      <c r="K357" s="156"/>
      <c r="L357" s="122">
        <f t="shared" si="46"/>
        <v>0</v>
      </c>
      <c r="M357" s="542">
        <v>736</v>
      </c>
      <c r="N357" s="194">
        <v>43300</v>
      </c>
      <c r="O357" s="543">
        <f t="shared" si="47"/>
        <v>1044</v>
      </c>
      <c r="P357" s="448">
        <f t="shared" si="37"/>
        <v>646789.31999999995</v>
      </c>
      <c r="Q357" s="448"/>
      <c r="R357" s="448"/>
      <c r="S357" s="448"/>
      <c r="T357" s="448"/>
      <c r="U357" s="448"/>
      <c r="V357" s="448"/>
      <c r="W357" s="547">
        <v>4051</v>
      </c>
      <c r="X357" s="448">
        <f t="shared" si="38"/>
        <v>2509716.0299999998</v>
      </c>
    </row>
    <row r="358" spans="1:24" s="23" customFormat="1" ht="15">
      <c r="A358" s="185">
        <v>59</v>
      </c>
      <c r="B358" s="539" t="s">
        <v>1446</v>
      </c>
      <c r="C358" s="540" t="s">
        <v>1557</v>
      </c>
      <c r="D358" s="557">
        <v>990690618</v>
      </c>
      <c r="E358" s="122">
        <v>765.05</v>
      </c>
      <c r="F358" s="547">
        <v>850</v>
      </c>
      <c r="G358" s="448">
        <f t="shared" si="35"/>
        <v>650292.5</v>
      </c>
      <c r="H358" s="194">
        <v>44386</v>
      </c>
      <c r="I358" s="149">
        <v>43299</v>
      </c>
      <c r="J358" s="149" t="s">
        <v>353</v>
      </c>
      <c r="K358" s="156"/>
      <c r="L358" s="122">
        <f t="shared" si="46"/>
        <v>0</v>
      </c>
      <c r="M358" s="542">
        <v>466</v>
      </c>
      <c r="N358" s="194">
        <v>43234</v>
      </c>
      <c r="O358" s="543">
        <f t="shared" si="47"/>
        <v>320</v>
      </c>
      <c r="P358" s="448">
        <f t="shared" si="37"/>
        <v>244816</v>
      </c>
      <c r="Q358" s="448"/>
      <c r="R358" s="448"/>
      <c r="S358" s="448"/>
      <c r="T358" s="448"/>
      <c r="U358" s="448"/>
      <c r="V358" s="448"/>
      <c r="W358" s="547">
        <v>530</v>
      </c>
      <c r="X358" s="448">
        <f t="shared" si="38"/>
        <v>405476.5</v>
      </c>
    </row>
    <row r="359" spans="1:24" s="23" customFormat="1" ht="15">
      <c r="A359" s="185">
        <v>60</v>
      </c>
      <c r="B359" s="539" t="s">
        <v>1446</v>
      </c>
      <c r="C359" s="540" t="s">
        <v>1557</v>
      </c>
      <c r="D359" s="122" t="s">
        <v>321</v>
      </c>
      <c r="E359" s="122">
        <v>454.2</v>
      </c>
      <c r="F359" s="547">
        <v>118</v>
      </c>
      <c r="G359" s="448">
        <f t="shared" si="35"/>
        <v>53595.6</v>
      </c>
      <c r="H359" s="194">
        <v>43921</v>
      </c>
      <c r="I359" s="149">
        <v>43308</v>
      </c>
      <c r="J359" s="149" t="s">
        <v>354</v>
      </c>
      <c r="K359" s="156"/>
      <c r="L359" s="122">
        <f t="shared" si="46"/>
        <v>0</v>
      </c>
      <c r="M359" s="542">
        <v>62</v>
      </c>
      <c r="N359" s="194">
        <v>43298</v>
      </c>
      <c r="O359" s="543">
        <f t="shared" si="47"/>
        <v>118</v>
      </c>
      <c r="P359" s="448">
        <f t="shared" si="37"/>
        <v>53595.6</v>
      </c>
      <c r="Q359" s="448"/>
      <c r="R359" s="448"/>
      <c r="S359" s="448"/>
      <c r="T359" s="448"/>
      <c r="U359" s="448"/>
      <c r="V359" s="448"/>
      <c r="W359" s="547">
        <v>0</v>
      </c>
      <c r="X359" s="448">
        <f t="shared" si="38"/>
        <v>0</v>
      </c>
    </row>
    <row r="360" spans="1:24" s="23" customFormat="1" ht="15">
      <c r="A360" s="185">
        <v>61</v>
      </c>
      <c r="B360" s="539" t="s">
        <v>1727</v>
      </c>
      <c r="C360" s="540" t="s">
        <v>1557</v>
      </c>
      <c r="D360" s="122" t="s">
        <v>358</v>
      </c>
      <c r="E360" s="560">
        <v>500.64</v>
      </c>
      <c r="F360" s="547">
        <v>56</v>
      </c>
      <c r="G360" s="448">
        <f t="shared" si="35"/>
        <v>28035.84</v>
      </c>
      <c r="H360" s="194">
        <v>43921</v>
      </c>
      <c r="I360" s="149">
        <v>43308</v>
      </c>
      <c r="J360" s="149" t="s">
        <v>354</v>
      </c>
      <c r="K360" s="122"/>
      <c r="L360" s="122">
        <f t="shared" si="46"/>
        <v>0</v>
      </c>
      <c r="M360" s="542">
        <v>62</v>
      </c>
      <c r="N360" s="194">
        <v>43298</v>
      </c>
      <c r="O360" s="543">
        <f t="shared" si="47"/>
        <v>51</v>
      </c>
      <c r="P360" s="448">
        <f t="shared" si="37"/>
        <v>25532.639999999999</v>
      </c>
      <c r="Q360" s="448"/>
      <c r="R360" s="448"/>
      <c r="S360" s="448"/>
      <c r="T360" s="448"/>
      <c r="U360" s="448"/>
      <c r="V360" s="448"/>
      <c r="W360" s="547">
        <v>5</v>
      </c>
      <c r="X360" s="448">
        <f t="shared" si="38"/>
        <v>2503.1999999999998</v>
      </c>
    </row>
    <row r="361" spans="1:24" s="23" customFormat="1" ht="25.5">
      <c r="A361" s="185">
        <v>62</v>
      </c>
      <c r="B361" s="539" t="s">
        <v>1360</v>
      </c>
      <c r="C361" s="540" t="s">
        <v>1557</v>
      </c>
      <c r="D361" s="122">
        <v>74039</v>
      </c>
      <c r="E361" s="560">
        <v>41.17</v>
      </c>
      <c r="F361" s="547">
        <v>199</v>
      </c>
      <c r="G361" s="448">
        <f t="shared" si="35"/>
        <v>8192.83</v>
      </c>
      <c r="H361" s="149">
        <v>43585</v>
      </c>
      <c r="I361" s="149">
        <v>43308</v>
      </c>
      <c r="J361" s="149" t="s">
        <v>354</v>
      </c>
      <c r="K361" s="122"/>
      <c r="L361" s="504">
        <f t="shared" si="46"/>
        <v>0</v>
      </c>
      <c r="M361" s="542">
        <v>62</v>
      </c>
      <c r="N361" s="194">
        <v>43298</v>
      </c>
      <c r="O361" s="543">
        <f t="shared" si="47"/>
        <v>58</v>
      </c>
      <c r="P361" s="448">
        <f t="shared" si="37"/>
        <v>2387.86</v>
      </c>
      <c r="Q361" s="448"/>
      <c r="R361" s="448"/>
      <c r="S361" s="448"/>
      <c r="T361" s="448"/>
      <c r="U361" s="448"/>
      <c r="V361" s="448"/>
      <c r="W361" s="547">
        <v>141</v>
      </c>
      <c r="X361" s="448">
        <f t="shared" si="38"/>
        <v>5804.97</v>
      </c>
    </row>
    <row r="362" spans="1:24" s="23" customFormat="1" ht="25.5">
      <c r="A362" s="185">
        <v>63</v>
      </c>
      <c r="B362" s="539" t="s">
        <v>1361</v>
      </c>
      <c r="C362" s="540" t="s">
        <v>1557</v>
      </c>
      <c r="D362" s="122">
        <v>84042</v>
      </c>
      <c r="E362" s="560">
        <v>41.17</v>
      </c>
      <c r="F362" s="547">
        <v>197</v>
      </c>
      <c r="G362" s="448">
        <f t="shared" ref="G362:G421" si="48">F362*E362</f>
        <v>8110.4900000000007</v>
      </c>
      <c r="H362" s="149">
        <v>43554</v>
      </c>
      <c r="I362" s="149">
        <v>43308</v>
      </c>
      <c r="J362" s="149" t="s">
        <v>354</v>
      </c>
      <c r="K362" s="122"/>
      <c r="L362" s="504">
        <f t="shared" si="46"/>
        <v>0</v>
      </c>
      <c r="M362" s="542">
        <v>62</v>
      </c>
      <c r="N362" s="194">
        <v>43298</v>
      </c>
      <c r="O362" s="543">
        <f t="shared" si="47"/>
        <v>197</v>
      </c>
      <c r="P362" s="448">
        <f t="shared" si="37"/>
        <v>8110.4900000000007</v>
      </c>
      <c r="Q362" s="448"/>
      <c r="R362" s="448"/>
      <c r="S362" s="448"/>
      <c r="T362" s="448"/>
      <c r="U362" s="448"/>
      <c r="V362" s="448"/>
      <c r="W362" s="547">
        <v>0</v>
      </c>
      <c r="X362" s="448">
        <f t="shared" si="38"/>
        <v>0</v>
      </c>
    </row>
    <row r="363" spans="1:24" s="23" customFormat="1" ht="25.5">
      <c r="A363" s="185"/>
      <c r="B363" s="539" t="s">
        <v>1495</v>
      </c>
      <c r="C363" s="540" t="s">
        <v>1602</v>
      </c>
      <c r="D363" s="122">
        <v>974808</v>
      </c>
      <c r="E363" s="560">
        <v>40.659999999999997</v>
      </c>
      <c r="F363" s="547">
        <v>0</v>
      </c>
      <c r="G363" s="448">
        <f t="shared" si="48"/>
        <v>0</v>
      </c>
      <c r="H363" s="149">
        <v>44439</v>
      </c>
      <c r="I363" s="149">
        <v>43444</v>
      </c>
      <c r="J363" s="149" t="s">
        <v>1476</v>
      </c>
      <c r="K363" s="122">
        <v>30500</v>
      </c>
      <c r="L363" s="504">
        <f t="shared" si="46"/>
        <v>1240130</v>
      </c>
      <c r="M363" s="542">
        <v>466</v>
      </c>
      <c r="N363" s="194">
        <v>43234</v>
      </c>
      <c r="O363" s="543">
        <f t="shared" si="47"/>
        <v>0</v>
      </c>
      <c r="P363" s="448">
        <f t="shared" si="37"/>
        <v>0</v>
      </c>
      <c r="Q363" s="448"/>
      <c r="R363" s="448"/>
      <c r="S363" s="448"/>
      <c r="T363" s="448"/>
      <c r="U363" s="448"/>
      <c r="V363" s="448"/>
      <c r="W363" s="547">
        <v>30500</v>
      </c>
      <c r="X363" s="448">
        <f t="shared" si="38"/>
        <v>1240130</v>
      </c>
    </row>
    <row r="364" spans="1:24" s="23" customFormat="1" ht="25.5">
      <c r="A364" s="185"/>
      <c r="B364" s="539" t="s">
        <v>1496</v>
      </c>
      <c r="C364" s="540" t="s">
        <v>1602</v>
      </c>
      <c r="D364" s="122">
        <v>878208</v>
      </c>
      <c r="E364" s="560">
        <v>40.659999999999997</v>
      </c>
      <c r="F364" s="547">
        <v>0</v>
      </c>
      <c r="G364" s="448">
        <f t="shared" si="48"/>
        <v>0</v>
      </c>
      <c r="H364" s="149">
        <v>44378</v>
      </c>
      <c r="I364" s="149">
        <v>43444</v>
      </c>
      <c r="J364" s="149" t="s">
        <v>1476</v>
      </c>
      <c r="K364" s="122">
        <v>11280</v>
      </c>
      <c r="L364" s="504">
        <f t="shared" si="46"/>
        <v>458644.8</v>
      </c>
      <c r="M364" s="542">
        <v>466</v>
      </c>
      <c r="N364" s="194">
        <v>43234</v>
      </c>
      <c r="O364" s="543">
        <f t="shared" si="47"/>
        <v>0</v>
      </c>
      <c r="P364" s="448">
        <f t="shared" si="37"/>
        <v>0</v>
      </c>
      <c r="Q364" s="448"/>
      <c r="R364" s="448"/>
      <c r="S364" s="448"/>
      <c r="T364" s="448"/>
      <c r="U364" s="448"/>
      <c r="V364" s="448"/>
      <c r="W364" s="547">
        <v>11280</v>
      </c>
      <c r="X364" s="448">
        <f t="shared" si="38"/>
        <v>458644.8</v>
      </c>
    </row>
    <row r="365" spans="1:24" s="23" customFormat="1" ht="25.5">
      <c r="A365" s="185">
        <v>66</v>
      </c>
      <c r="B365" s="551" t="s">
        <v>255</v>
      </c>
      <c r="C365" s="199" t="s">
        <v>1557</v>
      </c>
      <c r="D365" s="122"/>
      <c r="E365" s="122">
        <v>24.22</v>
      </c>
      <c r="F365" s="504">
        <v>1437</v>
      </c>
      <c r="G365" s="448">
        <f t="shared" si="48"/>
        <v>34804.14</v>
      </c>
      <c r="H365" s="548"/>
      <c r="I365" s="194">
        <v>43244</v>
      </c>
      <c r="J365" s="504" t="s">
        <v>253</v>
      </c>
      <c r="K365" s="504"/>
      <c r="L365" s="448">
        <f t="shared" ref="L365:L371" si="49">K365*E365</f>
        <v>0</v>
      </c>
      <c r="M365" s="542">
        <v>505</v>
      </c>
      <c r="N365" s="194">
        <v>43244</v>
      </c>
      <c r="O365" s="543">
        <f>F365-W365</f>
        <v>636</v>
      </c>
      <c r="P365" s="448">
        <f t="shared" si="37"/>
        <v>15403.92</v>
      </c>
      <c r="Q365" s="448"/>
      <c r="R365" s="448"/>
      <c r="S365" s="448"/>
      <c r="T365" s="448"/>
      <c r="U365" s="448"/>
      <c r="V365" s="448"/>
      <c r="W365" s="504">
        <v>801</v>
      </c>
      <c r="X365" s="448">
        <f t="shared" si="38"/>
        <v>19400.219999999998</v>
      </c>
    </row>
    <row r="366" spans="1:24" s="23" customFormat="1" ht="28.5">
      <c r="A366" s="185">
        <v>68</v>
      </c>
      <c r="B366" s="561" t="s">
        <v>1447</v>
      </c>
      <c r="C366" s="545" t="s">
        <v>160</v>
      </c>
      <c r="D366" s="546" t="s">
        <v>1165</v>
      </c>
      <c r="E366" s="448">
        <v>12.04</v>
      </c>
      <c r="F366" s="556">
        <v>0</v>
      </c>
      <c r="G366" s="448">
        <f t="shared" si="48"/>
        <v>0</v>
      </c>
      <c r="H366" s="548" t="s">
        <v>1497</v>
      </c>
      <c r="I366" s="549">
        <v>43462</v>
      </c>
      <c r="J366" s="558" t="s">
        <v>1492</v>
      </c>
      <c r="K366" s="189">
        <v>33313</v>
      </c>
      <c r="L366" s="448">
        <f t="shared" si="49"/>
        <v>401088.51999999996</v>
      </c>
      <c r="M366" s="450">
        <v>1208</v>
      </c>
      <c r="N366" s="549">
        <v>43432</v>
      </c>
      <c r="O366" s="543">
        <f t="shared" ref="O366:O371" si="50">F366+K366-W366</f>
        <v>0</v>
      </c>
      <c r="P366" s="448">
        <f t="shared" si="37"/>
        <v>0</v>
      </c>
      <c r="Q366" s="448"/>
      <c r="R366" s="448"/>
      <c r="S366" s="448"/>
      <c r="T366" s="448"/>
      <c r="U366" s="448"/>
      <c r="V366" s="448"/>
      <c r="W366" s="556">
        <v>33313</v>
      </c>
      <c r="X366" s="448">
        <f t="shared" si="38"/>
        <v>401088.51999999996</v>
      </c>
    </row>
    <row r="367" spans="1:24" s="23" customFormat="1" ht="28.5">
      <c r="A367" s="185"/>
      <c r="B367" s="544" t="s">
        <v>1447</v>
      </c>
      <c r="C367" s="545" t="s">
        <v>160</v>
      </c>
      <c r="D367" s="546" t="s">
        <v>503</v>
      </c>
      <c r="E367" s="448">
        <v>12.04</v>
      </c>
      <c r="F367" s="556">
        <v>1585</v>
      </c>
      <c r="G367" s="448">
        <f t="shared" si="48"/>
        <v>19083.399999999998</v>
      </c>
      <c r="H367" s="548" t="s">
        <v>504</v>
      </c>
      <c r="I367" s="549">
        <v>43434</v>
      </c>
      <c r="J367" s="450" t="s">
        <v>486</v>
      </c>
      <c r="K367" s="189"/>
      <c r="L367" s="448">
        <f t="shared" si="49"/>
        <v>0</v>
      </c>
      <c r="M367" s="549"/>
      <c r="N367" s="549"/>
      <c r="O367" s="543">
        <f t="shared" si="50"/>
        <v>0</v>
      </c>
      <c r="P367" s="448">
        <f t="shared" si="37"/>
        <v>0</v>
      </c>
      <c r="Q367" s="448"/>
      <c r="R367" s="448"/>
      <c r="S367" s="448"/>
      <c r="T367" s="448"/>
      <c r="U367" s="448"/>
      <c r="V367" s="448"/>
      <c r="W367" s="556">
        <v>1585</v>
      </c>
      <c r="X367" s="448">
        <f t="shared" si="38"/>
        <v>19083.399999999998</v>
      </c>
    </row>
    <row r="368" spans="1:24" s="23" customFormat="1" ht="15">
      <c r="A368" s="185"/>
      <c r="B368" s="539" t="s">
        <v>359</v>
      </c>
      <c r="C368" s="540" t="s">
        <v>1557</v>
      </c>
      <c r="D368" s="122">
        <v>171129</v>
      </c>
      <c r="E368" s="122">
        <v>5.42</v>
      </c>
      <c r="F368" s="556">
        <v>170</v>
      </c>
      <c r="G368" s="448">
        <f t="shared" si="48"/>
        <v>921.4</v>
      </c>
      <c r="H368" s="194">
        <v>43770</v>
      </c>
      <c r="I368" s="194">
        <v>43411</v>
      </c>
      <c r="J368" s="149" t="s">
        <v>505</v>
      </c>
      <c r="K368" s="156"/>
      <c r="L368" s="122">
        <f t="shared" si="49"/>
        <v>0</v>
      </c>
      <c r="M368" s="504">
        <v>650</v>
      </c>
      <c r="N368" s="194" t="s">
        <v>360</v>
      </c>
      <c r="O368" s="543">
        <f t="shared" si="50"/>
        <v>170</v>
      </c>
      <c r="P368" s="448">
        <f t="shared" si="37"/>
        <v>921.4</v>
      </c>
      <c r="Q368" s="448"/>
      <c r="R368" s="448"/>
      <c r="S368" s="448"/>
      <c r="T368" s="448"/>
      <c r="U368" s="448"/>
      <c r="V368" s="448"/>
      <c r="W368" s="556">
        <v>0</v>
      </c>
      <c r="X368" s="448">
        <f t="shared" si="38"/>
        <v>0</v>
      </c>
    </row>
    <row r="369" spans="1:24" s="23" customFormat="1" ht="15">
      <c r="A369" s="185"/>
      <c r="B369" s="539" t="s">
        <v>359</v>
      </c>
      <c r="C369" s="540" t="s">
        <v>1557</v>
      </c>
      <c r="D369" s="122">
        <v>171129</v>
      </c>
      <c r="E369" s="122">
        <v>5.42</v>
      </c>
      <c r="F369" s="556">
        <v>969</v>
      </c>
      <c r="G369" s="448">
        <f t="shared" si="48"/>
        <v>5251.98</v>
      </c>
      <c r="H369" s="194">
        <v>43770</v>
      </c>
      <c r="I369" s="194">
        <v>43411</v>
      </c>
      <c r="J369" s="149" t="s">
        <v>506</v>
      </c>
      <c r="K369" s="156"/>
      <c r="L369" s="122">
        <f t="shared" si="49"/>
        <v>0</v>
      </c>
      <c r="M369" s="504">
        <v>650</v>
      </c>
      <c r="N369" s="194" t="s">
        <v>360</v>
      </c>
      <c r="O369" s="543">
        <f t="shared" si="50"/>
        <v>969</v>
      </c>
      <c r="P369" s="448">
        <f t="shared" si="37"/>
        <v>5251.98</v>
      </c>
      <c r="Q369" s="448"/>
      <c r="R369" s="448"/>
      <c r="S369" s="448"/>
      <c r="T369" s="448"/>
      <c r="U369" s="448"/>
      <c r="V369" s="448"/>
      <c r="W369" s="556">
        <v>0</v>
      </c>
      <c r="X369" s="448">
        <f t="shared" si="38"/>
        <v>0</v>
      </c>
    </row>
    <row r="370" spans="1:24" s="23" customFormat="1" ht="15">
      <c r="A370" s="185"/>
      <c r="B370" s="539" t="s">
        <v>359</v>
      </c>
      <c r="C370" s="540" t="s">
        <v>1557</v>
      </c>
      <c r="D370" s="122">
        <v>171129</v>
      </c>
      <c r="E370" s="122">
        <v>5.42</v>
      </c>
      <c r="F370" s="556">
        <v>1310</v>
      </c>
      <c r="G370" s="448">
        <f t="shared" si="48"/>
        <v>7100.2</v>
      </c>
      <c r="H370" s="194">
        <v>43770</v>
      </c>
      <c r="I370" s="194">
        <v>43412</v>
      </c>
      <c r="J370" s="149" t="s">
        <v>507</v>
      </c>
      <c r="K370" s="156"/>
      <c r="L370" s="122">
        <f t="shared" si="49"/>
        <v>0</v>
      </c>
      <c r="M370" s="504">
        <v>650</v>
      </c>
      <c r="N370" s="194" t="s">
        <v>360</v>
      </c>
      <c r="O370" s="543">
        <f t="shared" si="50"/>
        <v>1310</v>
      </c>
      <c r="P370" s="448">
        <f t="shared" si="37"/>
        <v>7100.2</v>
      </c>
      <c r="Q370" s="448"/>
      <c r="R370" s="448"/>
      <c r="S370" s="448"/>
      <c r="T370" s="448"/>
      <c r="U370" s="448"/>
      <c r="V370" s="448"/>
      <c r="W370" s="556">
        <v>0</v>
      </c>
      <c r="X370" s="448">
        <f t="shared" si="38"/>
        <v>0</v>
      </c>
    </row>
    <row r="371" spans="1:24" s="23" customFormat="1" ht="25.5">
      <c r="A371" s="185">
        <v>73</v>
      </c>
      <c r="B371" s="496" t="s">
        <v>1447</v>
      </c>
      <c r="C371" s="496" t="s">
        <v>1557</v>
      </c>
      <c r="D371" s="122" t="s">
        <v>796</v>
      </c>
      <c r="E371" s="122">
        <v>10.89</v>
      </c>
      <c r="F371" s="556">
        <v>9900</v>
      </c>
      <c r="G371" s="448">
        <f t="shared" si="48"/>
        <v>107811</v>
      </c>
      <c r="H371" s="194">
        <v>43496</v>
      </c>
      <c r="I371" s="194">
        <v>43353</v>
      </c>
      <c r="J371" s="149">
        <v>43110</v>
      </c>
      <c r="K371" s="156"/>
      <c r="L371" s="122">
        <f t="shared" si="49"/>
        <v>0</v>
      </c>
      <c r="M371" s="504">
        <v>906</v>
      </c>
      <c r="N371" s="194">
        <v>43346</v>
      </c>
      <c r="O371" s="543">
        <f t="shared" si="50"/>
        <v>906</v>
      </c>
      <c r="P371" s="448">
        <f t="shared" si="37"/>
        <v>9866.34</v>
      </c>
      <c r="Q371" s="448"/>
      <c r="R371" s="448"/>
      <c r="S371" s="448"/>
      <c r="T371" s="448"/>
      <c r="U371" s="448"/>
      <c r="V371" s="448"/>
      <c r="W371" s="556">
        <v>8994</v>
      </c>
      <c r="X371" s="448">
        <f t="shared" si="38"/>
        <v>97944.66</v>
      </c>
    </row>
    <row r="372" spans="1:24" s="23" customFormat="1" ht="42.75">
      <c r="A372" s="185">
        <v>75</v>
      </c>
      <c r="B372" s="544" t="s">
        <v>1598</v>
      </c>
      <c r="C372" s="545" t="s">
        <v>1557</v>
      </c>
      <c r="D372" s="546" t="s">
        <v>176</v>
      </c>
      <c r="E372" s="448">
        <v>913.42</v>
      </c>
      <c r="F372" s="547">
        <v>16</v>
      </c>
      <c r="G372" s="448">
        <f t="shared" si="48"/>
        <v>14614.72</v>
      </c>
      <c r="H372" s="548" t="s">
        <v>203</v>
      </c>
      <c r="I372" s="549"/>
      <c r="J372" s="558"/>
      <c r="K372" s="189"/>
      <c r="L372" s="448"/>
      <c r="M372" s="549"/>
      <c r="N372" s="549"/>
      <c r="O372" s="543">
        <f>F372-W372</f>
        <v>0</v>
      </c>
      <c r="P372" s="448">
        <f t="shared" ref="P372:P440" si="51">O372*E372</f>
        <v>0</v>
      </c>
      <c r="Q372" s="448"/>
      <c r="R372" s="448"/>
      <c r="S372" s="448"/>
      <c r="T372" s="448"/>
      <c r="U372" s="448"/>
      <c r="V372" s="448"/>
      <c r="W372" s="547">
        <v>16</v>
      </c>
      <c r="X372" s="448">
        <f t="shared" ref="X372:X441" si="52">W372*E372</f>
        <v>14614.72</v>
      </c>
    </row>
    <row r="373" spans="1:24" s="23" customFormat="1" ht="42.75">
      <c r="A373" s="185">
        <v>76</v>
      </c>
      <c r="B373" s="544" t="s">
        <v>1598</v>
      </c>
      <c r="C373" s="545" t="s">
        <v>1557</v>
      </c>
      <c r="D373" s="546" t="s">
        <v>177</v>
      </c>
      <c r="E373" s="448">
        <v>896.07</v>
      </c>
      <c r="F373" s="547">
        <v>2</v>
      </c>
      <c r="G373" s="448">
        <f t="shared" si="48"/>
        <v>1792.14</v>
      </c>
      <c r="H373" s="548" t="s">
        <v>204</v>
      </c>
      <c r="I373" s="549"/>
      <c r="J373" s="558"/>
      <c r="K373" s="189"/>
      <c r="L373" s="448"/>
      <c r="M373" s="549"/>
      <c r="N373" s="549"/>
      <c r="O373" s="543">
        <f>F373-W373</f>
        <v>0</v>
      </c>
      <c r="P373" s="448">
        <f t="shared" si="51"/>
        <v>0</v>
      </c>
      <c r="Q373" s="448"/>
      <c r="R373" s="448"/>
      <c r="S373" s="448"/>
      <c r="T373" s="448"/>
      <c r="U373" s="448"/>
      <c r="V373" s="448"/>
      <c r="W373" s="547">
        <v>2</v>
      </c>
      <c r="X373" s="448">
        <f t="shared" si="52"/>
        <v>1792.14</v>
      </c>
    </row>
    <row r="374" spans="1:24" s="23" customFormat="1" ht="42.75">
      <c r="A374" s="185"/>
      <c r="B374" s="544" t="s">
        <v>508</v>
      </c>
      <c r="C374" s="545" t="s">
        <v>160</v>
      </c>
      <c r="D374" s="546" t="s">
        <v>470</v>
      </c>
      <c r="E374" s="448">
        <v>232.21</v>
      </c>
      <c r="F374" s="547">
        <v>861</v>
      </c>
      <c r="G374" s="448">
        <f t="shared" si="48"/>
        <v>199932.81</v>
      </c>
      <c r="H374" s="548" t="s">
        <v>512</v>
      </c>
      <c r="I374" s="549">
        <v>43431</v>
      </c>
      <c r="J374" s="450" t="s">
        <v>486</v>
      </c>
      <c r="K374" s="189"/>
      <c r="L374" s="448">
        <f t="shared" ref="L374:L384" si="53">K374*E374</f>
        <v>0</v>
      </c>
      <c r="M374" s="450">
        <v>1203</v>
      </c>
      <c r="N374" s="549">
        <v>43431</v>
      </c>
      <c r="O374" s="543">
        <f t="shared" ref="O374:O384" si="54">F374+K374-W374</f>
        <v>19</v>
      </c>
      <c r="P374" s="448">
        <f t="shared" si="51"/>
        <v>4411.99</v>
      </c>
      <c r="Q374" s="448"/>
      <c r="R374" s="448"/>
      <c r="S374" s="448"/>
      <c r="T374" s="448"/>
      <c r="U374" s="448"/>
      <c r="V374" s="448"/>
      <c r="W374" s="547">
        <v>842</v>
      </c>
      <c r="X374" s="448">
        <f t="shared" si="52"/>
        <v>195520.82</v>
      </c>
    </row>
    <row r="375" spans="1:24" s="23" customFormat="1" ht="42.75">
      <c r="A375" s="185"/>
      <c r="B375" s="544" t="s">
        <v>508</v>
      </c>
      <c r="C375" s="545" t="s">
        <v>160</v>
      </c>
      <c r="D375" s="546" t="s">
        <v>510</v>
      </c>
      <c r="E375" s="448">
        <v>232.21</v>
      </c>
      <c r="F375" s="547">
        <v>1116</v>
      </c>
      <c r="G375" s="448">
        <f t="shared" si="48"/>
        <v>259146.36000000002</v>
      </c>
      <c r="H375" s="548" t="s">
        <v>512</v>
      </c>
      <c r="I375" s="549">
        <v>43431</v>
      </c>
      <c r="J375" s="450" t="s">
        <v>486</v>
      </c>
      <c r="K375" s="189"/>
      <c r="L375" s="448">
        <f t="shared" si="53"/>
        <v>0</v>
      </c>
      <c r="M375" s="450">
        <v>1203</v>
      </c>
      <c r="N375" s="549">
        <v>43431</v>
      </c>
      <c r="O375" s="543">
        <f t="shared" si="54"/>
        <v>0</v>
      </c>
      <c r="P375" s="448">
        <f t="shared" si="51"/>
        <v>0</v>
      </c>
      <c r="Q375" s="448"/>
      <c r="R375" s="448"/>
      <c r="S375" s="448"/>
      <c r="T375" s="448"/>
      <c r="U375" s="448"/>
      <c r="V375" s="448"/>
      <c r="W375" s="547">
        <v>1116</v>
      </c>
      <c r="X375" s="448">
        <f t="shared" si="52"/>
        <v>259146.36000000002</v>
      </c>
    </row>
    <row r="376" spans="1:24" s="23" customFormat="1" ht="57">
      <c r="A376" s="185"/>
      <c r="B376" s="544" t="s">
        <v>509</v>
      </c>
      <c r="C376" s="545" t="s">
        <v>160</v>
      </c>
      <c r="D376" s="546" t="s">
        <v>511</v>
      </c>
      <c r="E376" s="448">
        <v>501.57</v>
      </c>
      <c r="F376" s="547">
        <v>934</v>
      </c>
      <c r="G376" s="448">
        <f t="shared" si="48"/>
        <v>468466.38</v>
      </c>
      <c r="H376" s="548" t="s">
        <v>513</v>
      </c>
      <c r="I376" s="549">
        <v>43431</v>
      </c>
      <c r="J376" s="450" t="s">
        <v>486</v>
      </c>
      <c r="K376" s="189"/>
      <c r="L376" s="448">
        <f t="shared" si="53"/>
        <v>0</v>
      </c>
      <c r="M376" s="450">
        <v>1203</v>
      </c>
      <c r="N376" s="549">
        <v>43431</v>
      </c>
      <c r="O376" s="543">
        <f t="shared" si="54"/>
        <v>19</v>
      </c>
      <c r="P376" s="448">
        <f t="shared" si="51"/>
        <v>9529.83</v>
      </c>
      <c r="Q376" s="448"/>
      <c r="R376" s="448"/>
      <c r="S376" s="448"/>
      <c r="T376" s="448"/>
      <c r="U376" s="448"/>
      <c r="V376" s="448"/>
      <c r="W376" s="547">
        <v>915</v>
      </c>
      <c r="X376" s="448">
        <f t="shared" si="52"/>
        <v>458936.55</v>
      </c>
    </row>
    <row r="377" spans="1:24" s="23" customFormat="1" ht="28.5">
      <c r="A377" s="185"/>
      <c r="B377" s="544" t="s">
        <v>515</v>
      </c>
      <c r="C377" s="545" t="s">
        <v>1602</v>
      </c>
      <c r="D377" s="546" t="s">
        <v>517</v>
      </c>
      <c r="E377" s="448">
        <v>30.03</v>
      </c>
      <c r="F377" s="547">
        <v>5000</v>
      </c>
      <c r="G377" s="448">
        <f t="shared" si="48"/>
        <v>150150</v>
      </c>
      <c r="H377" s="548" t="s">
        <v>519</v>
      </c>
      <c r="I377" s="549">
        <v>43431</v>
      </c>
      <c r="J377" s="450" t="s">
        <v>486</v>
      </c>
      <c r="K377" s="189"/>
      <c r="L377" s="448">
        <f t="shared" si="53"/>
        <v>0</v>
      </c>
      <c r="M377" s="450">
        <v>1203</v>
      </c>
      <c r="N377" s="549">
        <v>43431</v>
      </c>
      <c r="O377" s="543">
        <f t="shared" si="54"/>
        <v>0</v>
      </c>
      <c r="P377" s="448">
        <f t="shared" si="51"/>
        <v>0</v>
      </c>
      <c r="Q377" s="448"/>
      <c r="R377" s="448"/>
      <c r="S377" s="448"/>
      <c r="T377" s="448"/>
      <c r="U377" s="448"/>
      <c r="V377" s="448"/>
      <c r="W377" s="547">
        <v>5000</v>
      </c>
      <c r="X377" s="448">
        <f t="shared" si="52"/>
        <v>150150</v>
      </c>
    </row>
    <row r="378" spans="1:24" s="23" customFormat="1" ht="28.5">
      <c r="A378" s="185"/>
      <c r="B378" s="544" t="s">
        <v>515</v>
      </c>
      <c r="C378" s="545" t="s">
        <v>1602</v>
      </c>
      <c r="D378" s="546" t="s">
        <v>518</v>
      </c>
      <c r="E378" s="448">
        <v>30.03</v>
      </c>
      <c r="F378" s="547">
        <v>3050</v>
      </c>
      <c r="G378" s="448">
        <f t="shared" si="48"/>
        <v>91591.5</v>
      </c>
      <c r="H378" s="548" t="s">
        <v>520</v>
      </c>
      <c r="I378" s="549">
        <v>43431</v>
      </c>
      <c r="J378" s="450" t="s">
        <v>486</v>
      </c>
      <c r="K378" s="189"/>
      <c r="L378" s="448">
        <f t="shared" si="53"/>
        <v>0</v>
      </c>
      <c r="M378" s="450">
        <v>1203</v>
      </c>
      <c r="N378" s="549">
        <v>43431</v>
      </c>
      <c r="O378" s="543">
        <f t="shared" si="54"/>
        <v>3050</v>
      </c>
      <c r="P378" s="448">
        <f t="shared" si="51"/>
        <v>91591.5</v>
      </c>
      <c r="Q378" s="448"/>
      <c r="R378" s="448"/>
      <c r="S378" s="448"/>
      <c r="T378" s="448"/>
      <c r="U378" s="448"/>
      <c r="V378" s="448"/>
      <c r="W378" s="547">
        <v>0</v>
      </c>
      <c r="X378" s="448">
        <f t="shared" si="52"/>
        <v>0</v>
      </c>
    </row>
    <row r="379" spans="1:24" s="23" customFormat="1" ht="28.5">
      <c r="A379" s="185"/>
      <c r="B379" s="544" t="s">
        <v>516</v>
      </c>
      <c r="C379" s="545" t="s">
        <v>1602</v>
      </c>
      <c r="D379" s="546" t="s">
        <v>478</v>
      </c>
      <c r="E379" s="448">
        <v>30.03</v>
      </c>
      <c r="F379" s="547">
        <v>1090</v>
      </c>
      <c r="G379" s="448">
        <f t="shared" si="48"/>
        <v>32732.7</v>
      </c>
      <c r="H379" s="548" t="s">
        <v>519</v>
      </c>
      <c r="I379" s="549">
        <v>43431</v>
      </c>
      <c r="J379" s="450" t="s">
        <v>486</v>
      </c>
      <c r="K379" s="189"/>
      <c r="L379" s="448">
        <f t="shared" si="53"/>
        <v>0</v>
      </c>
      <c r="M379" s="450">
        <v>1203</v>
      </c>
      <c r="N379" s="549">
        <v>43431</v>
      </c>
      <c r="O379" s="543">
        <f t="shared" si="54"/>
        <v>160</v>
      </c>
      <c r="P379" s="448">
        <f t="shared" si="51"/>
        <v>4804.8</v>
      </c>
      <c r="Q379" s="448"/>
      <c r="R379" s="448"/>
      <c r="S379" s="448"/>
      <c r="T379" s="448"/>
      <c r="U379" s="448"/>
      <c r="V379" s="448"/>
      <c r="W379" s="547">
        <v>930</v>
      </c>
      <c r="X379" s="448">
        <f t="shared" si="52"/>
        <v>27927.9</v>
      </c>
    </row>
    <row r="380" spans="1:24" s="23" customFormat="1" ht="28.5">
      <c r="A380" s="185"/>
      <c r="B380" s="544" t="s">
        <v>514</v>
      </c>
      <c r="C380" s="545" t="s">
        <v>1602</v>
      </c>
      <c r="D380" s="546" t="s">
        <v>479</v>
      </c>
      <c r="E380" s="448">
        <v>30.03</v>
      </c>
      <c r="F380" s="547">
        <v>910</v>
      </c>
      <c r="G380" s="448">
        <f t="shared" si="48"/>
        <v>27327.3</v>
      </c>
      <c r="H380" s="548" t="s">
        <v>519</v>
      </c>
      <c r="I380" s="549">
        <v>43431</v>
      </c>
      <c r="J380" s="450" t="s">
        <v>486</v>
      </c>
      <c r="K380" s="189"/>
      <c r="L380" s="448">
        <f t="shared" si="53"/>
        <v>0</v>
      </c>
      <c r="M380" s="450">
        <v>1203</v>
      </c>
      <c r="N380" s="549">
        <v>43431</v>
      </c>
      <c r="O380" s="543">
        <f t="shared" si="54"/>
        <v>910</v>
      </c>
      <c r="P380" s="448">
        <f t="shared" si="51"/>
        <v>27327.3</v>
      </c>
      <c r="Q380" s="448"/>
      <c r="R380" s="448"/>
      <c r="S380" s="448"/>
      <c r="T380" s="448"/>
      <c r="U380" s="448"/>
      <c r="V380" s="448"/>
      <c r="W380" s="547">
        <v>0</v>
      </c>
      <c r="X380" s="448">
        <f t="shared" si="52"/>
        <v>0</v>
      </c>
    </row>
    <row r="381" spans="1:24" s="23" customFormat="1" ht="25.5">
      <c r="A381" s="185">
        <v>81</v>
      </c>
      <c r="B381" s="539" t="s">
        <v>1366</v>
      </c>
      <c r="C381" s="540" t="s">
        <v>1557</v>
      </c>
      <c r="D381" s="122" t="s">
        <v>362</v>
      </c>
      <c r="E381" s="122">
        <v>220.42</v>
      </c>
      <c r="F381" s="547">
        <v>4355</v>
      </c>
      <c r="G381" s="448">
        <f t="shared" si="48"/>
        <v>959929.1</v>
      </c>
      <c r="H381" s="541">
        <v>44309</v>
      </c>
      <c r="I381" s="194">
        <v>43299</v>
      </c>
      <c r="J381" s="149" t="s">
        <v>353</v>
      </c>
      <c r="K381" s="156"/>
      <c r="L381" s="122">
        <f t="shared" si="53"/>
        <v>0</v>
      </c>
      <c r="M381" s="542">
        <v>466</v>
      </c>
      <c r="N381" s="194">
        <v>43234</v>
      </c>
      <c r="O381" s="543">
        <f t="shared" si="54"/>
        <v>3275</v>
      </c>
      <c r="P381" s="448">
        <f t="shared" si="51"/>
        <v>721875.5</v>
      </c>
      <c r="Q381" s="448"/>
      <c r="R381" s="448"/>
      <c r="S381" s="448"/>
      <c r="T381" s="448"/>
      <c r="U381" s="448"/>
      <c r="V381" s="448"/>
      <c r="W381" s="547">
        <v>1080</v>
      </c>
      <c r="X381" s="448">
        <f t="shared" si="52"/>
        <v>238053.59999999998</v>
      </c>
    </row>
    <row r="382" spans="1:24" s="23" customFormat="1" ht="25.5">
      <c r="A382" s="185">
        <v>82</v>
      </c>
      <c r="B382" s="539" t="s">
        <v>1366</v>
      </c>
      <c r="C382" s="540" t="s">
        <v>1557</v>
      </c>
      <c r="D382" s="153">
        <v>10000185621</v>
      </c>
      <c r="E382" s="122">
        <v>232.21</v>
      </c>
      <c r="F382" s="547">
        <v>64</v>
      </c>
      <c r="G382" s="448">
        <f t="shared" si="48"/>
        <v>14861.44</v>
      </c>
      <c r="H382" s="194">
        <v>43921</v>
      </c>
      <c r="I382" s="149">
        <v>43308</v>
      </c>
      <c r="J382" s="149" t="s">
        <v>354</v>
      </c>
      <c r="K382" s="156"/>
      <c r="L382" s="122">
        <f t="shared" si="53"/>
        <v>0</v>
      </c>
      <c r="M382" s="542">
        <v>62</v>
      </c>
      <c r="N382" s="194">
        <v>43298</v>
      </c>
      <c r="O382" s="543">
        <f t="shared" si="54"/>
        <v>64</v>
      </c>
      <c r="P382" s="448">
        <f t="shared" si="51"/>
        <v>14861.44</v>
      </c>
      <c r="Q382" s="448"/>
      <c r="R382" s="448"/>
      <c r="S382" s="448"/>
      <c r="T382" s="448"/>
      <c r="U382" s="448"/>
      <c r="V382" s="448"/>
      <c r="W382" s="547">
        <v>0</v>
      </c>
      <c r="X382" s="448">
        <f t="shared" si="52"/>
        <v>0</v>
      </c>
    </row>
    <row r="383" spans="1:24" s="23" customFormat="1" ht="25.5">
      <c r="A383" s="185">
        <v>83</v>
      </c>
      <c r="B383" s="539" t="s">
        <v>1366</v>
      </c>
      <c r="C383" s="540" t="s">
        <v>1557</v>
      </c>
      <c r="D383" s="153">
        <v>10000191005</v>
      </c>
      <c r="E383" s="122">
        <v>232.21</v>
      </c>
      <c r="F383" s="547">
        <v>1000</v>
      </c>
      <c r="G383" s="448">
        <f t="shared" si="48"/>
        <v>232210</v>
      </c>
      <c r="H383" s="194">
        <v>43921</v>
      </c>
      <c r="I383" s="149">
        <v>43308</v>
      </c>
      <c r="J383" s="149" t="s">
        <v>354</v>
      </c>
      <c r="K383" s="156"/>
      <c r="L383" s="122">
        <f t="shared" si="53"/>
        <v>0</v>
      </c>
      <c r="M383" s="542">
        <v>62</v>
      </c>
      <c r="N383" s="194">
        <v>43298</v>
      </c>
      <c r="O383" s="543">
        <f t="shared" si="54"/>
        <v>356</v>
      </c>
      <c r="P383" s="448">
        <f t="shared" si="51"/>
        <v>82666.760000000009</v>
      </c>
      <c r="Q383" s="448"/>
      <c r="R383" s="448"/>
      <c r="S383" s="448"/>
      <c r="T383" s="448"/>
      <c r="U383" s="448"/>
      <c r="V383" s="448"/>
      <c r="W383" s="547">
        <v>644</v>
      </c>
      <c r="X383" s="448">
        <f t="shared" si="52"/>
        <v>149543.24</v>
      </c>
    </row>
    <row r="384" spans="1:24" s="23" customFormat="1" ht="25.5">
      <c r="A384" s="185"/>
      <c r="B384" s="539" t="s">
        <v>1366</v>
      </c>
      <c r="C384" s="540" t="s">
        <v>1557</v>
      </c>
      <c r="D384" s="153" t="s">
        <v>914</v>
      </c>
      <c r="E384" s="122">
        <v>220.42</v>
      </c>
      <c r="F384" s="547">
        <v>6434</v>
      </c>
      <c r="G384" s="448">
        <f t="shared" si="48"/>
        <v>1418182.28</v>
      </c>
      <c r="H384" s="194">
        <v>44249</v>
      </c>
      <c r="I384" s="149">
        <v>43399</v>
      </c>
      <c r="J384" s="149" t="s">
        <v>910</v>
      </c>
      <c r="K384" s="156"/>
      <c r="L384" s="122">
        <f t="shared" si="53"/>
        <v>0</v>
      </c>
      <c r="M384" s="542">
        <v>736</v>
      </c>
      <c r="N384" s="194">
        <v>43300</v>
      </c>
      <c r="O384" s="543">
        <f t="shared" si="54"/>
        <v>1390</v>
      </c>
      <c r="P384" s="448">
        <f t="shared" si="51"/>
        <v>306383.8</v>
      </c>
      <c r="Q384" s="448"/>
      <c r="R384" s="448"/>
      <c r="S384" s="448"/>
      <c r="T384" s="448"/>
      <c r="U384" s="448"/>
      <c r="V384" s="448"/>
      <c r="W384" s="547">
        <v>5044</v>
      </c>
      <c r="X384" s="448">
        <f t="shared" si="52"/>
        <v>1111798.48</v>
      </c>
    </row>
    <row r="385" spans="1:24" s="23" customFormat="1" ht="42.75">
      <c r="A385" s="185">
        <v>84</v>
      </c>
      <c r="B385" s="544" t="s">
        <v>1448</v>
      </c>
      <c r="C385" s="545" t="s">
        <v>1557</v>
      </c>
      <c r="D385" s="546" t="s">
        <v>178</v>
      </c>
      <c r="E385" s="448">
        <v>527</v>
      </c>
      <c r="F385" s="547">
        <v>50</v>
      </c>
      <c r="G385" s="448">
        <f t="shared" si="48"/>
        <v>26350</v>
      </c>
      <c r="H385" s="548" t="s">
        <v>199</v>
      </c>
      <c r="I385" s="550"/>
      <c r="J385" s="558"/>
      <c r="K385" s="189"/>
      <c r="L385" s="448"/>
      <c r="M385" s="550"/>
      <c r="N385" s="549"/>
      <c r="O385" s="543">
        <f>F385-W385</f>
        <v>7</v>
      </c>
      <c r="P385" s="448">
        <f t="shared" si="51"/>
        <v>3689</v>
      </c>
      <c r="Q385" s="448"/>
      <c r="R385" s="448"/>
      <c r="S385" s="448"/>
      <c r="T385" s="448"/>
      <c r="U385" s="448"/>
      <c r="V385" s="448"/>
      <c r="W385" s="547">
        <v>43</v>
      </c>
      <c r="X385" s="448">
        <f t="shared" si="52"/>
        <v>22661</v>
      </c>
    </row>
    <row r="386" spans="1:24" s="23" customFormat="1" ht="42.75">
      <c r="A386" s="185"/>
      <c r="B386" s="544" t="s">
        <v>1448</v>
      </c>
      <c r="C386" s="545" t="s">
        <v>1557</v>
      </c>
      <c r="D386" s="546" t="s">
        <v>521</v>
      </c>
      <c r="E386" s="448">
        <v>526.98</v>
      </c>
      <c r="F386" s="547">
        <v>500</v>
      </c>
      <c r="G386" s="448">
        <f t="shared" si="48"/>
        <v>263490</v>
      </c>
      <c r="H386" s="548" t="s">
        <v>522</v>
      </c>
      <c r="I386" s="550">
        <v>43434</v>
      </c>
      <c r="J386" s="558">
        <v>46</v>
      </c>
      <c r="K386" s="189"/>
      <c r="L386" s="448">
        <f t="shared" ref="L386:L391" si="55">K386*E386</f>
        <v>0</v>
      </c>
      <c r="M386" s="550"/>
      <c r="N386" s="549"/>
      <c r="O386" s="543">
        <f>F386+K386-W386</f>
        <v>411</v>
      </c>
      <c r="P386" s="448">
        <f t="shared" si="51"/>
        <v>216588.78</v>
      </c>
      <c r="Q386" s="448"/>
      <c r="R386" s="448"/>
      <c r="S386" s="448"/>
      <c r="T386" s="448"/>
      <c r="U386" s="448"/>
      <c r="V386" s="448"/>
      <c r="W386" s="547">
        <v>89</v>
      </c>
      <c r="X386" s="448">
        <f t="shared" si="52"/>
        <v>46901.22</v>
      </c>
    </row>
    <row r="387" spans="1:24" s="23" customFormat="1" ht="42.75">
      <c r="A387" s="185">
        <v>85</v>
      </c>
      <c r="B387" s="544" t="s">
        <v>1448</v>
      </c>
      <c r="C387" s="545" t="s">
        <v>160</v>
      </c>
      <c r="D387" s="546" t="s">
        <v>1498</v>
      </c>
      <c r="E387" s="448">
        <v>526.98</v>
      </c>
      <c r="F387" s="547">
        <v>0</v>
      </c>
      <c r="G387" s="448">
        <f t="shared" si="48"/>
        <v>0</v>
      </c>
      <c r="H387" s="548" t="s">
        <v>1499</v>
      </c>
      <c r="I387" s="549">
        <v>43462</v>
      </c>
      <c r="J387" s="558" t="s">
        <v>1492</v>
      </c>
      <c r="K387" s="189">
        <v>300</v>
      </c>
      <c r="L387" s="448">
        <f t="shared" si="55"/>
        <v>158094</v>
      </c>
      <c r="M387" s="550">
        <v>1208</v>
      </c>
      <c r="N387" s="549">
        <v>43432</v>
      </c>
      <c r="O387" s="543">
        <f>F387+K387-W387</f>
        <v>0</v>
      </c>
      <c r="P387" s="448">
        <f t="shared" si="51"/>
        <v>0</v>
      </c>
      <c r="Q387" s="448"/>
      <c r="R387" s="448"/>
      <c r="S387" s="448"/>
      <c r="T387" s="448"/>
      <c r="U387" s="448"/>
      <c r="V387" s="448"/>
      <c r="W387" s="547">
        <v>300</v>
      </c>
      <c r="X387" s="448">
        <f t="shared" si="52"/>
        <v>158094</v>
      </c>
    </row>
    <row r="388" spans="1:24" s="23" customFormat="1" ht="63.75">
      <c r="A388" s="185">
        <v>86</v>
      </c>
      <c r="B388" s="539" t="s">
        <v>1396</v>
      </c>
      <c r="C388" s="540" t="s">
        <v>38</v>
      </c>
      <c r="D388" s="122" t="s">
        <v>290</v>
      </c>
      <c r="E388" s="122">
        <v>133.13999999999999</v>
      </c>
      <c r="F388" s="547">
        <v>13225</v>
      </c>
      <c r="G388" s="448">
        <f t="shared" si="48"/>
        <v>1760776.4999999998</v>
      </c>
      <c r="H388" s="541" t="s">
        <v>291</v>
      </c>
      <c r="I388" s="194">
        <v>43263</v>
      </c>
      <c r="J388" s="504" t="s">
        <v>277</v>
      </c>
      <c r="K388" s="156"/>
      <c r="L388" s="448">
        <f t="shared" si="55"/>
        <v>0</v>
      </c>
      <c r="M388" s="542">
        <v>553</v>
      </c>
      <c r="N388" s="194">
        <v>43258</v>
      </c>
      <c r="O388" s="543">
        <f>F388+K388-W388</f>
        <v>1000</v>
      </c>
      <c r="P388" s="448">
        <f t="shared" si="51"/>
        <v>133140</v>
      </c>
      <c r="Q388" s="448"/>
      <c r="R388" s="448"/>
      <c r="S388" s="448"/>
      <c r="T388" s="448"/>
      <c r="U388" s="448"/>
      <c r="V388" s="448"/>
      <c r="W388" s="547">
        <v>12225</v>
      </c>
      <c r="X388" s="448">
        <f t="shared" si="52"/>
        <v>1627636.4999999998</v>
      </c>
    </row>
    <row r="389" spans="1:24" s="23" customFormat="1" ht="63.75">
      <c r="A389" s="185">
        <v>88</v>
      </c>
      <c r="B389" s="539" t="s">
        <v>1397</v>
      </c>
      <c r="C389" s="540" t="s">
        <v>38</v>
      </c>
      <c r="D389" s="122" t="s">
        <v>292</v>
      </c>
      <c r="E389" s="122">
        <v>133.13999999999999</v>
      </c>
      <c r="F389" s="556">
        <v>1900</v>
      </c>
      <c r="G389" s="448">
        <f t="shared" si="48"/>
        <v>252965.99999999997</v>
      </c>
      <c r="H389" s="541" t="s">
        <v>291</v>
      </c>
      <c r="I389" s="194">
        <v>43263</v>
      </c>
      <c r="J389" s="504" t="s">
        <v>277</v>
      </c>
      <c r="K389" s="156"/>
      <c r="L389" s="448">
        <f t="shared" si="55"/>
        <v>0</v>
      </c>
      <c r="M389" s="542">
        <v>553</v>
      </c>
      <c r="N389" s="194">
        <v>43258</v>
      </c>
      <c r="O389" s="543">
        <f>F389-W389</f>
        <v>375</v>
      </c>
      <c r="P389" s="448">
        <f t="shared" si="51"/>
        <v>49927.499999999993</v>
      </c>
      <c r="Q389" s="448"/>
      <c r="R389" s="448"/>
      <c r="S389" s="448"/>
      <c r="T389" s="448"/>
      <c r="U389" s="448"/>
      <c r="V389" s="448"/>
      <c r="W389" s="556">
        <v>1525</v>
      </c>
      <c r="X389" s="448">
        <f t="shared" si="52"/>
        <v>203038.49999999997</v>
      </c>
    </row>
    <row r="390" spans="1:24" s="23" customFormat="1" ht="38.25">
      <c r="A390" s="185"/>
      <c r="B390" s="539" t="s">
        <v>1500</v>
      </c>
      <c r="C390" s="540" t="s">
        <v>160</v>
      </c>
      <c r="D390" s="122"/>
      <c r="E390" s="122">
        <v>1081.77</v>
      </c>
      <c r="F390" s="556">
        <v>0</v>
      </c>
      <c r="G390" s="448">
        <f t="shared" si="48"/>
        <v>0</v>
      </c>
      <c r="H390" s="541"/>
      <c r="I390" s="194">
        <v>43452</v>
      </c>
      <c r="J390" s="504" t="s">
        <v>1501</v>
      </c>
      <c r="K390" s="156">
        <v>83</v>
      </c>
      <c r="L390" s="448">
        <f t="shared" si="55"/>
        <v>89786.91</v>
      </c>
      <c r="M390" s="542">
        <v>1233</v>
      </c>
      <c r="N390" s="194">
        <v>43434</v>
      </c>
      <c r="O390" s="543">
        <f>F390+K390-W390</f>
        <v>0</v>
      </c>
      <c r="P390" s="448">
        <f t="shared" si="51"/>
        <v>0</v>
      </c>
      <c r="Q390" s="448"/>
      <c r="R390" s="448"/>
      <c r="S390" s="448"/>
      <c r="T390" s="448"/>
      <c r="U390" s="448"/>
      <c r="V390" s="448"/>
      <c r="W390" s="556">
        <v>83</v>
      </c>
      <c r="X390" s="448">
        <f t="shared" si="52"/>
        <v>89786.91</v>
      </c>
    </row>
    <row r="391" spans="1:24" s="23" customFormat="1" ht="25.5">
      <c r="A391" s="185"/>
      <c r="B391" s="539" t="s">
        <v>1502</v>
      </c>
      <c r="C391" s="540" t="s">
        <v>1555</v>
      </c>
      <c r="D391" s="122" t="s">
        <v>1503</v>
      </c>
      <c r="E391" s="122">
        <v>898.09</v>
      </c>
      <c r="F391" s="556">
        <v>0</v>
      </c>
      <c r="G391" s="448">
        <f t="shared" si="48"/>
        <v>0</v>
      </c>
      <c r="H391" s="541">
        <v>44165</v>
      </c>
      <c r="I391" s="194">
        <v>43460</v>
      </c>
      <c r="J391" s="504">
        <v>13</v>
      </c>
      <c r="K391" s="156">
        <v>21</v>
      </c>
      <c r="L391" s="448">
        <f t="shared" si="55"/>
        <v>18859.89</v>
      </c>
      <c r="M391" s="542">
        <v>1341</v>
      </c>
      <c r="N391" s="194">
        <v>43460</v>
      </c>
      <c r="O391" s="543">
        <f>F391+K391-W391</f>
        <v>0</v>
      </c>
      <c r="P391" s="448">
        <f t="shared" si="51"/>
        <v>0</v>
      </c>
      <c r="Q391" s="448"/>
      <c r="R391" s="448"/>
      <c r="S391" s="448"/>
      <c r="T391" s="448"/>
      <c r="U391" s="448"/>
      <c r="V391" s="448"/>
      <c r="W391" s="556">
        <v>21</v>
      </c>
      <c r="X391" s="448">
        <f t="shared" si="52"/>
        <v>18859.89</v>
      </c>
    </row>
    <row r="392" spans="1:24" s="23" customFormat="1" ht="28.5">
      <c r="A392" s="185">
        <v>90</v>
      </c>
      <c r="B392" s="544" t="s">
        <v>1449</v>
      </c>
      <c r="C392" s="545" t="s">
        <v>1557</v>
      </c>
      <c r="D392" s="546" t="s">
        <v>179</v>
      </c>
      <c r="E392" s="562">
        <v>221.49</v>
      </c>
      <c r="F392" s="547">
        <v>964</v>
      </c>
      <c r="G392" s="448">
        <f t="shared" si="48"/>
        <v>213516.36000000002</v>
      </c>
      <c r="H392" s="548" t="s">
        <v>194</v>
      </c>
      <c r="I392" s="549"/>
      <c r="J392" s="445"/>
      <c r="K392" s="189"/>
      <c r="L392" s="448"/>
      <c r="M392" s="550"/>
      <c r="N392" s="549"/>
      <c r="O392" s="543">
        <f>F392-W392</f>
        <v>0</v>
      </c>
      <c r="P392" s="448">
        <f t="shared" si="51"/>
        <v>0</v>
      </c>
      <c r="Q392" s="448"/>
      <c r="R392" s="448"/>
      <c r="S392" s="448"/>
      <c r="T392" s="448"/>
      <c r="U392" s="448"/>
      <c r="V392" s="448"/>
      <c r="W392" s="547">
        <v>964</v>
      </c>
      <c r="X392" s="448">
        <f t="shared" si="52"/>
        <v>213516.36000000002</v>
      </c>
    </row>
    <row r="393" spans="1:24" s="23" customFormat="1" ht="42.75">
      <c r="A393" s="185">
        <v>91</v>
      </c>
      <c r="B393" s="544" t="s">
        <v>1450</v>
      </c>
      <c r="C393" s="545" t="s">
        <v>1557</v>
      </c>
      <c r="D393" s="546" t="s">
        <v>179</v>
      </c>
      <c r="E393" s="448">
        <v>209.72</v>
      </c>
      <c r="F393" s="547">
        <v>2000</v>
      </c>
      <c r="G393" s="448">
        <f t="shared" si="48"/>
        <v>419440</v>
      </c>
      <c r="H393" s="548" t="s">
        <v>200</v>
      </c>
      <c r="I393" s="445"/>
      <c r="J393" s="445"/>
      <c r="K393" s="189"/>
      <c r="L393" s="448"/>
      <c r="M393" s="550"/>
      <c r="N393" s="549"/>
      <c r="O393" s="543">
        <f>F393-W393</f>
        <v>0</v>
      </c>
      <c r="P393" s="448">
        <f t="shared" si="51"/>
        <v>0</v>
      </c>
      <c r="Q393" s="448"/>
      <c r="R393" s="448"/>
      <c r="S393" s="448"/>
      <c r="T393" s="448"/>
      <c r="U393" s="448"/>
      <c r="V393" s="448"/>
      <c r="W393" s="547">
        <v>2000</v>
      </c>
      <c r="X393" s="448">
        <f t="shared" si="52"/>
        <v>419440</v>
      </c>
    </row>
    <row r="394" spans="1:24" s="23" customFormat="1" ht="38.25">
      <c r="A394" s="185">
        <v>92</v>
      </c>
      <c r="B394" s="539" t="s">
        <v>1450</v>
      </c>
      <c r="C394" s="540" t="s">
        <v>293</v>
      </c>
      <c r="D394" s="122" t="s">
        <v>294</v>
      </c>
      <c r="E394" s="122">
        <v>225.36</v>
      </c>
      <c r="F394" s="547">
        <v>3672</v>
      </c>
      <c r="G394" s="448">
        <f t="shared" si="48"/>
        <v>827521.92</v>
      </c>
      <c r="H394" s="563" t="s">
        <v>296</v>
      </c>
      <c r="I394" s="149">
        <v>43263</v>
      </c>
      <c r="J394" s="149" t="s">
        <v>277</v>
      </c>
      <c r="K394" s="156"/>
      <c r="L394" s="448">
        <f t="shared" ref="L394:L401" si="56">K394*E394</f>
        <v>0</v>
      </c>
      <c r="M394" s="542">
        <v>553</v>
      </c>
      <c r="N394" s="194">
        <v>43258</v>
      </c>
      <c r="O394" s="543">
        <f t="shared" ref="O394:O401" si="57">F394+K394-W394</f>
        <v>1552</v>
      </c>
      <c r="P394" s="448">
        <f t="shared" si="51"/>
        <v>349758.72000000003</v>
      </c>
      <c r="Q394" s="448"/>
      <c r="R394" s="448"/>
      <c r="S394" s="448"/>
      <c r="T394" s="448"/>
      <c r="U394" s="448"/>
      <c r="V394" s="448"/>
      <c r="W394" s="547">
        <v>2120</v>
      </c>
      <c r="X394" s="448">
        <f t="shared" si="52"/>
        <v>477763.2</v>
      </c>
    </row>
    <row r="395" spans="1:24" s="23" customFormat="1" ht="38.25">
      <c r="A395" s="185">
        <v>93</v>
      </c>
      <c r="B395" s="539" t="s">
        <v>1450</v>
      </c>
      <c r="C395" s="540" t="s">
        <v>293</v>
      </c>
      <c r="D395" s="122" t="s">
        <v>295</v>
      </c>
      <c r="E395" s="122">
        <v>225.36</v>
      </c>
      <c r="F395" s="547">
        <v>8960</v>
      </c>
      <c r="G395" s="448">
        <f t="shared" si="48"/>
        <v>2019225.6000000001</v>
      </c>
      <c r="H395" s="563" t="s">
        <v>296</v>
      </c>
      <c r="I395" s="149">
        <v>43263</v>
      </c>
      <c r="J395" s="149" t="s">
        <v>277</v>
      </c>
      <c r="K395" s="156"/>
      <c r="L395" s="448">
        <f t="shared" si="56"/>
        <v>0</v>
      </c>
      <c r="M395" s="542">
        <v>553</v>
      </c>
      <c r="N395" s="194">
        <v>43258</v>
      </c>
      <c r="O395" s="543">
        <f t="shared" si="57"/>
        <v>0</v>
      </c>
      <c r="P395" s="448">
        <f t="shared" si="51"/>
        <v>0</v>
      </c>
      <c r="Q395" s="448"/>
      <c r="R395" s="448"/>
      <c r="S395" s="448"/>
      <c r="T395" s="448"/>
      <c r="U395" s="448"/>
      <c r="V395" s="448"/>
      <c r="W395" s="547">
        <v>8960</v>
      </c>
      <c r="X395" s="448">
        <f t="shared" si="52"/>
        <v>2019225.6000000001</v>
      </c>
    </row>
    <row r="396" spans="1:24" s="23" customFormat="1" ht="38.25">
      <c r="A396" s="185">
        <v>94</v>
      </c>
      <c r="B396" s="539" t="s">
        <v>363</v>
      </c>
      <c r="C396" s="540" t="s">
        <v>1557</v>
      </c>
      <c r="D396" s="122">
        <v>567808</v>
      </c>
      <c r="E396" s="122">
        <v>221.49</v>
      </c>
      <c r="F396" s="547">
        <v>2080</v>
      </c>
      <c r="G396" s="448">
        <f t="shared" si="48"/>
        <v>460699.2</v>
      </c>
      <c r="H396" s="541">
        <v>44386</v>
      </c>
      <c r="I396" s="194">
        <v>43299</v>
      </c>
      <c r="J396" s="149" t="s">
        <v>353</v>
      </c>
      <c r="K396" s="156"/>
      <c r="L396" s="122">
        <f t="shared" si="56"/>
        <v>0</v>
      </c>
      <c r="M396" s="542">
        <v>466</v>
      </c>
      <c r="N396" s="194">
        <v>43234</v>
      </c>
      <c r="O396" s="543">
        <f t="shared" si="57"/>
        <v>1270</v>
      </c>
      <c r="P396" s="448">
        <f t="shared" si="51"/>
        <v>281292.3</v>
      </c>
      <c r="Q396" s="448"/>
      <c r="R396" s="448"/>
      <c r="S396" s="448"/>
      <c r="T396" s="448"/>
      <c r="U396" s="448"/>
      <c r="V396" s="448"/>
      <c r="W396" s="547">
        <v>810</v>
      </c>
      <c r="X396" s="448">
        <f t="shared" si="52"/>
        <v>179406.9</v>
      </c>
    </row>
    <row r="397" spans="1:24" s="23" customFormat="1" ht="51">
      <c r="A397" s="185">
        <v>95</v>
      </c>
      <c r="B397" s="539" t="s">
        <v>364</v>
      </c>
      <c r="C397" s="540"/>
      <c r="D397" s="122">
        <v>85084</v>
      </c>
      <c r="E397" s="122">
        <v>154.81</v>
      </c>
      <c r="F397" s="547">
        <v>450</v>
      </c>
      <c r="G397" s="448">
        <f t="shared" si="48"/>
        <v>69664.5</v>
      </c>
      <c r="H397" s="194">
        <v>43799</v>
      </c>
      <c r="I397" s="149">
        <v>43308</v>
      </c>
      <c r="J397" s="149" t="s">
        <v>354</v>
      </c>
      <c r="K397" s="156"/>
      <c r="L397" s="122">
        <f t="shared" si="56"/>
        <v>0</v>
      </c>
      <c r="M397" s="542">
        <v>62</v>
      </c>
      <c r="N397" s="194">
        <v>43298</v>
      </c>
      <c r="O397" s="543">
        <f t="shared" si="57"/>
        <v>450</v>
      </c>
      <c r="P397" s="448">
        <f t="shared" si="51"/>
        <v>69664.5</v>
      </c>
      <c r="Q397" s="448"/>
      <c r="R397" s="448"/>
      <c r="S397" s="448"/>
      <c r="T397" s="448"/>
      <c r="U397" s="448"/>
      <c r="V397" s="448"/>
      <c r="W397" s="547">
        <v>0</v>
      </c>
      <c r="X397" s="448">
        <f t="shared" si="52"/>
        <v>0</v>
      </c>
    </row>
    <row r="398" spans="1:24" s="23" customFormat="1" ht="25.5">
      <c r="A398" s="185">
        <v>98</v>
      </c>
      <c r="B398" s="539" t="s">
        <v>297</v>
      </c>
      <c r="C398" s="540" t="s">
        <v>1602</v>
      </c>
      <c r="D398" s="122">
        <v>664107</v>
      </c>
      <c r="E398" s="122">
        <v>40.659999999999997</v>
      </c>
      <c r="F398" s="556">
        <v>900</v>
      </c>
      <c r="G398" s="448">
        <f t="shared" si="48"/>
        <v>36594</v>
      </c>
      <c r="H398" s="564" t="s">
        <v>298</v>
      </c>
      <c r="I398" s="149" t="s">
        <v>282</v>
      </c>
      <c r="J398" s="149" t="s">
        <v>283</v>
      </c>
      <c r="K398" s="156"/>
      <c r="L398" s="448">
        <f t="shared" si="56"/>
        <v>0</v>
      </c>
      <c r="M398" s="542">
        <v>466</v>
      </c>
      <c r="N398" s="194">
        <v>43234</v>
      </c>
      <c r="O398" s="543">
        <f t="shared" si="57"/>
        <v>0</v>
      </c>
      <c r="P398" s="448">
        <f t="shared" si="51"/>
        <v>0</v>
      </c>
      <c r="Q398" s="448"/>
      <c r="R398" s="448"/>
      <c r="S398" s="448"/>
      <c r="T398" s="448"/>
      <c r="U398" s="448"/>
      <c r="V398" s="448"/>
      <c r="W398" s="556">
        <v>900</v>
      </c>
      <c r="X398" s="448">
        <f t="shared" si="52"/>
        <v>36594</v>
      </c>
    </row>
    <row r="399" spans="1:24" s="23" customFormat="1" ht="25.5">
      <c r="A399" s="185">
        <v>99</v>
      </c>
      <c r="B399" s="539" t="s">
        <v>365</v>
      </c>
      <c r="C399" s="540" t="s">
        <v>1602</v>
      </c>
      <c r="D399" s="122" t="s">
        <v>180</v>
      </c>
      <c r="E399" s="560">
        <v>30.03</v>
      </c>
      <c r="F399" s="556">
        <v>20</v>
      </c>
      <c r="G399" s="448">
        <f t="shared" si="48"/>
        <v>600.6</v>
      </c>
      <c r="H399" s="194">
        <v>43889</v>
      </c>
      <c r="I399" s="149">
        <v>43308</v>
      </c>
      <c r="J399" s="149" t="s">
        <v>354</v>
      </c>
      <c r="K399" s="156"/>
      <c r="L399" s="122">
        <f t="shared" si="56"/>
        <v>0</v>
      </c>
      <c r="M399" s="542">
        <v>62</v>
      </c>
      <c r="N399" s="194">
        <v>43298</v>
      </c>
      <c r="O399" s="543">
        <f t="shared" si="57"/>
        <v>20</v>
      </c>
      <c r="P399" s="448">
        <f t="shared" si="51"/>
        <v>600.6</v>
      </c>
      <c r="Q399" s="448"/>
      <c r="R399" s="448"/>
      <c r="S399" s="448"/>
      <c r="T399" s="448"/>
      <c r="U399" s="448"/>
      <c r="V399" s="448"/>
      <c r="W399" s="556">
        <v>0</v>
      </c>
      <c r="X399" s="448">
        <f t="shared" si="52"/>
        <v>0</v>
      </c>
    </row>
    <row r="400" spans="1:24" s="23" customFormat="1" ht="25.5">
      <c r="A400" s="185">
        <v>100</v>
      </c>
      <c r="B400" s="539" t="s">
        <v>365</v>
      </c>
      <c r="C400" s="540" t="s">
        <v>1602</v>
      </c>
      <c r="D400" s="122" t="s">
        <v>366</v>
      </c>
      <c r="E400" s="560">
        <v>30.03</v>
      </c>
      <c r="F400" s="556">
        <v>3600</v>
      </c>
      <c r="G400" s="448">
        <f t="shared" si="48"/>
        <v>108108</v>
      </c>
      <c r="H400" s="194">
        <v>43889</v>
      </c>
      <c r="I400" s="149">
        <v>43308</v>
      </c>
      <c r="J400" s="149" t="s">
        <v>354</v>
      </c>
      <c r="K400" s="156"/>
      <c r="L400" s="122">
        <f t="shared" si="56"/>
        <v>0</v>
      </c>
      <c r="M400" s="542">
        <v>62</v>
      </c>
      <c r="N400" s="194">
        <v>43298</v>
      </c>
      <c r="O400" s="543">
        <f t="shared" si="57"/>
        <v>3600</v>
      </c>
      <c r="P400" s="448">
        <f t="shared" si="51"/>
        <v>108108</v>
      </c>
      <c r="Q400" s="448"/>
      <c r="R400" s="448"/>
      <c r="S400" s="448"/>
      <c r="T400" s="448"/>
      <c r="U400" s="448"/>
      <c r="V400" s="448"/>
      <c r="W400" s="556">
        <v>0</v>
      </c>
      <c r="X400" s="448">
        <f t="shared" si="52"/>
        <v>0</v>
      </c>
    </row>
    <row r="401" spans="1:24" s="23" customFormat="1" ht="25.5">
      <c r="A401" s="185">
        <v>103</v>
      </c>
      <c r="B401" s="539" t="s">
        <v>365</v>
      </c>
      <c r="C401" s="540" t="s">
        <v>1602</v>
      </c>
      <c r="D401" s="122" t="s">
        <v>367</v>
      </c>
      <c r="E401" s="560">
        <v>30.03</v>
      </c>
      <c r="F401" s="556">
        <v>1440</v>
      </c>
      <c r="G401" s="448">
        <f t="shared" si="48"/>
        <v>43243.200000000004</v>
      </c>
      <c r="H401" s="194">
        <v>43799</v>
      </c>
      <c r="I401" s="149">
        <v>43308</v>
      </c>
      <c r="J401" s="149" t="s">
        <v>354</v>
      </c>
      <c r="K401" s="156"/>
      <c r="L401" s="122">
        <f t="shared" si="56"/>
        <v>0</v>
      </c>
      <c r="M401" s="542">
        <v>62</v>
      </c>
      <c r="N401" s="194">
        <v>43298</v>
      </c>
      <c r="O401" s="543">
        <f t="shared" si="57"/>
        <v>0</v>
      </c>
      <c r="P401" s="448">
        <f t="shared" si="51"/>
        <v>0</v>
      </c>
      <c r="Q401" s="448"/>
      <c r="R401" s="448"/>
      <c r="S401" s="448"/>
      <c r="T401" s="448"/>
      <c r="U401" s="448"/>
      <c r="V401" s="448"/>
      <c r="W401" s="556">
        <v>1440</v>
      </c>
      <c r="X401" s="448">
        <f t="shared" si="52"/>
        <v>43243.200000000004</v>
      </c>
    </row>
    <row r="402" spans="1:24" s="23" customFormat="1" ht="28.5">
      <c r="A402" s="185">
        <v>104</v>
      </c>
      <c r="B402" s="544" t="s">
        <v>1451</v>
      </c>
      <c r="C402" s="545" t="s">
        <v>160</v>
      </c>
      <c r="D402" s="546" t="s">
        <v>181</v>
      </c>
      <c r="E402" s="448">
        <v>534.82000000000005</v>
      </c>
      <c r="F402" s="556">
        <v>423</v>
      </c>
      <c r="G402" s="448">
        <f t="shared" si="48"/>
        <v>226228.86000000002</v>
      </c>
      <c r="H402" s="565" t="s">
        <v>190</v>
      </c>
      <c r="I402" s="549"/>
      <c r="J402" s="558"/>
      <c r="K402" s="189"/>
      <c r="L402" s="448"/>
      <c r="M402" s="547"/>
      <c r="N402" s="445"/>
      <c r="O402" s="543">
        <f>F402-W402</f>
        <v>289</v>
      </c>
      <c r="P402" s="448">
        <f t="shared" si="51"/>
        <v>154562.98000000001</v>
      </c>
      <c r="Q402" s="448"/>
      <c r="R402" s="448"/>
      <c r="S402" s="448"/>
      <c r="T402" s="448"/>
      <c r="U402" s="448"/>
      <c r="V402" s="448"/>
      <c r="W402" s="556">
        <v>134</v>
      </c>
      <c r="X402" s="448">
        <f t="shared" si="52"/>
        <v>71665.88</v>
      </c>
    </row>
    <row r="403" spans="1:24" s="23" customFormat="1" ht="28.5">
      <c r="A403" s="185"/>
      <c r="B403" s="544" t="s">
        <v>1451</v>
      </c>
      <c r="C403" s="545" t="s">
        <v>160</v>
      </c>
      <c r="D403" s="546" t="s">
        <v>523</v>
      </c>
      <c r="E403" s="448">
        <v>528.79999999999995</v>
      </c>
      <c r="F403" s="556">
        <v>2000</v>
      </c>
      <c r="G403" s="448">
        <f t="shared" si="48"/>
        <v>1057600</v>
      </c>
      <c r="H403" s="565" t="s">
        <v>524</v>
      </c>
      <c r="I403" s="549">
        <v>43434</v>
      </c>
      <c r="J403" s="558" t="s">
        <v>556</v>
      </c>
      <c r="K403" s="189"/>
      <c r="L403" s="448">
        <f t="shared" ref="L403:L412" si="58">K403*E403</f>
        <v>0</v>
      </c>
      <c r="M403" s="547"/>
      <c r="N403" s="445"/>
      <c r="O403" s="543">
        <f t="shared" ref="O403:O412" si="59">F403+K403-W403</f>
        <v>0</v>
      </c>
      <c r="P403" s="448">
        <f t="shared" si="51"/>
        <v>0</v>
      </c>
      <c r="Q403" s="448"/>
      <c r="R403" s="448"/>
      <c r="S403" s="448"/>
      <c r="T403" s="448"/>
      <c r="U403" s="448"/>
      <c r="V403" s="448"/>
      <c r="W403" s="556">
        <v>2000</v>
      </c>
      <c r="X403" s="448">
        <f t="shared" si="52"/>
        <v>1057600</v>
      </c>
    </row>
    <row r="404" spans="1:24" s="23" customFormat="1" ht="28.5">
      <c r="A404" s="185"/>
      <c r="B404" s="544" t="s">
        <v>1451</v>
      </c>
      <c r="C404" s="545" t="s">
        <v>160</v>
      </c>
      <c r="D404" s="546" t="s">
        <v>523</v>
      </c>
      <c r="E404" s="448">
        <v>528.79999999999995</v>
      </c>
      <c r="F404" s="556">
        <v>500</v>
      </c>
      <c r="G404" s="448">
        <f t="shared" si="48"/>
        <v>264400</v>
      </c>
      <c r="H404" s="565" t="s">
        <v>524</v>
      </c>
      <c r="I404" s="549">
        <v>43434</v>
      </c>
      <c r="J404" s="558" t="s">
        <v>556</v>
      </c>
      <c r="K404" s="189"/>
      <c r="L404" s="448">
        <f t="shared" si="58"/>
        <v>0</v>
      </c>
      <c r="M404" s="547"/>
      <c r="N404" s="445"/>
      <c r="O404" s="543">
        <f t="shared" si="59"/>
        <v>107</v>
      </c>
      <c r="P404" s="448">
        <f t="shared" si="51"/>
        <v>56581.599999999999</v>
      </c>
      <c r="Q404" s="448"/>
      <c r="R404" s="448"/>
      <c r="S404" s="448"/>
      <c r="T404" s="448"/>
      <c r="U404" s="448"/>
      <c r="V404" s="448"/>
      <c r="W404" s="556">
        <v>393</v>
      </c>
      <c r="X404" s="448">
        <f t="shared" si="52"/>
        <v>207818.4</v>
      </c>
    </row>
    <row r="405" spans="1:24" s="23" customFormat="1" ht="28.5">
      <c r="A405" s="185"/>
      <c r="B405" s="544" t="s">
        <v>1451</v>
      </c>
      <c r="C405" s="545" t="s">
        <v>160</v>
      </c>
      <c r="D405" s="546" t="s">
        <v>1173</v>
      </c>
      <c r="E405" s="448">
        <v>528.79999999999995</v>
      </c>
      <c r="F405" s="556">
        <v>0</v>
      </c>
      <c r="G405" s="448">
        <f t="shared" si="48"/>
        <v>0</v>
      </c>
      <c r="H405" s="565" t="s">
        <v>1504</v>
      </c>
      <c r="I405" s="549">
        <v>43462</v>
      </c>
      <c r="J405" s="558" t="s">
        <v>1492</v>
      </c>
      <c r="K405" s="189">
        <v>500</v>
      </c>
      <c r="L405" s="448">
        <f t="shared" si="58"/>
        <v>264400</v>
      </c>
      <c r="M405" s="547">
        <v>1208</v>
      </c>
      <c r="N405" s="445">
        <v>43432</v>
      </c>
      <c r="O405" s="543">
        <f t="shared" si="59"/>
        <v>0</v>
      </c>
      <c r="P405" s="448">
        <f t="shared" si="51"/>
        <v>0</v>
      </c>
      <c r="Q405" s="448"/>
      <c r="R405" s="448"/>
      <c r="S405" s="448"/>
      <c r="T405" s="448"/>
      <c r="U405" s="448"/>
      <c r="V405" s="448"/>
      <c r="W405" s="556">
        <v>500</v>
      </c>
      <c r="X405" s="448">
        <f t="shared" si="52"/>
        <v>264400</v>
      </c>
    </row>
    <row r="406" spans="1:24" s="23" customFormat="1" ht="42.75">
      <c r="A406" s="185">
        <v>105</v>
      </c>
      <c r="B406" s="544" t="s">
        <v>1391</v>
      </c>
      <c r="C406" s="545" t="s">
        <v>1557</v>
      </c>
      <c r="D406" s="546" t="s">
        <v>182</v>
      </c>
      <c r="E406" s="448">
        <v>141.84</v>
      </c>
      <c r="F406" s="547">
        <v>6</v>
      </c>
      <c r="G406" s="448">
        <f t="shared" si="48"/>
        <v>851.04</v>
      </c>
      <c r="H406" s="548" t="s">
        <v>191</v>
      </c>
      <c r="I406" s="549"/>
      <c r="J406" s="450"/>
      <c r="K406" s="189"/>
      <c r="L406" s="448">
        <f t="shared" si="58"/>
        <v>0</v>
      </c>
      <c r="M406" s="450"/>
      <c r="N406" s="450"/>
      <c r="O406" s="543">
        <f t="shared" si="59"/>
        <v>6</v>
      </c>
      <c r="P406" s="448">
        <f t="shared" si="51"/>
        <v>851.04</v>
      </c>
      <c r="Q406" s="448"/>
      <c r="R406" s="448"/>
      <c r="S406" s="448"/>
      <c r="T406" s="448"/>
      <c r="U406" s="448"/>
      <c r="V406" s="448"/>
      <c r="W406" s="547">
        <v>0</v>
      </c>
      <c r="X406" s="448">
        <f t="shared" si="52"/>
        <v>0</v>
      </c>
    </row>
    <row r="407" spans="1:24" s="23" customFormat="1" ht="42.75">
      <c r="A407" s="185"/>
      <c r="B407" s="544" t="s">
        <v>1716</v>
      </c>
      <c r="C407" s="545" t="s">
        <v>160</v>
      </c>
      <c r="D407" s="546" t="s">
        <v>1505</v>
      </c>
      <c r="E407" s="448">
        <v>299.92</v>
      </c>
      <c r="F407" s="547">
        <v>0</v>
      </c>
      <c r="G407" s="448">
        <f t="shared" si="48"/>
        <v>0</v>
      </c>
      <c r="H407" s="548" t="s">
        <v>1506</v>
      </c>
      <c r="I407" s="549">
        <v>43462</v>
      </c>
      <c r="J407" s="450" t="s">
        <v>1492</v>
      </c>
      <c r="K407" s="189">
        <v>200</v>
      </c>
      <c r="L407" s="448">
        <f t="shared" si="58"/>
        <v>59984</v>
      </c>
      <c r="M407" s="450" t="s">
        <v>1507</v>
      </c>
      <c r="N407" s="450" t="s">
        <v>1508</v>
      </c>
      <c r="O407" s="543">
        <f t="shared" si="59"/>
        <v>193</v>
      </c>
      <c r="P407" s="448">
        <f t="shared" si="51"/>
        <v>57884.560000000005</v>
      </c>
      <c r="Q407" s="448"/>
      <c r="R407" s="448"/>
      <c r="S407" s="448"/>
      <c r="T407" s="448"/>
      <c r="U407" s="448"/>
      <c r="V407" s="448"/>
      <c r="W407" s="547">
        <v>7</v>
      </c>
      <c r="X407" s="448">
        <f t="shared" si="52"/>
        <v>2099.44</v>
      </c>
    </row>
    <row r="408" spans="1:24" s="23" customFormat="1" ht="42.75">
      <c r="A408" s="185"/>
      <c r="B408" s="544" t="s">
        <v>1716</v>
      </c>
      <c r="C408" s="545" t="s">
        <v>160</v>
      </c>
      <c r="D408" s="546" t="s">
        <v>1509</v>
      </c>
      <c r="E408" s="448">
        <v>299.92</v>
      </c>
      <c r="F408" s="547">
        <v>0</v>
      </c>
      <c r="G408" s="448">
        <f t="shared" si="48"/>
        <v>0</v>
      </c>
      <c r="H408" s="548" t="s">
        <v>1504</v>
      </c>
      <c r="I408" s="549">
        <v>43462</v>
      </c>
      <c r="J408" s="450" t="s">
        <v>1492</v>
      </c>
      <c r="K408" s="189">
        <v>800</v>
      </c>
      <c r="L408" s="448">
        <f t="shared" si="58"/>
        <v>239936</v>
      </c>
      <c r="M408" s="450" t="s">
        <v>1507</v>
      </c>
      <c r="N408" s="450" t="s">
        <v>1508</v>
      </c>
      <c r="O408" s="543">
        <f t="shared" si="59"/>
        <v>0</v>
      </c>
      <c r="P408" s="448">
        <f t="shared" si="51"/>
        <v>0</v>
      </c>
      <c r="Q408" s="448"/>
      <c r="R408" s="448"/>
      <c r="S408" s="448"/>
      <c r="T408" s="448"/>
      <c r="U408" s="448"/>
      <c r="V408" s="448"/>
      <c r="W408" s="547">
        <v>800</v>
      </c>
      <c r="X408" s="448">
        <f t="shared" si="52"/>
        <v>239936</v>
      </c>
    </row>
    <row r="409" spans="1:24" s="23" customFormat="1" ht="38.25">
      <c r="A409" s="185">
        <v>107</v>
      </c>
      <c r="B409" s="539" t="s">
        <v>1391</v>
      </c>
      <c r="C409" s="540" t="s">
        <v>1557</v>
      </c>
      <c r="D409" s="122"/>
      <c r="E409" s="122">
        <v>227.91</v>
      </c>
      <c r="F409" s="504">
        <v>393</v>
      </c>
      <c r="G409" s="448">
        <f t="shared" si="48"/>
        <v>89568.63</v>
      </c>
      <c r="H409" s="548"/>
      <c r="I409" s="194">
        <v>43244</v>
      </c>
      <c r="J409" s="504" t="s">
        <v>253</v>
      </c>
      <c r="K409" s="504"/>
      <c r="L409" s="448">
        <f t="shared" si="58"/>
        <v>0</v>
      </c>
      <c r="M409" s="542">
        <v>505</v>
      </c>
      <c r="N409" s="194">
        <v>43244</v>
      </c>
      <c r="O409" s="543">
        <f t="shared" si="59"/>
        <v>393</v>
      </c>
      <c r="P409" s="448">
        <f t="shared" si="51"/>
        <v>89568.63</v>
      </c>
      <c r="Q409" s="448"/>
      <c r="R409" s="448"/>
      <c r="S409" s="448"/>
      <c r="T409" s="448"/>
      <c r="U409" s="448"/>
      <c r="V409" s="448"/>
      <c r="W409" s="504">
        <v>0</v>
      </c>
      <c r="X409" s="448">
        <f t="shared" si="52"/>
        <v>0</v>
      </c>
    </row>
    <row r="410" spans="1:24" s="23" customFormat="1" ht="38.25">
      <c r="A410" s="185">
        <v>108</v>
      </c>
      <c r="B410" s="539" t="s">
        <v>1391</v>
      </c>
      <c r="C410" s="540" t="s">
        <v>1557</v>
      </c>
      <c r="D410" s="122"/>
      <c r="E410" s="122">
        <v>227.91</v>
      </c>
      <c r="F410" s="504">
        <v>856</v>
      </c>
      <c r="G410" s="448">
        <f t="shared" si="48"/>
        <v>195090.96</v>
      </c>
      <c r="H410" s="548"/>
      <c r="I410" s="194">
        <v>43244</v>
      </c>
      <c r="J410" s="504" t="s">
        <v>253</v>
      </c>
      <c r="K410" s="504"/>
      <c r="L410" s="448">
        <f t="shared" si="58"/>
        <v>0</v>
      </c>
      <c r="M410" s="542">
        <v>505</v>
      </c>
      <c r="N410" s="194">
        <v>43244</v>
      </c>
      <c r="O410" s="543">
        <f t="shared" si="59"/>
        <v>166</v>
      </c>
      <c r="P410" s="448">
        <f t="shared" si="51"/>
        <v>37833.06</v>
      </c>
      <c r="Q410" s="448"/>
      <c r="R410" s="448"/>
      <c r="S410" s="448"/>
      <c r="T410" s="448"/>
      <c r="U410" s="448"/>
      <c r="V410" s="448"/>
      <c r="W410" s="504">
        <v>690</v>
      </c>
      <c r="X410" s="448">
        <f t="shared" si="52"/>
        <v>157257.9</v>
      </c>
    </row>
    <row r="411" spans="1:24" s="23" customFormat="1" ht="25.5">
      <c r="A411" s="185">
        <v>110</v>
      </c>
      <c r="B411" s="551" t="s">
        <v>1392</v>
      </c>
      <c r="C411" s="199" t="s">
        <v>1557</v>
      </c>
      <c r="D411" s="122"/>
      <c r="E411" s="122">
        <v>291.11</v>
      </c>
      <c r="F411" s="504">
        <v>27</v>
      </c>
      <c r="G411" s="448">
        <f t="shared" si="48"/>
        <v>7859.97</v>
      </c>
      <c r="H411" s="548"/>
      <c r="I411" s="194">
        <v>43244</v>
      </c>
      <c r="J411" s="504" t="s">
        <v>253</v>
      </c>
      <c r="K411" s="504"/>
      <c r="L411" s="448">
        <f t="shared" si="58"/>
        <v>0</v>
      </c>
      <c r="M411" s="542">
        <v>505</v>
      </c>
      <c r="N411" s="194">
        <v>43244</v>
      </c>
      <c r="O411" s="543">
        <f t="shared" si="59"/>
        <v>27</v>
      </c>
      <c r="P411" s="448">
        <f t="shared" si="51"/>
        <v>7859.97</v>
      </c>
      <c r="Q411" s="448"/>
      <c r="R411" s="448"/>
      <c r="S411" s="448"/>
      <c r="T411" s="448"/>
      <c r="U411" s="448"/>
      <c r="V411" s="448"/>
      <c r="W411" s="504">
        <v>0</v>
      </c>
      <c r="X411" s="448">
        <f t="shared" si="52"/>
        <v>0</v>
      </c>
    </row>
    <row r="412" spans="1:24" s="23" customFormat="1" ht="25.5">
      <c r="A412" s="185">
        <v>111</v>
      </c>
      <c r="B412" s="551" t="s">
        <v>1392</v>
      </c>
      <c r="C412" s="199" t="s">
        <v>1557</v>
      </c>
      <c r="D412" s="122"/>
      <c r="E412" s="122">
        <v>291.11</v>
      </c>
      <c r="F412" s="504">
        <v>164</v>
      </c>
      <c r="G412" s="448">
        <f t="shared" si="48"/>
        <v>47742.04</v>
      </c>
      <c r="H412" s="548"/>
      <c r="I412" s="194">
        <v>43244</v>
      </c>
      <c r="J412" s="504" t="s">
        <v>253</v>
      </c>
      <c r="K412" s="504"/>
      <c r="L412" s="448">
        <f t="shared" si="58"/>
        <v>0</v>
      </c>
      <c r="M412" s="542">
        <v>505</v>
      </c>
      <c r="N412" s="194">
        <v>43244</v>
      </c>
      <c r="O412" s="543">
        <f t="shared" si="59"/>
        <v>50</v>
      </c>
      <c r="P412" s="448">
        <f t="shared" si="51"/>
        <v>14555.5</v>
      </c>
      <c r="Q412" s="448"/>
      <c r="R412" s="448"/>
      <c r="S412" s="448"/>
      <c r="T412" s="448"/>
      <c r="U412" s="448"/>
      <c r="V412" s="448"/>
      <c r="W412" s="504">
        <v>114</v>
      </c>
      <c r="X412" s="448">
        <f t="shared" si="52"/>
        <v>33186.54</v>
      </c>
    </row>
    <row r="413" spans="1:24" s="23" customFormat="1" ht="42.75">
      <c r="A413" s="185">
        <v>112</v>
      </c>
      <c r="B413" s="544" t="s">
        <v>1716</v>
      </c>
      <c r="C413" s="545" t="s">
        <v>1557</v>
      </c>
      <c r="D413" s="546" t="s">
        <v>183</v>
      </c>
      <c r="E413" s="448">
        <v>299.94</v>
      </c>
      <c r="F413" s="547">
        <v>369</v>
      </c>
      <c r="G413" s="448">
        <f t="shared" si="48"/>
        <v>110677.86</v>
      </c>
      <c r="H413" s="548" t="s">
        <v>193</v>
      </c>
      <c r="I413" s="549"/>
      <c r="J413" s="558"/>
      <c r="K413" s="189"/>
      <c r="L413" s="448"/>
      <c r="M413" s="550"/>
      <c r="N413" s="549"/>
      <c r="O413" s="543">
        <f>F413-W413</f>
        <v>369</v>
      </c>
      <c r="P413" s="448">
        <f t="shared" si="51"/>
        <v>110677.86</v>
      </c>
      <c r="Q413" s="448"/>
      <c r="R413" s="448"/>
      <c r="S413" s="448"/>
      <c r="T413" s="448"/>
      <c r="U413" s="448"/>
      <c r="V413" s="448"/>
      <c r="W413" s="547">
        <v>0</v>
      </c>
      <c r="X413" s="448">
        <f t="shared" si="52"/>
        <v>0</v>
      </c>
    </row>
    <row r="414" spans="1:24" s="23" customFormat="1" ht="42.75">
      <c r="A414" s="185"/>
      <c r="B414" s="544" t="s">
        <v>1716</v>
      </c>
      <c r="C414" s="545" t="s">
        <v>160</v>
      </c>
      <c r="D414" s="546" t="s">
        <v>557</v>
      </c>
      <c r="E414" s="448">
        <v>299.92</v>
      </c>
      <c r="F414" s="547">
        <v>800</v>
      </c>
      <c r="G414" s="448">
        <f t="shared" si="48"/>
        <v>239936</v>
      </c>
      <c r="H414" s="548" t="s">
        <v>519</v>
      </c>
      <c r="I414" s="549">
        <v>43434</v>
      </c>
      <c r="J414" s="558" t="s">
        <v>494</v>
      </c>
      <c r="K414" s="189"/>
      <c r="L414" s="448">
        <f t="shared" ref="L414:L420" si="60">K414*E414</f>
        <v>0</v>
      </c>
      <c r="M414" s="550"/>
      <c r="N414" s="549"/>
      <c r="O414" s="543">
        <f>F414+K414-W414</f>
        <v>0</v>
      </c>
      <c r="P414" s="448">
        <f t="shared" si="51"/>
        <v>0</v>
      </c>
      <c r="Q414" s="448"/>
      <c r="R414" s="448"/>
      <c r="S414" s="448"/>
      <c r="T414" s="448"/>
      <c r="U414" s="448"/>
      <c r="V414" s="448"/>
      <c r="W414" s="547">
        <v>800</v>
      </c>
      <c r="X414" s="448">
        <f t="shared" si="52"/>
        <v>239936</v>
      </c>
    </row>
    <row r="415" spans="1:24" s="23" customFormat="1" ht="42.75">
      <c r="A415" s="185"/>
      <c r="B415" s="544" t="s">
        <v>1716</v>
      </c>
      <c r="C415" s="545" t="s">
        <v>160</v>
      </c>
      <c r="D415" s="546" t="s">
        <v>558</v>
      </c>
      <c r="E415" s="448">
        <v>299.92</v>
      </c>
      <c r="F415" s="547">
        <v>200</v>
      </c>
      <c r="G415" s="448">
        <f t="shared" si="48"/>
        <v>59984</v>
      </c>
      <c r="H415" s="548" t="s">
        <v>520</v>
      </c>
      <c r="I415" s="549">
        <v>43434</v>
      </c>
      <c r="J415" s="558" t="s">
        <v>494</v>
      </c>
      <c r="K415" s="189"/>
      <c r="L415" s="448">
        <f t="shared" si="60"/>
        <v>0</v>
      </c>
      <c r="M415" s="550"/>
      <c r="N415" s="549"/>
      <c r="O415" s="543">
        <f t="shared" ref="O415:O420" si="61">F415+K415-W415</f>
        <v>0</v>
      </c>
      <c r="P415" s="448">
        <f t="shared" si="51"/>
        <v>0</v>
      </c>
      <c r="Q415" s="448"/>
      <c r="R415" s="448"/>
      <c r="S415" s="448"/>
      <c r="T415" s="448"/>
      <c r="U415" s="448"/>
      <c r="V415" s="448"/>
      <c r="W415" s="547">
        <v>200</v>
      </c>
      <c r="X415" s="448">
        <f t="shared" si="52"/>
        <v>59984</v>
      </c>
    </row>
    <row r="416" spans="1:24" s="23" customFormat="1" ht="38.25">
      <c r="A416" s="185"/>
      <c r="B416" s="551" t="s">
        <v>562</v>
      </c>
      <c r="C416" s="545" t="s">
        <v>1555</v>
      </c>
      <c r="D416" s="546" t="s">
        <v>491</v>
      </c>
      <c r="E416" s="448">
        <v>208.65</v>
      </c>
      <c r="F416" s="547">
        <v>125</v>
      </c>
      <c r="G416" s="448">
        <f t="shared" si="48"/>
        <v>26081.25</v>
      </c>
      <c r="H416" s="548" t="s">
        <v>559</v>
      </c>
      <c r="I416" s="549">
        <v>43412</v>
      </c>
      <c r="J416" s="558" t="s">
        <v>560</v>
      </c>
      <c r="K416" s="189"/>
      <c r="L416" s="448">
        <f t="shared" si="60"/>
        <v>0</v>
      </c>
      <c r="M416" s="550">
        <v>650</v>
      </c>
      <c r="N416" s="549">
        <v>43278</v>
      </c>
      <c r="O416" s="543">
        <f t="shared" si="61"/>
        <v>125</v>
      </c>
      <c r="P416" s="448">
        <f t="shared" si="51"/>
        <v>26081.25</v>
      </c>
      <c r="Q416" s="448"/>
      <c r="R416" s="448"/>
      <c r="S416" s="448"/>
      <c r="T416" s="448"/>
      <c r="U416" s="448"/>
      <c r="V416" s="448"/>
      <c r="W416" s="547">
        <v>0</v>
      </c>
      <c r="X416" s="448">
        <f t="shared" si="52"/>
        <v>0</v>
      </c>
    </row>
    <row r="417" spans="1:40" s="23" customFormat="1" ht="38.25">
      <c r="A417" s="185"/>
      <c r="B417" s="551" t="s">
        <v>562</v>
      </c>
      <c r="C417" s="545" t="s">
        <v>1555</v>
      </c>
      <c r="D417" s="546" t="s">
        <v>491</v>
      </c>
      <c r="E417" s="448">
        <v>208.65</v>
      </c>
      <c r="F417" s="547">
        <v>215</v>
      </c>
      <c r="G417" s="448">
        <f t="shared" si="48"/>
        <v>44859.75</v>
      </c>
      <c r="H417" s="548" t="s">
        <v>559</v>
      </c>
      <c r="I417" s="549">
        <v>43412</v>
      </c>
      <c r="J417" s="558" t="s">
        <v>561</v>
      </c>
      <c r="K417" s="189"/>
      <c r="L417" s="448">
        <f t="shared" si="60"/>
        <v>0</v>
      </c>
      <c r="M417" s="550">
        <v>650</v>
      </c>
      <c r="N417" s="549">
        <v>43278</v>
      </c>
      <c r="O417" s="543">
        <f t="shared" si="61"/>
        <v>88</v>
      </c>
      <c r="P417" s="448">
        <f t="shared" si="51"/>
        <v>18361.2</v>
      </c>
      <c r="Q417" s="448"/>
      <c r="R417" s="448"/>
      <c r="S417" s="448"/>
      <c r="T417" s="448"/>
      <c r="U417" s="448"/>
      <c r="V417" s="448"/>
      <c r="W417" s="547">
        <v>127</v>
      </c>
      <c r="X417" s="448">
        <f t="shared" si="52"/>
        <v>26498.55</v>
      </c>
    </row>
    <row r="418" spans="1:40" s="23" customFormat="1" ht="38.25">
      <c r="A418" s="185"/>
      <c r="B418" s="551" t="s">
        <v>563</v>
      </c>
      <c r="C418" s="545" t="s">
        <v>1555</v>
      </c>
      <c r="D418" s="546" t="s">
        <v>564</v>
      </c>
      <c r="E418" s="448">
        <v>208.65</v>
      </c>
      <c r="F418" s="547">
        <v>1095</v>
      </c>
      <c r="G418" s="448">
        <f t="shared" si="48"/>
        <v>228471.75</v>
      </c>
      <c r="H418" s="548" t="s">
        <v>559</v>
      </c>
      <c r="I418" s="549">
        <v>43412</v>
      </c>
      <c r="J418" s="558" t="s">
        <v>566</v>
      </c>
      <c r="K418" s="189"/>
      <c r="L418" s="448">
        <f t="shared" si="60"/>
        <v>0</v>
      </c>
      <c r="M418" s="550">
        <v>650</v>
      </c>
      <c r="N418" s="549">
        <v>43278</v>
      </c>
      <c r="O418" s="543">
        <f t="shared" si="61"/>
        <v>67</v>
      </c>
      <c r="P418" s="448">
        <f t="shared" si="51"/>
        <v>13979.550000000001</v>
      </c>
      <c r="Q418" s="448"/>
      <c r="R418" s="448"/>
      <c r="S418" s="448"/>
      <c r="T418" s="448"/>
      <c r="U418" s="448"/>
      <c r="V418" s="448"/>
      <c r="W418" s="547">
        <v>1028</v>
      </c>
      <c r="X418" s="448">
        <f t="shared" si="52"/>
        <v>214492.2</v>
      </c>
    </row>
    <row r="419" spans="1:40" s="23" customFormat="1" ht="38.25">
      <c r="A419" s="185"/>
      <c r="B419" s="551" t="s">
        <v>563</v>
      </c>
      <c r="C419" s="545" t="s">
        <v>1555</v>
      </c>
      <c r="D419" s="546" t="s">
        <v>564</v>
      </c>
      <c r="E419" s="448">
        <v>208.65</v>
      </c>
      <c r="F419" s="547">
        <v>160</v>
      </c>
      <c r="G419" s="448">
        <f t="shared" si="48"/>
        <v>33384</v>
      </c>
      <c r="H419" s="548" t="s">
        <v>559</v>
      </c>
      <c r="I419" s="549">
        <v>43412</v>
      </c>
      <c r="J419" s="558" t="s">
        <v>561</v>
      </c>
      <c r="K419" s="189"/>
      <c r="L419" s="448">
        <f t="shared" si="60"/>
        <v>0</v>
      </c>
      <c r="M419" s="550">
        <v>650</v>
      </c>
      <c r="N419" s="549">
        <v>43278</v>
      </c>
      <c r="O419" s="543">
        <f t="shared" si="61"/>
        <v>160</v>
      </c>
      <c r="P419" s="448">
        <f t="shared" si="51"/>
        <v>33384</v>
      </c>
      <c r="Q419" s="448"/>
      <c r="R419" s="448"/>
      <c r="S419" s="448"/>
      <c r="T419" s="448"/>
      <c r="U419" s="448"/>
      <c r="V419" s="448"/>
      <c r="W419" s="547">
        <v>0</v>
      </c>
      <c r="X419" s="448">
        <f t="shared" si="52"/>
        <v>0</v>
      </c>
    </row>
    <row r="420" spans="1:40" s="23" customFormat="1" ht="38.25">
      <c r="A420" s="185"/>
      <c r="B420" s="551" t="s">
        <v>563</v>
      </c>
      <c r="C420" s="545" t="s">
        <v>1555</v>
      </c>
      <c r="D420" s="546" t="s">
        <v>565</v>
      </c>
      <c r="E420" s="448">
        <v>208.65</v>
      </c>
      <c r="F420" s="547">
        <v>604</v>
      </c>
      <c r="G420" s="448">
        <f t="shared" si="48"/>
        <v>126024.6</v>
      </c>
      <c r="H420" s="548" t="s">
        <v>559</v>
      </c>
      <c r="I420" s="549">
        <v>43412</v>
      </c>
      <c r="J420" s="558" t="s">
        <v>561</v>
      </c>
      <c r="K420" s="189"/>
      <c r="L420" s="448">
        <f t="shared" si="60"/>
        <v>0</v>
      </c>
      <c r="M420" s="550">
        <v>650</v>
      </c>
      <c r="N420" s="549">
        <v>43278</v>
      </c>
      <c r="O420" s="543">
        <f t="shared" si="61"/>
        <v>604</v>
      </c>
      <c r="P420" s="448">
        <f t="shared" si="51"/>
        <v>126024.6</v>
      </c>
      <c r="Q420" s="448"/>
      <c r="R420" s="448"/>
      <c r="S420" s="448"/>
      <c r="T420" s="448"/>
      <c r="U420" s="448"/>
      <c r="V420" s="448"/>
      <c r="W420" s="547">
        <v>0</v>
      </c>
      <c r="X420" s="448">
        <f t="shared" si="52"/>
        <v>0</v>
      </c>
    </row>
    <row r="421" spans="1:40" s="23" customFormat="1" ht="38.25">
      <c r="A421" s="185">
        <v>117</v>
      </c>
      <c r="B421" s="539" t="s">
        <v>368</v>
      </c>
      <c r="C421" s="540" t="s">
        <v>1557</v>
      </c>
      <c r="D421" s="122" t="s">
        <v>370</v>
      </c>
      <c r="E421" s="122">
        <v>208.65</v>
      </c>
      <c r="F421" s="547">
        <v>439</v>
      </c>
      <c r="G421" s="448">
        <f t="shared" si="48"/>
        <v>91597.35</v>
      </c>
      <c r="H421" s="566">
        <v>43983</v>
      </c>
      <c r="I421" s="194">
        <v>43305</v>
      </c>
      <c r="J421" s="149" t="s">
        <v>361</v>
      </c>
      <c r="K421" s="156"/>
      <c r="L421" s="122">
        <f t="shared" ref="L421:L430" si="62">K421*E421</f>
        <v>0</v>
      </c>
      <c r="M421" s="542">
        <v>650</v>
      </c>
      <c r="N421" s="194" t="s">
        <v>360</v>
      </c>
      <c r="O421" s="543">
        <f t="shared" ref="O421:O429" si="63">F421+K421-W421</f>
        <v>342</v>
      </c>
      <c r="P421" s="448">
        <f t="shared" si="51"/>
        <v>71358.3</v>
      </c>
      <c r="Q421" s="448"/>
      <c r="R421" s="448"/>
      <c r="S421" s="448"/>
      <c r="T421" s="448"/>
      <c r="U421" s="448"/>
      <c r="V421" s="448"/>
      <c r="W421" s="547">
        <v>97</v>
      </c>
      <c r="X421" s="448">
        <f t="shared" si="52"/>
        <v>20239.05</v>
      </c>
    </row>
    <row r="422" spans="1:40" s="23" customFormat="1" ht="89.25">
      <c r="A422" s="185">
        <v>120</v>
      </c>
      <c r="B422" s="496" t="s">
        <v>797</v>
      </c>
      <c r="C422" s="496" t="s">
        <v>1557</v>
      </c>
      <c r="D422" s="496" t="s">
        <v>798</v>
      </c>
      <c r="E422" s="188">
        <v>189.9</v>
      </c>
      <c r="F422" s="547">
        <v>2252</v>
      </c>
      <c r="G422" s="448">
        <f t="shared" ref="G422:G444" si="64">F422*E422</f>
        <v>427654.8</v>
      </c>
      <c r="H422" s="194">
        <v>43769</v>
      </c>
      <c r="I422" s="194">
        <v>43353</v>
      </c>
      <c r="J422" s="197" t="s">
        <v>1632</v>
      </c>
      <c r="K422" s="156"/>
      <c r="L422" s="122">
        <f t="shared" si="62"/>
        <v>0</v>
      </c>
      <c r="M422" s="542">
        <v>906</v>
      </c>
      <c r="N422" s="194">
        <v>43346</v>
      </c>
      <c r="O422" s="543">
        <f t="shared" si="63"/>
        <v>1785</v>
      </c>
      <c r="P422" s="448">
        <f t="shared" si="51"/>
        <v>338971.5</v>
      </c>
      <c r="Q422" s="448"/>
      <c r="R422" s="448"/>
      <c r="S422" s="448"/>
      <c r="T422" s="448"/>
      <c r="U422" s="448"/>
      <c r="V422" s="448"/>
      <c r="W422" s="547">
        <v>467</v>
      </c>
      <c r="X422" s="448">
        <f t="shared" si="52"/>
        <v>88683.3</v>
      </c>
    </row>
    <row r="423" spans="1:40" s="23" customFormat="1" ht="89.25">
      <c r="A423" s="185">
        <v>121</v>
      </c>
      <c r="B423" s="496" t="s">
        <v>797</v>
      </c>
      <c r="C423" s="496" t="s">
        <v>1557</v>
      </c>
      <c r="D423" s="496" t="s">
        <v>708</v>
      </c>
      <c r="E423" s="188">
        <v>189.9</v>
      </c>
      <c r="F423" s="547">
        <v>6000</v>
      </c>
      <c r="G423" s="448">
        <f t="shared" si="64"/>
        <v>1139400</v>
      </c>
      <c r="H423" s="194">
        <v>43769</v>
      </c>
      <c r="I423" s="194">
        <v>43353</v>
      </c>
      <c r="J423" s="197" t="s">
        <v>1632</v>
      </c>
      <c r="K423" s="156"/>
      <c r="L423" s="122">
        <f t="shared" si="62"/>
        <v>0</v>
      </c>
      <c r="M423" s="542">
        <v>906</v>
      </c>
      <c r="N423" s="194">
        <v>43346</v>
      </c>
      <c r="O423" s="543">
        <f t="shared" si="63"/>
        <v>0</v>
      </c>
      <c r="P423" s="448">
        <f t="shared" si="51"/>
        <v>0</v>
      </c>
      <c r="Q423" s="448"/>
      <c r="R423" s="448"/>
      <c r="S423" s="448"/>
      <c r="T423" s="448"/>
      <c r="U423" s="448"/>
      <c r="V423" s="448"/>
      <c r="W423" s="547">
        <v>6000</v>
      </c>
      <c r="X423" s="448">
        <f t="shared" si="52"/>
        <v>1139400</v>
      </c>
    </row>
    <row r="424" spans="1:40" s="23" customFormat="1" ht="89.25">
      <c r="A424" s="185">
        <v>123</v>
      </c>
      <c r="B424" s="496" t="s">
        <v>799</v>
      </c>
      <c r="C424" s="496" t="s">
        <v>1557</v>
      </c>
      <c r="D424" s="496" t="s">
        <v>710</v>
      </c>
      <c r="E424" s="188">
        <v>239.71</v>
      </c>
      <c r="F424" s="547">
        <v>861</v>
      </c>
      <c r="G424" s="448">
        <f t="shared" si="64"/>
        <v>206390.31</v>
      </c>
      <c r="H424" s="194">
        <v>43769</v>
      </c>
      <c r="I424" s="194">
        <v>43353</v>
      </c>
      <c r="J424" s="197" t="s">
        <v>1632</v>
      </c>
      <c r="K424" s="156"/>
      <c r="L424" s="122">
        <f t="shared" si="62"/>
        <v>0</v>
      </c>
      <c r="M424" s="542">
        <v>906</v>
      </c>
      <c r="N424" s="194">
        <v>43346</v>
      </c>
      <c r="O424" s="543">
        <f t="shared" si="63"/>
        <v>372</v>
      </c>
      <c r="P424" s="448">
        <f t="shared" si="51"/>
        <v>89172.12000000001</v>
      </c>
      <c r="Q424" s="448"/>
      <c r="R424" s="448"/>
      <c r="S424" s="448"/>
      <c r="T424" s="448"/>
      <c r="U424" s="448"/>
      <c r="V424" s="448"/>
      <c r="W424" s="547">
        <v>489</v>
      </c>
      <c r="X424" s="448">
        <f t="shared" si="52"/>
        <v>117218.19</v>
      </c>
    </row>
    <row r="425" spans="1:40" s="23" customFormat="1" ht="38.25">
      <c r="A425" s="185">
        <v>126</v>
      </c>
      <c r="B425" s="554" t="s">
        <v>369</v>
      </c>
      <c r="C425" s="554" t="s">
        <v>1557</v>
      </c>
      <c r="D425" s="122" t="s">
        <v>800</v>
      </c>
      <c r="E425" s="122">
        <v>208.65</v>
      </c>
      <c r="F425" s="547">
        <v>5</v>
      </c>
      <c r="G425" s="448">
        <f t="shared" si="64"/>
        <v>1043.25</v>
      </c>
      <c r="H425" s="194">
        <v>44044</v>
      </c>
      <c r="I425" s="149">
        <v>43355</v>
      </c>
      <c r="J425" s="194" t="s">
        <v>801</v>
      </c>
      <c r="K425" s="156"/>
      <c r="L425" s="122">
        <f t="shared" si="62"/>
        <v>0</v>
      </c>
      <c r="M425" s="504">
        <v>650</v>
      </c>
      <c r="N425" s="194">
        <v>43278</v>
      </c>
      <c r="O425" s="543">
        <f t="shared" si="63"/>
        <v>5</v>
      </c>
      <c r="P425" s="448">
        <f t="shared" si="51"/>
        <v>1043.25</v>
      </c>
      <c r="Q425" s="448"/>
      <c r="R425" s="448"/>
      <c r="S425" s="448"/>
      <c r="T425" s="448"/>
      <c r="U425" s="448"/>
      <c r="V425" s="448"/>
      <c r="W425" s="547">
        <v>0</v>
      </c>
      <c r="X425" s="448">
        <f t="shared" si="52"/>
        <v>0</v>
      </c>
    </row>
    <row r="426" spans="1:40" s="23" customFormat="1" ht="102">
      <c r="A426" s="185"/>
      <c r="B426" s="554" t="s">
        <v>567</v>
      </c>
      <c r="C426" s="554" t="s">
        <v>160</v>
      </c>
      <c r="D426" s="122" t="s">
        <v>568</v>
      </c>
      <c r="E426" s="122">
        <v>494.41</v>
      </c>
      <c r="F426" s="547">
        <v>930</v>
      </c>
      <c r="G426" s="448">
        <f t="shared" si="64"/>
        <v>459801.30000000005</v>
      </c>
      <c r="H426" s="194"/>
      <c r="I426" s="149">
        <v>43434</v>
      </c>
      <c r="J426" s="194" t="s">
        <v>556</v>
      </c>
      <c r="K426" s="156"/>
      <c r="L426" s="122">
        <f t="shared" si="62"/>
        <v>0</v>
      </c>
      <c r="M426" s="504"/>
      <c r="N426" s="194"/>
      <c r="O426" s="543">
        <f t="shared" si="63"/>
        <v>0</v>
      </c>
      <c r="P426" s="448">
        <f t="shared" si="51"/>
        <v>0</v>
      </c>
      <c r="Q426" s="448"/>
      <c r="R426" s="448"/>
      <c r="S426" s="448"/>
      <c r="T426" s="448"/>
      <c r="U426" s="448"/>
      <c r="V426" s="448"/>
      <c r="W426" s="547">
        <v>930</v>
      </c>
      <c r="X426" s="448">
        <f t="shared" si="52"/>
        <v>459801.30000000005</v>
      </c>
    </row>
    <row r="427" spans="1:40" s="23" customFormat="1" ht="102">
      <c r="A427" s="185"/>
      <c r="B427" s="554" t="s">
        <v>567</v>
      </c>
      <c r="C427" s="554" t="s">
        <v>160</v>
      </c>
      <c r="D427" s="122" t="s">
        <v>1510</v>
      </c>
      <c r="E427" s="122">
        <v>526.74</v>
      </c>
      <c r="F427" s="547">
        <v>0</v>
      </c>
      <c r="G427" s="448">
        <f t="shared" si="64"/>
        <v>0</v>
      </c>
      <c r="H427" s="194">
        <v>44104</v>
      </c>
      <c r="I427" s="149">
        <v>43462</v>
      </c>
      <c r="J427" s="194" t="s">
        <v>1492</v>
      </c>
      <c r="K427" s="156">
        <v>140</v>
      </c>
      <c r="L427" s="122">
        <f t="shared" si="62"/>
        <v>73743.600000000006</v>
      </c>
      <c r="M427" s="504">
        <v>1208</v>
      </c>
      <c r="N427" s="194">
        <v>43432</v>
      </c>
      <c r="O427" s="543">
        <f t="shared" si="63"/>
        <v>0</v>
      </c>
      <c r="P427" s="448">
        <f t="shared" si="51"/>
        <v>0</v>
      </c>
      <c r="Q427" s="448"/>
      <c r="R427" s="448"/>
      <c r="S427" s="448"/>
      <c r="T427" s="448"/>
      <c r="U427" s="448"/>
      <c r="V427" s="448"/>
      <c r="W427" s="547">
        <v>140</v>
      </c>
      <c r="X427" s="448">
        <f t="shared" si="52"/>
        <v>73743.600000000006</v>
      </c>
    </row>
    <row r="428" spans="1:40" s="23" customFormat="1" ht="102">
      <c r="A428" s="185"/>
      <c r="B428" s="554" t="s">
        <v>567</v>
      </c>
      <c r="C428" s="554" t="s">
        <v>160</v>
      </c>
      <c r="D428" s="122" t="s">
        <v>568</v>
      </c>
      <c r="E428" s="122">
        <v>526.74</v>
      </c>
      <c r="F428" s="547">
        <v>585</v>
      </c>
      <c r="G428" s="448">
        <f t="shared" si="64"/>
        <v>308142.90000000002</v>
      </c>
      <c r="H428" s="194">
        <v>43982</v>
      </c>
      <c r="I428" s="149">
        <v>43462</v>
      </c>
      <c r="J428" s="194" t="s">
        <v>1492</v>
      </c>
      <c r="K428" s="156">
        <v>360</v>
      </c>
      <c r="L428" s="122">
        <f t="shared" si="62"/>
        <v>189626.4</v>
      </c>
      <c r="M428" s="504">
        <v>1208</v>
      </c>
      <c r="N428" s="194">
        <v>43432</v>
      </c>
      <c r="O428" s="543">
        <f t="shared" si="63"/>
        <v>47</v>
      </c>
      <c r="P428" s="448">
        <f t="shared" si="51"/>
        <v>24756.78</v>
      </c>
      <c r="Q428" s="448"/>
      <c r="R428" s="448"/>
      <c r="S428" s="448"/>
      <c r="T428" s="448"/>
      <c r="U428" s="448"/>
      <c r="V428" s="448"/>
      <c r="W428" s="547">
        <v>898</v>
      </c>
      <c r="X428" s="448">
        <f t="shared" si="52"/>
        <v>473012.52</v>
      </c>
    </row>
    <row r="429" spans="1:40" s="23" customFormat="1" ht="15">
      <c r="A429" s="185">
        <v>127</v>
      </c>
      <c r="B429" s="551" t="s">
        <v>256</v>
      </c>
      <c r="C429" s="199" t="s">
        <v>1557</v>
      </c>
      <c r="D429" s="122"/>
      <c r="E429" s="122">
        <v>872.29</v>
      </c>
      <c r="F429" s="504">
        <v>18</v>
      </c>
      <c r="G429" s="448">
        <f t="shared" si="64"/>
        <v>15701.22</v>
      </c>
      <c r="H429" s="548"/>
      <c r="I429" s="194">
        <v>43244</v>
      </c>
      <c r="J429" s="504" t="s">
        <v>253</v>
      </c>
      <c r="K429" s="504"/>
      <c r="L429" s="448">
        <f t="shared" si="62"/>
        <v>0</v>
      </c>
      <c r="M429" s="542">
        <v>505</v>
      </c>
      <c r="N429" s="194">
        <v>43244</v>
      </c>
      <c r="O429" s="543">
        <f t="shared" si="63"/>
        <v>1</v>
      </c>
      <c r="P429" s="448">
        <f t="shared" si="51"/>
        <v>872.29</v>
      </c>
      <c r="Q429" s="448"/>
      <c r="R429" s="448"/>
      <c r="S429" s="448"/>
      <c r="T429" s="448"/>
      <c r="U429" s="448"/>
      <c r="V429" s="448"/>
      <c r="W429" s="504">
        <v>17</v>
      </c>
      <c r="X429" s="448">
        <f t="shared" si="52"/>
        <v>14828.93</v>
      </c>
    </row>
    <row r="430" spans="1:40" s="23" customFormat="1" ht="15">
      <c r="A430" s="185">
        <v>128</v>
      </c>
      <c r="B430" s="551" t="s">
        <v>256</v>
      </c>
      <c r="C430" s="199" t="s">
        <v>1557</v>
      </c>
      <c r="D430" s="122"/>
      <c r="E430" s="122">
        <v>872.29</v>
      </c>
      <c r="F430" s="504">
        <v>1</v>
      </c>
      <c r="G430" s="448">
        <f t="shared" si="64"/>
        <v>872.29</v>
      </c>
      <c r="H430" s="548"/>
      <c r="I430" s="194">
        <v>43244</v>
      </c>
      <c r="J430" s="504" t="s">
        <v>253</v>
      </c>
      <c r="K430" s="504"/>
      <c r="L430" s="448">
        <f t="shared" si="62"/>
        <v>0</v>
      </c>
      <c r="M430" s="542">
        <v>505</v>
      </c>
      <c r="N430" s="194">
        <v>43244</v>
      </c>
      <c r="O430" s="543">
        <f>F430+K430-W430</f>
        <v>1</v>
      </c>
      <c r="P430" s="448">
        <f t="shared" si="51"/>
        <v>872.29</v>
      </c>
      <c r="Q430" s="448"/>
      <c r="R430" s="448"/>
      <c r="S430" s="448"/>
      <c r="T430" s="448"/>
      <c r="U430" s="448"/>
      <c r="V430" s="448"/>
      <c r="W430" s="504">
        <v>0</v>
      </c>
      <c r="X430" s="448">
        <f t="shared" si="52"/>
        <v>0</v>
      </c>
    </row>
    <row r="431" spans="1:40" s="35" customFormat="1" ht="15">
      <c r="A431" s="185">
        <v>129</v>
      </c>
      <c r="B431" s="544" t="s">
        <v>1362</v>
      </c>
      <c r="C431" s="545" t="s">
        <v>1557</v>
      </c>
      <c r="D431" s="546" t="s">
        <v>184</v>
      </c>
      <c r="E431" s="448">
        <v>877.4</v>
      </c>
      <c r="F431" s="547">
        <v>15</v>
      </c>
      <c r="G431" s="448">
        <f t="shared" si="64"/>
        <v>13161</v>
      </c>
      <c r="H431" s="548" t="s">
        <v>205</v>
      </c>
      <c r="I431" s="549"/>
      <c r="J431" s="558"/>
      <c r="K431" s="189"/>
      <c r="L431" s="448"/>
      <c r="M431" s="550"/>
      <c r="N431" s="549"/>
      <c r="O431" s="543">
        <f>F431-W431</f>
        <v>5</v>
      </c>
      <c r="P431" s="448">
        <f t="shared" si="51"/>
        <v>4387</v>
      </c>
      <c r="Q431" s="448"/>
      <c r="R431" s="448"/>
      <c r="S431" s="448"/>
      <c r="T431" s="448"/>
      <c r="U431" s="448"/>
      <c r="V431" s="448"/>
      <c r="W431" s="547">
        <v>10</v>
      </c>
      <c r="X431" s="448">
        <f t="shared" si="52"/>
        <v>8774</v>
      </c>
      <c r="Y431" s="25"/>
      <c r="Z431" s="25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1:40" s="23" customFormat="1" ht="15">
      <c r="A432" s="185">
        <v>130</v>
      </c>
      <c r="B432" s="539" t="s">
        <v>1356</v>
      </c>
      <c r="C432" s="540" t="s">
        <v>160</v>
      </c>
      <c r="D432" s="122" t="s">
        <v>299</v>
      </c>
      <c r="E432" s="122">
        <v>8459.39</v>
      </c>
      <c r="F432" s="547">
        <v>216</v>
      </c>
      <c r="G432" s="448">
        <f t="shared" si="64"/>
        <v>1827228.2399999998</v>
      </c>
      <c r="H432" s="541" t="s">
        <v>300</v>
      </c>
      <c r="I432" s="149">
        <v>43263</v>
      </c>
      <c r="J432" s="504" t="s">
        <v>277</v>
      </c>
      <c r="K432" s="156"/>
      <c r="L432" s="448">
        <f>K432*E432</f>
        <v>0</v>
      </c>
      <c r="M432" s="542">
        <v>553</v>
      </c>
      <c r="N432" s="194">
        <v>43258</v>
      </c>
      <c r="O432" s="543">
        <f>F432+K432-W432</f>
        <v>18</v>
      </c>
      <c r="P432" s="448">
        <f t="shared" si="51"/>
        <v>152269.01999999999</v>
      </c>
      <c r="Q432" s="448"/>
      <c r="R432" s="448"/>
      <c r="S432" s="448"/>
      <c r="T432" s="448"/>
      <c r="U432" s="448"/>
      <c r="V432" s="448"/>
      <c r="W432" s="547">
        <v>198</v>
      </c>
      <c r="X432" s="448">
        <f t="shared" si="52"/>
        <v>1674959.22</v>
      </c>
      <c r="Y432" s="36"/>
      <c r="Z432" s="36"/>
    </row>
    <row r="433" spans="1:26" s="23" customFormat="1" ht="15">
      <c r="A433" s="185"/>
      <c r="B433" s="539" t="s">
        <v>1511</v>
      </c>
      <c r="C433" s="540" t="s">
        <v>1555</v>
      </c>
      <c r="D433" s="122">
        <v>251250818</v>
      </c>
      <c r="E433" s="122">
        <v>7697.58</v>
      </c>
      <c r="F433" s="547">
        <v>0</v>
      </c>
      <c r="G433" s="448">
        <f t="shared" si="64"/>
        <v>0</v>
      </c>
      <c r="H433" s="541">
        <v>44408</v>
      </c>
      <c r="I433" s="149">
        <v>43444</v>
      </c>
      <c r="J433" s="504" t="s">
        <v>1476</v>
      </c>
      <c r="K433" s="156">
        <v>70</v>
      </c>
      <c r="L433" s="448">
        <f>K433*E433</f>
        <v>538830.6</v>
      </c>
      <c r="M433" s="542">
        <v>466</v>
      </c>
      <c r="N433" s="194">
        <v>43234</v>
      </c>
      <c r="O433" s="543">
        <f>F433+K433-W433</f>
        <v>0</v>
      </c>
      <c r="P433" s="448">
        <f t="shared" si="51"/>
        <v>0</v>
      </c>
      <c r="Q433" s="448"/>
      <c r="R433" s="448"/>
      <c r="S433" s="448"/>
      <c r="T433" s="448"/>
      <c r="U433" s="448"/>
      <c r="V433" s="448"/>
      <c r="W433" s="547">
        <v>70</v>
      </c>
      <c r="X433" s="448">
        <f t="shared" si="52"/>
        <v>538830.6</v>
      </c>
      <c r="Y433" s="36"/>
      <c r="Z433" s="36"/>
    </row>
    <row r="434" spans="1:26" s="23" customFormat="1" ht="28.5">
      <c r="A434" s="185">
        <v>132</v>
      </c>
      <c r="B434" s="544" t="s">
        <v>1364</v>
      </c>
      <c r="C434" s="545" t="s">
        <v>1557</v>
      </c>
      <c r="D434" s="546" t="s">
        <v>185</v>
      </c>
      <c r="E434" s="448">
        <v>7385.14</v>
      </c>
      <c r="F434" s="547">
        <v>11</v>
      </c>
      <c r="G434" s="448">
        <f t="shared" si="64"/>
        <v>81236.540000000008</v>
      </c>
      <c r="H434" s="548" t="s">
        <v>197</v>
      </c>
      <c r="I434" s="445"/>
      <c r="J434" s="445"/>
      <c r="K434" s="189"/>
      <c r="L434" s="448"/>
      <c r="M434" s="550"/>
      <c r="N434" s="549"/>
      <c r="O434" s="543">
        <f>F434-W434</f>
        <v>2</v>
      </c>
      <c r="P434" s="448">
        <f t="shared" si="51"/>
        <v>14770.28</v>
      </c>
      <c r="Q434" s="448"/>
      <c r="R434" s="448"/>
      <c r="S434" s="448"/>
      <c r="T434" s="448"/>
      <c r="U434" s="448"/>
      <c r="V434" s="448"/>
      <c r="W434" s="547">
        <v>9</v>
      </c>
      <c r="X434" s="448">
        <f t="shared" si="52"/>
        <v>66466.260000000009</v>
      </c>
      <c r="Y434" s="36"/>
      <c r="Z434" s="36"/>
    </row>
    <row r="435" spans="1:26" s="23" customFormat="1" ht="28.5">
      <c r="A435" s="185">
        <v>133</v>
      </c>
      <c r="B435" s="544" t="s">
        <v>1364</v>
      </c>
      <c r="C435" s="545" t="s">
        <v>1557</v>
      </c>
      <c r="D435" s="546" t="s">
        <v>185</v>
      </c>
      <c r="E435" s="448">
        <v>7700.79</v>
      </c>
      <c r="F435" s="556">
        <v>48</v>
      </c>
      <c r="G435" s="448">
        <f t="shared" si="64"/>
        <v>369637.92</v>
      </c>
      <c r="H435" s="548" t="s">
        <v>189</v>
      </c>
      <c r="I435" s="445"/>
      <c r="J435" s="445"/>
      <c r="K435" s="189"/>
      <c r="L435" s="448"/>
      <c r="M435" s="550"/>
      <c r="N435" s="549"/>
      <c r="O435" s="543">
        <f>F435-W435</f>
        <v>0</v>
      </c>
      <c r="P435" s="448">
        <f t="shared" si="51"/>
        <v>0</v>
      </c>
      <c r="Q435" s="448"/>
      <c r="R435" s="448"/>
      <c r="S435" s="448"/>
      <c r="T435" s="448"/>
      <c r="U435" s="448"/>
      <c r="V435" s="448"/>
      <c r="W435" s="556">
        <v>48</v>
      </c>
      <c r="X435" s="448">
        <f t="shared" si="52"/>
        <v>369637.92</v>
      </c>
      <c r="Y435" s="36"/>
      <c r="Z435" s="36"/>
    </row>
    <row r="436" spans="1:26" s="23" customFormat="1" ht="25.5">
      <c r="A436" s="185">
        <v>135</v>
      </c>
      <c r="B436" s="539" t="s">
        <v>1364</v>
      </c>
      <c r="C436" s="540" t="s">
        <v>160</v>
      </c>
      <c r="D436" s="122" t="s">
        <v>341</v>
      </c>
      <c r="E436" s="122">
        <v>2064.1999999999998</v>
      </c>
      <c r="F436" s="547">
        <v>80</v>
      </c>
      <c r="G436" s="448">
        <f t="shared" si="64"/>
        <v>165136</v>
      </c>
      <c r="H436" s="149">
        <v>43890</v>
      </c>
      <c r="I436" s="149">
        <v>43308</v>
      </c>
      <c r="J436" s="149" t="s">
        <v>354</v>
      </c>
      <c r="K436" s="122"/>
      <c r="L436" s="122">
        <f>K436*E436</f>
        <v>0</v>
      </c>
      <c r="M436" s="542">
        <v>62</v>
      </c>
      <c r="N436" s="194">
        <v>43298</v>
      </c>
      <c r="O436" s="543">
        <f>F436+K436-W436</f>
        <v>8</v>
      </c>
      <c r="P436" s="448">
        <f t="shared" si="51"/>
        <v>16513.599999999999</v>
      </c>
      <c r="Q436" s="448"/>
      <c r="R436" s="448"/>
      <c r="S436" s="448"/>
      <c r="T436" s="448"/>
      <c r="U436" s="448"/>
      <c r="V436" s="448"/>
      <c r="W436" s="547">
        <v>72</v>
      </c>
      <c r="X436" s="448">
        <f t="shared" si="52"/>
        <v>148622.39999999999</v>
      </c>
      <c r="Y436" s="36"/>
      <c r="Z436" s="36"/>
    </row>
    <row r="437" spans="1:26" s="23" customFormat="1" ht="15">
      <c r="A437" s="185">
        <v>136</v>
      </c>
      <c r="B437" s="539" t="s">
        <v>1367</v>
      </c>
      <c r="C437" s="540" t="s">
        <v>1557</v>
      </c>
      <c r="D437" s="122">
        <v>220718</v>
      </c>
      <c r="E437" s="122">
        <v>26.32</v>
      </c>
      <c r="F437" s="547">
        <v>846</v>
      </c>
      <c r="G437" s="448">
        <f t="shared" si="64"/>
        <v>22266.720000000001</v>
      </c>
      <c r="H437" s="149">
        <v>43308</v>
      </c>
      <c r="I437" s="149">
        <v>43308</v>
      </c>
      <c r="J437" s="149" t="s">
        <v>354</v>
      </c>
      <c r="K437" s="156"/>
      <c r="L437" s="542">
        <f>K437*E437</f>
        <v>0</v>
      </c>
      <c r="M437" s="542">
        <v>62</v>
      </c>
      <c r="N437" s="194">
        <v>43298</v>
      </c>
      <c r="O437" s="543">
        <f>F437+K437-W437</f>
        <v>554</v>
      </c>
      <c r="P437" s="448">
        <f t="shared" si="51"/>
        <v>14581.28</v>
      </c>
      <c r="Q437" s="448"/>
      <c r="R437" s="448"/>
      <c r="S437" s="448"/>
      <c r="T437" s="448"/>
      <c r="U437" s="448"/>
      <c r="V437" s="448"/>
      <c r="W437" s="547">
        <v>292</v>
      </c>
      <c r="X437" s="448">
        <f t="shared" si="52"/>
        <v>7685.4400000000005</v>
      </c>
      <c r="Y437" s="36"/>
      <c r="Z437" s="36"/>
    </row>
    <row r="438" spans="1:26" s="23" customFormat="1" ht="15">
      <c r="A438" s="185"/>
      <c r="B438" s="539" t="s">
        <v>1367</v>
      </c>
      <c r="C438" s="540" t="s">
        <v>1555</v>
      </c>
      <c r="D438" s="122">
        <v>18060214</v>
      </c>
      <c r="E438" s="122">
        <v>24.61</v>
      </c>
      <c r="F438" s="547">
        <v>8502</v>
      </c>
      <c r="G438" s="448">
        <f t="shared" si="64"/>
        <v>209234.22</v>
      </c>
      <c r="H438" s="149">
        <v>44347</v>
      </c>
      <c r="I438" s="149">
        <v>43399</v>
      </c>
      <c r="J438" s="149" t="s">
        <v>910</v>
      </c>
      <c r="K438" s="156"/>
      <c r="L438" s="542">
        <f>K438*E438</f>
        <v>0</v>
      </c>
      <c r="M438" s="542">
        <v>736</v>
      </c>
      <c r="N438" s="194">
        <v>43300</v>
      </c>
      <c r="O438" s="543">
        <f>F438+K438-W438</f>
        <v>1563</v>
      </c>
      <c r="P438" s="448">
        <f t="shared" si="51"/>
        <v>38465.43</v>
      </c>
      <c r="Q438" s="448"/>
      <c r="R438" s="448"/>
      <c r="S438" s="448"/>
      <c r="T438" s="448"/>
      <c r="U438" s="448"/>
      <c r="V438" s="448"/>
      <c r="W438" s="547">
        <v>6939</v>
      </c>
      <c r="X438" s="448">
        <f t="shared" si="52"/>
        <v>170768.79</v>
      </c>
      <c r="Y438" s="36"/>
      <c r="Z438" s="36"/>
    </row>
    <row r="439" spans="1:26" s="23" customFormat="1" ht="15">
      <c r="A439" s="185">
        <v>137</v>
      </c>
      <c r="B439" s="539" t="s">
        <v>1719</v>
      </c>
      <c r="C439" s="540" t="s">
        <v>1557</v>
      </c>
      <c r="D439" s="153">
        <v>400718</v>
      </c>
      <c r="E439" s="122">
        <v>26.32</v>
      </c>
      <c r="F439" s="547">
        <v>846</v>
      </c>
      <c r="G439" s="448">
        <f t="shared" si="64"/>
        <v>22266.720000000001</v>
      </c>
      <c r="H439" s="149">
        <v>43308</v>
      </c>
      <c r="I439" s="149">
        <v>43308</v>
      </c>
      <c r="J439" s="149" t="s">
        <v>354</v>
      </c>
      <c r="K439" s="156"/>
      <c r="L439" s="542">
        <f>K439*E439</f>
        <v>0</v>
      </c>
      <c r="M439" s="542">
        <v>62</v>
      </c>
      <c r="N439" s="194">
        <v>43298</v>
      </c>
      <c r="O439" s="543">
        <f>F439+K439-W439</f>
        <v>554</v>
      </c>
      <c r="P439" s="448">
        <f t="shared" si="51"/>
        <v>14581.28</v>
      </c>
      <c r="Q439" s="448"/>
      <c r="R439" s="448"/>
      <c r="S439" s="448"/>
      <c r="T439" s="448"/>
      <c r="U439" s="448"/>
      <c r="V439" s="448"/>
      <c r="W439" s="547">
        <v>292</v>
      </c>
      <c r="X439" s="448">
        <f t="shared" si="52"/>
        <v>7685.4400000000005</v>
      </c>
      <c r="Y439" s="36"/>
      <c r="Z439" s="36"/>
    </row>
    <row r="440" spans="1:26" s="23" customFormat="1" ht="15">
      <c r="A440" s="185"/>
      <c r="B440" s="544" t="s">
        <v>1719</v>
      </c>
      <c r="C440" s="545" t="s">
        <v>1557</v>
      </c>
      <c r="D440" s="546" t="s">
        <v>912</v>
      </c>
      <c r="E440" s="448">
        <v>24.61</v>
      </c>
      <c r="F440" s="547">
        <v>8498</v>
      </c>
      <c r="G440" s="448">
        <f t="shared" si="64"/>
        <v>209135.78</v>
      </c>
      <c r="H440" s="548" t="s">
        <v>913</v>
      </c>
      <c r="I440" s="549">
        <v>43399</v>
      </c>
      <c r="J440" s="445" t="s">
        <v>910</v>
      </c>
      <c r="K440" s="189"/>
      <c r="L440" s="448">
        <f>K440*E440</f>
        <v>0</v>
      </c>
      <c r="M440" s="550">
        <v>736</v>
      </c>
      <c r="N440" s="549">
        <v>43300</v>
      </c>
      <c r="O440" s="543">
        <f>F440+K440-W440</f>
        <v>1563</v>
      </c>
      <c r="P440" s="448">
        <f t="shared" si="51"/>
        <v>38465.43</v>
      </c>
      <c r="Q440" s="448"/>
      <c r="R440" s="448"/>
      <c r="S440" s="448"/>
      <c r="T440" s="448"/>
      <c r="U440" s="448"/>
      <c r="V440" s="448"/>
      <c r="W440" s="547">
        <v>6935</v>
      </c>
      <c r="X440" s="448">
        <f t="shared" si="52"/>
        <v>170670.35</v>
      </c>
      <c r="Y440" s="36"/>
      <c r="Z440" s="36"/>
    </row>
    <row r="441" spans="1:26" s="23" customFormat="1" ht="57">
      <c r="A441" s="185">
        <v>142</v>
      </c>
      <c r="B441" s="544" t="s">
        <v>1393</v>
      </c>
      <c r="C441" s="545" t="s">
        <v>160</v>
      </c>
      <c r="D441" s="546" t="s">
        <v>186</v>
      </c>
      <c r="E441" s="448">
        <v>63.18</v>
      </c>
      <c r="F441" s="547">
        <v>4112</v>
      </c>
      <c r="G441" s="448">
        <f t="shared" si="64"/>
        <v>259796.16</v>
      </c>
      <c r="H441" s="548" t="s">
        <v>188</v>
      </c>
      <c r="I441" s="549"/>
      <c r="J441" s="549"/>
      <c r="K441" s="189"/>
      <c r="L441" s="448"/>
      <c r="M441" s="549"/>
      <c r="N441" s="549"/>
      <c r="O441" s="543">
        <f>F441-W441</f>
        <v>1014</v>
      </c>
      <c r="P441" s="448">
        <f>O441*E441</f>
        <v>64064.52</v>
      </c>
      <c r="Q441" s="448"/>
      <c r="R441" s="448"/>
      <c r="S441" s="448"/>
      <c r="T441" s="448"/>
      <c r="U441" s="448"/>
      <c r="V441" s="448"/>
      <c r="W441" s="547">
        <v>3098</v>
      </c>
      <c r="X441" s="448">
        <f t="shared" si="52"/>
        <v>195731.63999999998</v>
      </c>
      <c r="Y441" s="36"/>
      <c r="Z441" s="36"/>
    </row>
    <row r="442" spans="1:26" s="23" customFormat="1" ht="57">
      <c r="A442" s="185">
        <v>143</v>
      </c>
      <c r="B442" s="544" t="s">
        <v>1394</v>
      </c>
      <c r="C442" s="545" t="s">
        <v>160</v>
      </c>
      <c r="D442" s="546" t="s">
        <v>187</v>
      </c>
      <c r="E442" s="448">
        <v>91.26</v>
      </c>
      <c r="F442" s="547">
        <v>2756</v>
      </c>
      <c r="G442" s="448">
        <f t="shared" si="64"/>
        <v>251512.56000000003</v>
      </c>
      <c r="H442" s="548" t="s">
        <v>190</v>
      </c>
      <c r="I442" s="549"/>
      <c r="J442" s="549"/>
      <c r="K442" s="189"/>
      <c r="L442" s="448"/>
      <c r="M442" s="549"/>
      <c r="N442" s="549"/>
      <c r="O442" s="543">
        <f>F442-W442</f>
        <v>486</v>
      </c>
      <c r="P442" s="448">
        <f>O442*E442</f>
        <v>44352.36</v>
      </c>
      <c r="Q442" s="448"/>
      <c r="R442" s="448"/>
      <c r="S442" s="448"/>
      <c r="T442" s="448"/>
      <c r="U442" s="448"/>
      <c r="V442" s="448"/>
      <c r="W442" s="547">
        <v>2270</v>
      </c>
      <c r="X442" s="448">
        <f>W442*E442</f>
        <v>207160.2</v>
      </c>
      <c r="Y442" s="36"/>
      <c r="Z442" s="36"/>
    </row>
    <row r="443" spans="1:26" s="23" customFormat="1" ht="51">
      <c r="A443" s="185">
        <v>144</v>
      </c>
      <c r="B443" s="554" t="s">
        <v>632</v>
      </c>
      <c r="C443" s="554" t="s">
        <v>160</v>
      </c>
      <c r="D443" s="122" t="s">
        <v>633</v>
      </c>
      <c r="E443" s="122">
        <v>90.33</v>
      </c>
      <c r="F443" s="547">
        <v>913</v>
      </c>
      <c r="G443" s="448">
        <f t="shared" si="64"/>
        <v>82471.289999999994</v>
      </c>
      <c r="H443" s="194">
        <v>44136</v>
      </c>
      <c r="I443" s="194">
        <v>43314</v>
      </c>
      <c r="J443" s="194" t="s">
        <v>634</v>
      </c>
      <c r="K443" s="156"/>
      <c r="L443" s="448">
        <f>K443*E443</f>
        <v>0</v>
      </c>
      <c r="M443" s="450">
        <v>737</v>
      </c>
      <c r="N443" s="549">
        <v>43301</v>
      </c>
      <c r="O443" s="543">
        <f>F443+K443-W443</f>
        <v>98</v>
      </c>
      <c r="P443" s="448">
        <f>O443*E443</f>
        <v>8852.34</v>
      </c>
      <c r="Q443" s="448"/>
      <c r="R443" s="448"/>
      <c r="S443" s="448"/>
      <c r="T443" s="448"/>
      <c r="U443" s="448"/>
      <c r="V443" s="448"/>
      <c r="W443" s="547">
        <v>815</v>
      </c>
      <c r="X443" s="448">
        <f>W443*E443</f>
        <v>73618.95</v>
      </c>
      <c r="Y443" s="36"/>
      <c r="Z443" s="36"/>
    </row>
    <row r="444" spans="1:26" s="23" customFormat="1" ht="51">
      <c r="A444" s="185">
        <v>145</v>
      </c>
      <c r="B444" s="554" t="s">
        <v>1393</v>
      </c>
      <c r="C444" s="554" t="s">
        <v>160</v>
      </c>
      <c r="D444" s="122">
        <v>5280</v>
      </c>
      <c r="E444" s="122">
        <v>131.11000000000001</v>
      </c>
      <c r="F444" s="547">
        <v>8730</v>
      </c>
      <c r="G444" s="448">
        <f t="shared" si="64"/>
        <v>1144590.3</v>
      </c>
      <c r="H444" s="194">
        <v>44136</v>
      </c>
      <c r="I444" s="194">
        <v>43314</v>
      </c>
      <c r="J444" s="194" t="s">
        <v>634</v>
      </c>
      <c r="K444" s="156"/>
      <c r="L444" s="448">
        <f>K444*E444</f>
        <v>0</v>
      </c>
      <c r="M444" s="450">
        <v>737</v>
      </c>
      <c r="N444" s="549">
        <v>43301</v>
      </c>
      <c r="O444" s="543">
        <f>F444+K444-W444</f>
        <v>354</v>
      </c>
      <c r="P444" s="448">
        <f>O444*E444</f>
        <v>46412.94</v>
      </c>
      <c r="Q444" s="448"/>
      <c r="R444" s="448"/>
      <c r="S444" s="448"/>
      <c r="T444" s="448"/>
      <c r="U444" s="448"/>
      <c r="V444" s="448"/>
      <c r="W444" s="547">
        <v>8376</v>
      </c>
      <c r="X444" s="448">
        <f>W444*E444</f>
        <v>1098177.3600000001</v>
      </c>
      <c r="Y444" s="36"/>
      <c r="Z444" s="36"/>
    </row>
    <row r="445" spans="1:26" s="38" customFormat="1" ht="13.5">
      <c r="A445" s="435"/>
      <c r="B445" s="435" t="s">
        <v>1588</v>
      </c>
      <c r="C445" s="120"/>
      <c r="D445" s="121"/>
      <c r="E445" s="121"/>
      <c r="F445" s="120"/>
      <c r="G445" s="121">
        <f>SUM(G291:G444)</f>
        <v>44713623.059999995</v>
      </c>
      <c r="H445" s="462"/>
      <c r="I445" s="493"/>
      <c r="J445" s="494"/>
      <c r="K445" s="435"/>
      <c r="L445" s="147">
        <f>SUM(L291:L444)</f>
        <v>12802225.640000001</v>
      </c>
      <c r="M445" s="435"/>
      <c r="N445" s="148"/>
      <c r="O445" s="435"/>
      <c r="P445" s="121">
        <f>SUM(P291:P444)</f>
        <v>8398317.2499999963</v>
      </c>
      <c r="Q445" s="123"/>
      <c r="R445" s="435"/>
      <c r="S445" s="435"/>
      <c r="T445" s="435"/>
      <c r="U445" s="120"/>
      <c r="V445" s="435"/>
      <c r="W445" s="435"/>
      <c r="X445" s="147">
        <f>SUM(X291:X444)</f>
        <v>49117531.449999988</v>
      </c>
      <c r="Y445" s="37">
        <f>G445+L445-P445</f>
        <v>49117531.450000003</v>
      </c>
      <c r="Z445" s="37">
        <f>X445-Y445</f>
        <v>0</v>
      </c>
    </row>
    <row r="446" spans="1:26" s="23" customFormat="1" ht="15.75">
      <c r="A446" s="649" t="s">
        <v>1554</v>
      </c>
      <c r="B446" s="650"/>
      <c r="C446" s="650"/>
      <c r="D446" s="650"/>
      <c r="E446" s="650"/>
      <c r="F446" s="650"/>
      <c r="G446" s="650"/>
      <c r="H446" s="650"/>
      <c r="I446" s="650"/>
      <c r="J446" s="650"/>
      <c r="K446" s="650"/>
      <c r="L446" s="650"/>
      <c r="M446" s="650"/>
      <c r="N446" s="650"/>
      <c r="O446" s="650"/>
      <c r="P446" s="650"/>
      <c r="Q446" s="650"/>
      <c r="R446" s="650"/>
      <c r="S446" s="650"/>
      <c r="T446" s="650"/>
      <c r="U446" s="650"/>
      <c r="V446" s="650"/>
      <c r="W446" s="650"/>
      <c r="X446" s="651"/>
    </row>
    <row r="447" spans="1:26" s="23" customFormat="1">
      <c r="A447" s="156">
        <v>2</v>
      </c>
      <c r="B447" s="151" t="s">
        <v>1343</v>
      </c>
      <c r="C447" s="567" t="s">
        <v>1715</v>
      </c>
      <c r="D447" s="187" t="s">
        <v>1703</v>
      </c>
      <c r="E447" s="150">
        <v>2033</v>
      </c>
      <c r="F447" s="185">
        <v>5</v>
      </c>
      <c r="G447" s="150">
        <f t="shared" ref="G447:G478" si="65">E447*F447</f>
        <v>10165</v>
      </c>
      <c r="H447" s="453">
        <v>43535</v>
      </c>
      <c r="I447" s="453">
        <v>42710</v>
      </c>
      <c r="J447" s="441">
        <v>766</v>
      </c>
      <c r="K447" s="185"/>
      <c r="L447" s="150"/>
      <c r="M447" s="185">
        <v>100</v>
      </c>
      <c r="N447" s="453">
        <v>42794</v>
      </c>
      <c r="O447" s="568">
        <f>F447+K447-W447</f>
        <v>0</v>
      </c>
      <c r="P447" s="150">
        <f t="shared" ref="P447:P478" si="66">O447*E447</f>
        <v>0</v>
      </c>
      <c r="Q447" s="454"/>
      <c r="R447" s="185"/>
      <c r="S447" s="185"/>
      <c r="T447" s="185"/>
      <c r="U447" s="176"/>
      <c r="V447" s="185"/>
      <c r="W447" s="185">
        <v>5</v>
      </c>
      <c r="X447" s="150">
        <f t="shared" ref="X447:X478" si="67">W447*E447</f>
        <v>10165</v>
      </c>
    </row>
    <row r="448" spans="1:26" s="23" customFormat="1" ht="25.5">
      <c r="A448" s="156">
        <v>4</v>
      </c>
      <c r="B448" s="151" t="s">
        <v>779</v>
      </c>
      <c r="C448" s="569" t="s">
        <v>1557</v>
      </c>
      <c r="D448" s="299" t="s">
        <v>780</v>
      </c>
      <c r="E448" s="122">
        <v>370.22</v>
      </c>
      <c r="F448" s="441">
        <v>955</v>
      </c>
      <c r="G448" s="150">
        <f t="shared" si="65"/>
        <v>353560.10000000003</v>
      </c>
      <c r="H448" s="149">
        <v>44926</v>
      </c>
      <c r="I448" s="149">
        <v>43356</v>
      </c>
      <c r="J448" s="296" t="s">
        <v>781</v>
      </c>
      <c r="K448" s="156"/>
      <c r="L448" s="185">
        <f>K448*E448</f>
        <v>0</v>
      </c>
      <c r="M448" s="156">
        <v>466</v>
      </c>
      <c r="N448" s="149">
        <v>43234</v>
      </c>
      <c r="O448" s="152">
        <f t="shared" ref="O448:O454" si="68">F448+K448-W448</f>
        <v>268</v>
      </c>
      <c r="P448" s="150">
        <f t="shared" si="66"/>
        <v>99218.96</v>
      </c>
      <c r="Q448" s="454"/>
      <c r="R448" s="185"/>
      <c r="S448" s="185"/>
      <c r="T448" s="185"/>
      <c r="U448" s="176"/>
      <c r="V448" s="185"/>
      <c r="W448" s="441">
        <v>687</v>
      </c>
      <c r="X448" s="150">
        <f t="shared" si="67"/>
        <v>254341.14</v>
      </c>
    </row>
    <row r="449" spans="1:24" s="23" customFormat="1" ht="25.5">
      <c r="A449" s="156"/>
      <c r="B449" s="151" t="s">
        <v>779</v>
      </c>
      <c r="C449" s="569" t="s">
        <v>1557</v>
      </c>
      <c r="D449" s="299"/>
      <c r="E449" s="122">
        <v>370.22</v>
      </c>
      <c r="F449" s="441">
        <v>965</v>
      </c>
      <c r="G449" s="150">
        <f t="shared" si="65"/>
        <v>357262.30000000005</v>
      </c>
      <c r="H449" s="149">
        <v>44317</v>
      </c>
      <c r="I449" s="149">
        <v>43399</v>
      </c>
      <c r="J449" s="296" t="s">
        <v>946</v>
      </c>
      <c r="K449" s="156"/>
      <c r="L449" s="185">
        <f>K449*E449</f>
        <v>0</v>
      </c>
      <c r="M449" s="156">
        <v>736</v>
      </c>
      <c r="N449" s="149">
        <v>43300</v>
      </c>
      <c r="O449" s="152">
        <f t="shared" si="68"/>
        <v>0</v>
      </c>
      <c r="P449" s="150">
        <f t="shared" si="66"/>
        <v>0</v>
      </c>
      <c r="Q449" s="454"/>
      <c r="R449" s="185"/>
      <c r="S449" s="185"/>
      <c r="T449" s="185"/>
      <c r="U449" s="176"/>
      <c r="V449" s="185"/>
      <c r="W449" s="441">
        <v>965</v>
      </c>
      <c r="X449" s="150">
        <f t="shared" si="67"/>
        <v>357262.30000000005</v>
      </c>
    </row>
    <row r="450" spans="1:24" s="23" customFormat="1">
      <c r="A450" s="156">
        <v>6</v>
      </c>
      <c r="B450" s="151" t="s">
        <v>1342</v>
      </c>
      <c r="C450" s="567" t="s">
        <v>1341</v>
      </c>
      <c r="D450" s="187" t="s">
        <v>1706</v>
      </c>
      <c r="E450" s="150">
        <v>1583.6</v>
      </c>
      <c r="F450" s="185">
        <v>1</v>
      </c>
      <c r="G450" s="150">
        <f t="shared" si="65"/>
        <v>1583.6</v>
      </c>
      <c r="H450" s="453">
        <v>43551</v>
      </c>
      <c r="I450" s="453">
        <v>42724</v>
      </c>
      <c r="J450" s="441">
        <v>813</v>
      </c>
      <c r="K450" s="185"/>
      <c r="L450" s="185">
        <f t="shared" ref="L450:L459" si="69">K450*E450</f>
        <v>0</v>
      </c>
      <c r="M450" s="185">
        <v>100</v>
      </c>
      <c r="N450" s="453">
        <v>42794</v>
      </c>
      <c r="O450" s="152">
        <f t="shared" si="68"/>
        <v>0</v>
      </c>
      <c r="P450" s="150">
        <f t="shared" si="66"/>
        <v>0</v>
      </c>
      <c r="Q450" s="454"/>
      <c r="R450" s="185"/>
      <c r="S450" s="185"/>
      <c r="T450" s="185"/>
      <c r="U450" s="176"/>
      <c r="V450" s="185"/>
      <c r="W450" s="185">
        <v>1</v>
      </c>
      <c r="X450" s="150">
        <f t="shared" si="67"/>
        <v>1583.6</v>
      </c>
    </row>
    <row r="451" spans="1:24" s="23" customFormat="1">
      <c r="A451" s="156">
        <v>7</v>
      </c>
      <c r="B451" s="151" t="s">
        <v>151</v>
      </c>
      <c r="C451" s="567" t="s">
        <v>148</v>
      </c>
      <c r="D451" s="187" t="s">
        <v>152</v>
      </c>
      <c r="E451" s="150">
        <v>0.67</v>
      </c>
      <c r="F451" s="185">
        <v>1372</v>
      </c>
      <c r="G451" s="150">
        <f t="shared" si="65"/>
        <v>919.24</v>
      </c>
      <c r="H451" s="453">
        <v>43647</v>
      </c>
      <c r="I451" s="453">
        <v>42662</v>
      </c>
      <c r="J451" s="441">
        <v>5250629</v>
      </c>
      <c r="K451" s="185"/>
      <c r="L451" s="185">
        <f t="shared" si="69"/>
        <v>0</v>
      </c>
      <c r="M451" s="185">
        <v>516</v>
      </c>
      <c r="N451" s="453">
        <v>42648</v>
      </c>
      <c r="O451" s="152">
        <f t="shared" si="68"/>
        <v>0</v>
      </c>
      <c r="P451" s="150">
        <f t="shared" si="66"/>
        <v>0</v>
      </c>
      <c r="Q451" s="454"/>
      <c r="R451" s="185"/>
      <c r="S451" s="185"/>
      <c r="T451" s="185"/>
      <c r="U451" s="176"/>
      <c r="V451" s="185"/>
      <c r="W451" s="185">
        <v>1372</v>
      </c>
      <c r="X451" s="150">
        <f t="shared" si="67"/>
        <v>919.24</v>
      </c>
    </row>
    <row r="452" spans="1:24" s="23" customFormat="1">
      <c r="A452" s="156"/>
      <c r="B452" s="151" t="s">
        <v>1272</v>
      </c>
      <c r="C452" s="567" t="s">
        <v>9</v>
      </c>
      <c r="D452" s="187" t="s">
        <v>1273</v>
      </c>
      <c r="E452" s="150">
        <v>40.659999999999997</v>
      </c>
      <c r="F452" s="185">
        <v>0</v>
      </c>
      <c r="G452" s="150">
        <f t="shared" si="65"/>
        <v>0</v>
      </c>
      <c r="H452" s="453">
        <v>44347</v>
      </c>
      <c r="I452" s="453">
        <v>43448</v>
      </c>
      <c r="J452" s="441">
        <v>18001666</v>
      </c>
      <c r="K452" s="185">
        <v>3640</v>
      </c>
      <c r="L452" s="185">
        <f t="shared" si="69"/>
        <v>148002.4</v>
      </c>
      <c r="M452" s="185">
        <v>1246</v>
      </c>
      <c r="N452" s="453">
        <v>43437</v>
      </c>
      <c r="O452" s="152">
        <f t="shared" si="68"/>
        <v>56</v>
      </c>
      <c r="P452" s="150">
        <f t="shared" si="66"/>
        <v>2276.96</v>
      </c>
      <c r="Q452" s="454"/>
      <c r="R452" s="185"/>
      <c r="S452" s="185"/>
      <c r="T452" s="185"/>
      <c r="U452" s="176"/>
      <c r="V452" s="185"/>
      <c r="W452" s="185">
        <v>3584</v>
      </c>
      <c r="X452" s="150">
        <f t="shared" si="67"/>
        <v>145725.44</v>
      </c>
    </row>
    <row r="453" spans="1:24" s="23" customFormat="1">
      <c r="A453" s="156">
        <v>8</v>
      </c>
      <c r="B453" s="151" t="s">
        <v>1345</v>
      </c>
      <c r="C453" s="567" t="s">
        <v>1715</v>
      </c>
      <c r="D453" s="187" t="s">
        <v>1346</v>
      </c>
      <c r="E453" s="150">
        <v>1.23</v>
      </c>
      <c r="F453" s="185">
        <v>870</v>
      </c>
      <c r="G453" s="150">
        <f t="shared" si="65"/>
        <v>1070.0999999999999</v>
      </c>
      <c r="H453" s="453">
        <v>43556</v>
      </c>
      <c r="I453" s="453">
        <v>42732</v>
      </c>
      <c r="J453" s="441" t="s">
        <v>1707</v>
      </c>
      <c r="K453" s="185"/>
      <c r="L453" s="185">
        <f t="shared" si="69"/>
        <v>0</v>
      </c>
      <c r="M453" s="185">
        <v>723</v>
      </c>
      <c r="N453" s="453">
        <v>42719</v>
      </c>
      <c r="O453" s="152">
        <f t="shared" si="68"/>
        <v>70</v>
      </c>
      <c r="P453" s="150">
        <f t="shared" si="66"/>
        <v>86.1</v>
      </c>
      <c r="Q453" s="454"/>
      <c r="R453" s="185"/>
      <c r="S453" s="185"/>
      <c r="T453" s="185"/>
      <c r="U453" s="176"/>
      <c r="V453" s="185"/>
      <c r="W453" s="185">
        <v>800</v>
      </c>
      <c r="X453" s="150">
        <f t="shared" si="67"/>
        <v>984</v>
      </c>
    </row>
    <row r="454" spans="1:24" s="23" customFormat="1" ht="15.75">
      <c r="A454" s="156">
        <v>9</v>
      </c>
      <c r="B454" s="151" t="s">
        <v>1405</v>
      </c>
      <c r="C454" s="567" t="s">
        <v>1557</v>
      </c>
      <c r="D454" s="187" t="s">
        <v>1601</v>
      </c>
      <c r="E454" s="150">
        <v>648.41999999999996</v>
      </c>
      <c r="F454" s="185">
        <v>25</v>
      </c>
      <c r="G454" s="150">
        <f t="shared" si="65"/>
        <v>16210.499999999998</v>
      </c>
      <c r="H454" s="570">
        <v>44835</v>
      </c>
      <c r="I454" s="453">
        <v>42795</v>
      </c>
      <c r="J454" s="441" t="s">
        <v>1708</v>
      </c>
      <c r="K454" s="185"/>
      <c r="L454" s="185">
        <f t="shared" si="69"/>
        <v>0</v>
      </c>
      <c r="M454" s="185">
        <v>90</v>
      </c>
      <c r="N454" s="453">
        <v>42794</v>
      </c>
      <c r="O454" s="152">
        <f t="shared" si="68"/>
        <v>25</v>
      </c>
      <c r="P454" s="150">
        <f t="shared" si="66"/>
        <v>16210.499999999998</v>
      </c>
      <c r="Q454" s="454"/>
      <c r="R454" s="185"/>
      <c r="S454" s="185"/>
      <c r="T454" s="185"/>
      <c r="U454" s="176"/>
      <c r="V454" s="185"/>
      <c r="W454" s="185">
        <v>0</v>
      </c>
      <c r="X454" s="150">
        <f t="shared" si="67"/>
        <v>0</v>
      </c>
    </row>
    <row r="455" spans="1:24" s="23" customFormat="1">
      <c r="A455" s="156">
        <v>11</v>
      </c>
      <c r="B455" s="151" t="s">
        <v>42</v>
      </c>
      <c r="C455" s="567" t="s">
        <v>1555</v>
      </c>
      <c r="D455" s="187" t="s">
        <v>1601</v>
      </c>
      <c r="E455" s="150">
        <v>648.41999999999996</v>
      </c>
      <c r="F455" s="441">
        <v>1012</v>
      </c>
      <c r="G455" s="150">
        <f t="shared" si="65"/>
        <v>656201.03999999992</v>
      </c>
      <c r="H455" s="570">
        <v>44835</v>
      </c>
      <c r="I455" s="453">
        <v>42996</v>
      </c>
      <c r="J455" s="453" t="s">
        <v>1709</v>
      </c>
      <c r="K455" s="441"/>
      <c r="L455" s="185">
        <f t="shared" si="69"/>
        <v>0</v>
      </c>
      <c r="M455" s="185">
        <v>497</v>
      </c>
      <c r="N455" s="453">
        <v>42984</v>
      </c>
      <c r="O455" s="152">
        <f>F455-W455</f>
        <v>0</v>
      </c>
      <c r="P455" s="150">
        <f t="shared" si="66"/>
        <v>0</v>
      </c>
      <c r="Q455" s="454"/>
      <c r="R455" s="185"/>
      <c r="S455" s="185"/>
      <c r="T455" s="185"/>
      <c r="U455" s="176"/>
      <c r="V455" s="185"/>
      <c r="W455" s="441">
        <v>1012</v>
      </c>
      <c r="X455" s="150">
        <f t="shared" si="67"/>
        <v>656201.03999999992</v>
      </c>
    </row>
    <row r="456" spans="1:24" s="23" customFormat="1" ht="15.75">
      <c r="A456" s="156">
        <v>12</v>
      </c>
      <c r="B456" s="151" t="s">
        <v>782</v>
      </c>
      <c r="C456" s="569" t="s">
        <v>1557</v>
      </c>
      <c r="D456" s="299" t="s">
        <v>780</v>
      </c>
      <c r="E456" s="122">
        <v>765.05</v>
      </c>
      <c r="F456" s="441">
        <v>926</v>
      </c>
      <c r="G456" s="150">
        <f t="shared" si="65"/>
        <v>708436.29999999993</v>
      </c>
      <c r="H456" s="149">
        <v>44926</v>
      </c>
      <c r="I456" s="149">
        <v>43356</v>
      </c>
      <c r="J456" s="296" t="s">
        <v>781</v>
      </c>
      <c r="K456" s="156"/>
      <c r="L456" s="185">
        <f t="shared" si="69"/>
        <v>0</v>
      </c>
      <c r="M456" s="156">
        <v>466</v>
      </c>
      <c r="N456" s="149">
        <v>43234</v>
      </c>
      <c r="O456" s="152">
        <f t="shared" ref="O456:O463" si="70">F456+K456-W456</f>
        <v>273</v>
      </c>
      <c r="P456" s="150">
        <f t="shared" si="66"/>
        <v>208858.65</v>
      </c>
      <c r="Q456" s="454"/>
      <c r="R456" s="185"/>
      <c r="S456" s="185"/>
      <c r="T456" s="185"/>
      <c r="U456" s="176"/>
      <c r="V456" s="185"/>
      <c r="W456" s="441">
        <v>653</v>
      </c>
      <c r="X456" s="150">
        <f t="shared" si="67"/>
        <v>499577.64999999997</v>
      </c>
    </row>
    <row r="457" spans="1:24" s="23" customFormat="1" ht="15.75">
      <c r="A457" s="156"/>
      <c r="B457" s="151" t="s">
        <v>944</v>
      </c>
      <c r="C457" s="569" t="s">
        <v>1557</v>
      </c>
      <c r="D457" s="299"/>
      <c r="E457" s="122">
        <v>619.53</v>
      </c>
      <c r="F457" s="441">
        <v>400</v>
      </c>
      <c r="G457" s="150">
        <f t="shared" si="65"/>
        <v>247812</v>
      </c>
      <c r="H457" s="149">
        <v>44346</v>
      </c>
      <c r="I457" s="149">
        <v>43399</v>
      </c>
      <c r="J457" s="296" t="s">
        <v>946</v>
      </c>
      <c r="K457" s="156"/>
      <c r="L457" s="185">
        <f t="shared" si="69"/>
        <v>0</v>
      </c>
      <c r="M457" s="156">
        <v>736</v>
      </c>
      <c r="N457" s="149">
        <v>43300</v>
      </c>
      <c r="O457" s="152">
        <f t="shared" si="70"/>
        <v>0</v>
      </c>
      <c r="P457" s="150">
        <f t="shared" si="66"/>
        <v>0</v>
      </c>
      <c r="Q457" s="454"/>
      <c r="R457" s="185"/>
      <c r="S457" s="185"/>
      <c r="T457" s="185"/>
      <c r="U457" s="176"/>
      <c r="V457" s="185"/>
      <c r="W457" s="441">
        <v>400</v>
      </c>
      <c r="X457" s="150">
        <f t="shared" si="67"/>
        <v>247812</v>
      </c>
    </row>
    <row r="458" spans="1:24" s="23" customFormat="1" ht="15.75">
      <c r="A458" s="156"/>
      <c r="B458" s="151" t="s">
        <v>1405</v>
      </c>
      <c r="C458" s="569" t="s">
        <v>1557</v>
      </c>
      <c r="D458" s="299"/>
      <c r="E458" s="122">
        <v>710.48</v>
      </c>
      <c r="F458" s="441">
        <v>142</v>
      </c>
      <c r="G458" s="150">
        <f t="shared" si="65"/>
        <v>100888.16</v>
      </c>
      <c r="H458" s="149">
        <v>44177</v>
      </c>
      <c r="I458" s="149">
        <v>43399</v>
      </c>
      <c r="J458" s="296" t="s">
        <v>946</v>
      </c>
      <c r="K458" s="156"/>
      <c r="L458" s="185">
        <f t="shared" si="69"/>
        <v>0</v>
      </c>
      <c r="M458" s="156">
        <v>736</v>
      </c>
      <c r="N458" s="149">
        <v>43300</v>
      </c>
      <c r="O458" s="152">
        <f t="shared" si="70"/>
        <v>0</v>
      </c>
      <c r="P458" s="150">
        <f t="shared" si="66"/>
        <v>0</v>
      </c>
      <c r="Q458" s="454"/>
      <c r="R458" s="185"/>
      <c r="S458" s="185"/>
      <c r="T458" s="185"/>
      <c r="U458" s="176"/>
      <c r="V458" s="185"/>
      <c r="W458" s="441">
        <v>142</v>
      </c>
      <c r="X458" s="150">
        <f t="shared" si="67"/>
        <v>100888.16</v>
      </c>
    </row>
    <row r="459" spans="1:24" s="23" customFormat="1" ht="15.75">
      <c r="A459" s="156"/>
      <c r="B459" s="151" t="s">
        <v>782</v>
      </c>
      <c r="C459" s="569" t="s">
        <v>1557</v>
      </c>
      <c r="D459" s="299"/>
      <c r="E459" s="122">
        <v>765.05</v>
      </c>
      <c r="F459" s="441">
        <v>965</v>
      </c>
      <c r="G459" s="150">
        <f t="shared" si="65"/>
        <v>738273.25</v>
      </c>
      <c r="H459" s="149">
        <v>44421</v>
      </c>
      <c r="I459" s="149">
        <v>43399</v>
      </c>
      <c r="J459" s="296" t="s">
        <v>946</v>
      </c>
      <c r="K459" s="156"/>
      <c r="L459" s="185">
        <f t="shared" si="69"/>
        <v>0</v>
      </c>
      <c r="M459" s="156">
        <v>736</v>
      </c>
      <c r="N459" s="149">
        <v>43300</v>
      </c>
      <c r="O459" s="152">
        <f t="shared" si="70"/>
        <v>0</v>
      </c>
      <c r="P459" s="150">
        <f t="shared" si="66"/>
        <v>0</v>
      </c>
      <c r="Q459" s="454"/>
      <c r="R459" s="185"/>
      <c r="S459" s="185"/>
      <c r="T459" s="185"/>
      <c r="U459" s="176"/>
      <c r="V459" s="185"/>
      <c r="W459" s="441">
        <v>965</v>
      </c>
      <c r="X459" s="150">
        <f t="shared" si="67"/>
        <v>738273.25</v>
      </c>
    </row>
    <row r="460" spans="1:24" s="23" customFormat="1" ht="25.5">
      <c r="A460" s="156"/>
      <c r="B460" s="151" t="s">
        <v>945</v>
      </c>
      <c r="C460" s="569" t="s">
        <v>1557</v>
      </c>
      <c r="D460" s="299"/>
      <c r="E460" s="122">
        <v>220.42</v>
      </c>
      <c r="F460" s="441">
        <v>600</v>
      </c>
      <c r="G460" s="150">
        <f t="shared" si="65"/>
        <v>132252</v>
      </c>
      <c r="H460" s="149">
        <v>44348</v>
      </c>
      <c r="I460" s="149">
        <v>43399</v>
      </c>
      <c r="J460" s="296" t="s">
        <v>946</v>
      </c>
      <c r="K460" s="156"/>
      <c r="L460" s="185">
        <f>K460*E460</f>
        <v>0</v>
      </c>
      <c r="M460" s="156">
        <v>736</v>
      </c>
      <c r="N460" s="149">
        <v>43300</v>
      </c>
      <c r="O460" s="152">
        <f t="shared" si="70"/>
        <v>0</v>
      </c>
      <c r="P460" s="150">
        <f t="shared" si="66"/>
        <v>0</v>
      </c>
      <c r="Q460" s="454"/>
      <c r="R460" s="185"/>
      <c r="S460" s="185"/>
      <c r="T460" s="185"/>
      <c r="U460" s="176"/>
      <c r="V460" s="185"/>
      <c r="W460" s="441">
        <v>600</v>
      </c>
      <c r="X460" s="150">
        <f t="shared" si="67"/>
        <v>132252</v>
      </c>
    </row>
    <row r="461" spans="1:24" s="23" customFormat="1">
      <c r="A461" s="156">
        <v>14</v>
      </c>
      <c r="B461" s="151" t="s">
        <v>146</v>
      </c>
      <c r="C461" s="567" t="s">
        <v>143</v>
      </c>
      <c r="D461" s="187" t="s">
        <v>147</v>
      </c>
      <c r="E461" s="150">
        <v>3.36</v>
      </c>
      <c r="F461" s="185">
        <v>300</v>
      </c>
      <c r="G461" s="150">
        <f t="shared" si="65"/>
        <v>1008</v>
      </c>
      <c r="H461" s="517">
        <v>43734</v>
      </c>
      <c r="I461" s="453">
        <v>42648</v>
      </c>
      <c r="J461" s="441">
        <v>601</v>
      </c>
      <c r="K461" s="185"/>
      <c r="L461" s="150"/>
      <c r="M461" s="185">
        <v>431</v>
      </c>
      <c r="N461" s="453">
        <v>42613</v>
      </c>
      <c r="O461" s="152">
        <f t="shared" si="70"/>
        <v>0</v>
      </c>
      <c r="P461" s="150">
        <f t="shared" si="66"/>
        <v>0</v>
      </c>
      <c r="Q461" s="454"/>
      <c r="R461" s="185"/>
      <c r="S461" s="185"/>
      <c r="T461" s="185"/>
      <c r="U461" s="176"/>
      <c r="V461" s="185"/>
      <c r="W461" s="185">
        <v>300</v>
      </c>
      <c r="X461" s="150">
        <f t="shared" si="67"/>
        <v>1008</v>
      </c>
    </row>
    <row r="462" spans="1:24" s="23" customFormat="1">
      <c r="A462" s="156">
        <v>15</v>
      </c>
      <c r="B462" s="151" t="s">
        <v>1363</v>
      </c>
      <c r="C462" s="567" t="s">
        <v>10</v>
      </c>
      <c r="D462" s="187" t="s">
        <v>11</v>
      </c>
      <c r="E462" s="150">
        <v>9.24</v>
      </c>
      <c r="F462" s="152">
        <v>166</v>
      </c>
      <c r="G462" s="150">
        <f t="shared" si="65"/>
        <v>1533.8400000000001</v>
      </c>
      <c r="H462" s="482">
        <v>43678</v>
      </c>
      <c r="I462" s="453">
        <v>42642</v>
      </c>
      <c r="J462" s="441" t="s">
        <v>1702</v>
      </c>
      <c r="K462" s="185"/>
      <c r="L462" s="150"/>
      <c r="M462" s="185">
        <v>474</v>
      </c>
      <c r="N462" s="453">
        <v>42629</v>
      </c>
      <c r="O462" s="152">
        <f t="shared" si="70"/>
        <v>0</v>
      </c>
      <c r="P462" s="150">
        <f t="shared" si="66"/>
        <v>0</v>
      </c>
      <c r="Q462" s="454"/>
      <c r="R462" s="185"/>
      <c r="S462" s="185"/>
      <c r="T462" s="185"/>
      <c r="U462" s="176"/>
      <c r="V462" s="185"/>
      <c r="W462" s="152">
        <v>166</v>
      </c>
      <c r="X462" s="150">
        <f t="shared" si="67"/>
        <v>1533.8400000000001</v>
      </c>
    </row>
    <row r="463" spans="1:24" s="23" customFormat="1">
      <c r="A463" s="156">
        <v>16</v>
      </c>
      <c r="B463" s="151" t="s">
        <v>1344</v>
      </c>
      <c r="C463" s="567" t="s">
        <v>1600</v>
      </c>
      <c r="D463" s="187" t="s">
        <v>1705</v>
      </c>
      <c r="E463" s="150">
        <v>64.5</v>
      </c>
      <c r="F463" s="185">
        <v>271</v>
      </c>
      <c r="G463" s="150">
        <f t="shared" si="65"/>
        <v>17479.5</v>
      </c>
      <c r="H463" s="453">
        <v>43647</v>
      </c>
      <c r="I463" s="453">
        <v>42716</v>
      </c>
      <c r="J463" s="441" t="s">
        <v>1704</v>
      </c>
      <c r="K463" s="185"/>
      <c r="L463" s="150"/>
      <c r="M463" s="185">
        <v>586</v>
      </c>
      <c r="N463" s="453">
        <v>42678</v>
      </c>
      <c r="O463" s="152">
        <f t="shared" si="70"/>
        <v>28</v>
      </c>
      <c r="P463" s="150">
        <f t="shared" si="66"/>
        <v>1806</v>
      </c>
      <c r="Q463" s="454"/>
      <c r="R463" s="185"/>
      <c r="S463" s="185"/>
      <c r="T463" s="185"/>
      <c r="U463" s="176"/>
      <c r="V463" s="185"/>
      <c r="W463" s="185">
        <v>243</v>
      </c>
      <c r="X463" s="150">
        <f t="shared" si="67"/>
        <v>15673.5</v>
      </c>
    </row>
    <row r="464" spans="1:24" s="23" customFormat="1" ht="38.25">
      <c r="A464" s="156">
        <v>17</v>
      </c>
      <c r="B464" s="151" t="s">
        <v>1390</v>
      </c>
      <c r="C464" s="567" t="s">
        <v>1555</v>
      </c>
      <c r="D464" s="187" t="s">
        <v>1601</v>
      </c>
      <c r="E464" s="150">
        <v>209.72</v>
      </c>
      <c r="F464" s="441">
        <v>27</v>
      </c>
      <c r="G464" s="150">
        <f t="shared" si="65"/>
        <v>5662.44</v>
      </c>
      <c r="H464" s="570">
        <v>44835</v>
      </c>
      <c r="I464" s="453">
        <v>42996</v>
      </c>
      <c r="J464" s="453" t="s">
        <v>1709</v>
      </c>
      <c r="K464" s="441"/>
      <c r="L464" s="185">
        <f t="shared" ref="L464:L469" si="71">K464*E464</f>
        <v>0</v>
      </c>
      <c r="M464" s="185">
        <v>497</v>
      </c>
      <c r="N464" s="453">
        <v>42984</v>
      </c>
      <c r="O464" s="152">
        <f>F464-W464</f>
        <v>27</v>
      </c>
      <c r="P464" s="150">
        <f t="shared" si="66"/>
        <v>5662.44</v>
      </c>
      <c r="Q464" s="454"/>
      <c r="R464" s="185"/>
      <c r="S464" s="185"/>
      <c r="T464" s="185"/>
      <c r="U464" s="176"/>
      <c r="V464" s="185"/>
      <c r="W464" s="441">
        <v>0</v>
      </c>
      <c r="X464" s="150">
        <f t="shared" si="67"/>
        <v>0</v>
      </c>
    </row>
    <row r="465" spans="1:26" s="23" customFormat="1" ht="38.25">
      <c r="A465" s="156"/>
      <c r="B465" s="151" t="s">
        <v>363</v>
      </c>
      <c r="C465" s="569" t="s">
        <v>1557</v>
      </c>
      <c r="D465" s="299"/>
      <c r="E465" s="122">
        <v>221.49</v>
      </c>
      <c r="F465" s="441">
        <v>1584</v>
      </c>
      <c r="G465" s="150">
        <f t="shared" si="65"/>
        <v>350840.16000000003</v>
      </c>
      <c r="H465" s="149">
        <v>44378</v>
      </c>
      <c r="I465" s="149">
        <v>43399</v>
      </c>
      <c r="J465" s="296" t="s">
        <v>946</v>
      </c>
      <c r="K465" s="441"/>
      <c r="L465" s="185">
        <f t="shared" si="71"/>
        <v>0</v>
      </c>
      <c r="M465" s="156">
        <v>736</v>
      </c>
      <c r="N465" s="149">
        <v>43300</v>
      </c>
      <c r="O465" s="152">
        <f t="shared" ref="O465:O470" si="72">F465+K465-W465</f>
        <v>447</v>
      </c>
      <c r="P465" s="150">
        <f>O465*E465</f>
        <v>99006.03</v>
      </c>
      <c r="Q465" s="454"/>
      <c r="R465" s="185"/>
      <c r="S465" s="185"/>
      <c r="T465" s="185"/>
      <c r="U465" s="176"/>
      <c r="V465" s="185"/>
      <c r="W465" s="441">
        <v>1137</v>
      </c>
      <c r="X465" s="150">
        <f t="shared" si="67"/>
        <v>251834.13</v>
      </c>
    </row>
    <row r="466" spans="1:26" s="23" customFormat="1" ht="24">
      <c r="A466" s="156"/>
      <c r="B466" s="216" t="s">
        <v>949</v>
      </c>
      <c r="C466" s="569" t="s">
        <v>1600</v>
      </c>
      <c r="D466" s="299"/>
      <c r="E466" s="122">
        <v>3317</v>
      </c>
      <c r="F466" s="441">
        <v>126</v>
      </c>
      <c r="G466" s="150">
        <f t="shared" si="65"/>
        <v>417942</v>
      </c>
      <c r="H466" s="149">
        <v>44682</v>
      </c>
      <c r="I466" s="149">
        <v>43383</v>
      </c>
      <c r="J466" s="296">
        <v>964</v>
      </c>
      <c r="K466" s="441"/>
      <c r="L466" s="185">
        <f t="shared" si="71"/>
        <v>0</v>
      </c>
      <c r="M466" s="185">
        <v>984</v>
      </c>
      <c r="N466" s="453">
        <v>43368</v>
      </c>
      <c r="O466" s="152">
        <f t="shared" si="72"/>
        <v>28</v>
      </c>
      <c r="P466" s="150">
        <f>O466*E466</f>
        <v>92876</v>
      </c>
      <c r="Q466" s="454"/>
      <c r="R466" s="185"/>
      <c r="S466" s="185"/>
      <c r="T466" s="185"/>
      <c r="U466" s="176"/>
      <c r="V466" s="185"/>
      <c r="W466" s="441">
        <v>98</v>
      </c>
      <c r="X466" s="150">
        <f t="shared" si="67"/>
        <v>325066</v>
      </c>
    </row>
    <row r="467" spans="1:26" s="23" customFormat="1" ht="24">
      <c r="A467" s="156"/>
      <c r="B467" s="216" t="s">
        <v>949</v>
      </c>
      <c r="C467" s="569" t="s">
        <v>1600</v>
      </c>
      <c r="D467" s="333" t="s">
        <v>555</v>
      </c>
      <c r="E467" s="122">
        <v>3317</v>
      </c>
      <c r="F467" s="441">
        <v>146</v>
      </c>
      <c r="G467" s="150">
        <f t="shared" si="65"/>
        <v>484282</v>
      </c>
      <c r="H467" s="149">
        <v>44702</v>
      </c>
      <c r="I467" s="149">
        <v>43427</v>
      </c>
      <c r="J467" s="296">
        <v>1100</v>
      </c>
      <c r="K467" s="441"/>
      <c r="L467" s="185">
        <f t="shared" si="71"/>
        <v>0</v>
      </c>
      <c r="M467" s="185">
        <v>984</v>
      </c>
      <c r="N467" s="453">
        <v>43368</v>
      </c>
      <c r="O467" s="152">
        <f t="shared" si="72"/>
        <v>0</v>
      </c>
      <c r="P467" s="150">
        <f>O467*E467</f>
        <v>0</v>
      </c>
      <c r="Q467" s="454"/>
      <c r="R467" s="185"/>
      <c r="S467" s="185"/>
      <c r="T467" s="185"/>
      <c r="U467" s="176"/>
      <c r="V467" s="185"/>
      <c r="W467" s="441">
        <v>146</v>
      </c>
      <c r="X467" s="150">
        <f t="shared" si="67"/>
        <v>484282</v>
      </c>
    </row>
    <row r="468" spans="1:26" s="23" customFormat="1" ht="25.5">
      <c r="A468" s="156"/>
      <c r="B468" s="151" t="s">
        <v>950</v>
      </c>
      <c r="C468" s="569" t="s">
        <v>951</v>
      </c>
      <c r="D468" s="299"/>
      <c r="E468" s="122">
        <v>40.659999999999997</v>
      </c>
      <c r="F468" s="441">
        <v>17120</v>
      </c>
      <c r="G468" s="150">
        <f t="shared" si="65"/>
        <v>696099.2</v>
      </c>
      <c r="H468" s="149">
        <v>43983</v>
      </c>
      <c r="I468" s="149">
        <v>43399</v>
      </c>
      <c r="J468" s="296" t="s">
        <v>946</v>
      </c>
      <c r="K468" s="441"/>
      <c r="L468" s="185">
        <f t="shared" si="71"/>
        <v>0</v>
      </c>
      <c r="M468" s="185">
        <v>736</v>
      </c>
      <c r="N468" s="453">
        <v>43300</v>
      </c>
      <c r="O468" s="152">
        <f t="shared" si="72"/>
        <v>1520</v>
      </c>
      <c r="P468" s="150">
        <f>O468*E468</f>
        <v>61803.199999999997</v>
      </c>
      <c r="Q468" s="454"/>
      <c r="R468" s="185"/>
      <c r="S468" s="185"/>
      <c r="T468" s="185"/>
      <c r="U468" s="176"/>
      <c r="V468" s="185"/>
      <c r="W468" s="441">
        <v>15600</v>
      </c>
      <c r="X468" s="150">
        <f t="shared" si="67"/>
        <v>634296</v>
      </c>
    </row>
    <row r="469" spans="1:26" s="23" customFormat="1" ht="25.5">
      <c r="A469" s="156"/>
      <c r="B469" s="151" t="s">
        <v>950</v>
      </c>
      <c r="C469" s="569" t="s">
        <v>1602</v>
      </c>
      <c r="D469" s="299"/>
      <c r="E469" s="122">
        <v>40.659999999999997</v>
      </c>
      <c r="F469" s="441">
        <v>0</v>
      </c>
      <c r="G469" s="150">
        <f t="shared" si="65"/>
        <v>0</v>
      </c>
      <c r="H469" s="149"/>
      <c r="I469" s="149">
        <v>43444</v>
      </c>
      <c r="J469" s="296" t="s">
        <v>1274</v>
      </c>
      <c r="K469" s="441">
        <v>15950</v>
      </c>
      <c r="L469" s="185">
        <f t="shared" si="71"/>
        <v>648527</v>
      </c>
      <c r="M469" s="185">
        <v>736</v>
      </c>
      <c r="N469" s="453">
        <v>43300</v>
      </c>
      <c r="O469" s="152">
        <f t="shared" si="72"/>
        <v>500</v>
      </c>
      <c r="P469" s="150">
        <f>O469*E469</f>
        <v>20330</v>
      </c>
      <c r="Q469" s="454"/>
      <c r="R469" s="185"/>
      <c r="S469" s="185"/>
      <c r="T469" s="185"/>
      <c r="U469" s="176"/>
      <c r="V469" s="185"/>
      <c r="W469" s="441">
        <v>15450</v>
      </c>
      <c r="X469" s="150">
        <f t="shared" si="67"/>
        <v>628197</v>
      </c>
    </row>
    <row r="470" spans="1:26" s="23" customFormat="1">
      <c r="A470" s="156">
        <v>18</v>
      </c>
      <c r="B470" s="151" t="s">
        <v>144</v>
      </c>
      <c r="C470" s="567" t="s">
        <v>143</v>
      </c>
      <c r="D470" s="187" t="s">
        <v>145</v>
      </c>
      <c r="E470" s="150">
        <v>3.36</v>
      </c>
      <c r="F470" s="185">
        <v>1000</v>
      </c>
      <c r="G470" s="150">
        <f t="shared" si="65"/>
        <v>3360</v>
      </c>
      <c r="H470" s="571">
        <v>43853</v>
      </c>
      <c r="I470" s="453">
        <v>42648</v>
      </c>
      <c r="J470" s="441">
        <v>601</v>
      </c>
      <c r="K470" s="185"/>
      <c r="L470" s="150"/>
      <c r="M470" s="185">
        <v>431</v>
      </c>
      <c r="N470" s="453">
        <v>42613</v>
      </c>
      <c r="O470" s="152">
        <f t="shared" si="72"/>
        <v>0</v>
      </c>
      <c r="P470" s="150">
        <f t="shared" si="66"/>
        <v>0</v>
      </c>
      <c r="Q470" s="454"/>
      <c r="R470" s="185"/>
      <c r="S470" s="185"/>
      <c r="T470" s="185"/>
      <c r="U470" s="176"/>
      <c r="V470" s="185"/>
      <c r="W470" s="185">
        <v>1000</v>
      </c>
      <c r="X470" s="150">
        <f t="shared" si="67"/>
        <v>3360</v>
      </c>
    </row>
    <row r="471" spans="1:26" s="23" customFormat="1">
      <c r="A471" s="156">
        <v>19</v>
      </c>
      <c r="B471" s="151" t="s">
        <v>43</v>
      </c>
      <c r="C471" s="567" t="s">
        <v>1555</v>
      </c>
      <c r="D471" s="187" t="s">
        <v>1601</v>
      </c>
      <c r="E471" s="150">
        <v>20.329999999999998</v>
      </c>
      <c r="F471" s="441">
        <v>1498</v>
      </c>
      <c r="G471" s="150">
        <f t="shared" si="65"/>
        <v>30454.339999999997</v>
      </c>
      <c r="H471" s="572">
        <v>44835</v>
      </c>
      <c r="I471" s="453">
        <v>42996</v>
      </c>
      <c r="J471" s="453" t="s">
        <v>1709</v>
      </c>
      <c r="K471" s="441"/>
      <c r="L471" s="185">
        <f t="shared" ref="L471:L476" si="73">K471*E471</f>
        <v>0</v>
      </c>
      <c r="M471" s="185">
        <v>497</v>
      </c>
      <c r="N471" s="453">
        <v>42984</v>
      </c>
      <c r="O471" s="152">
        <f>F471-W471</f>
        <v>474</v>
      </c>
      <c r="P471" s="150">
        <f t="shared" si="66"/>
        <v>9636.42</v>
      </c>
      <c r="Q471" s="454"/>
      <c r="R471" s="185"/>
      <c r="S471" s="185"/>
      <c r="T471" s="185"/>
      <c r="U471" s="176"/>
      <c r="V471" s="185"/>
      <c r="W471" s="441">
        <v>1024</v>
      </c>
      <c r="X471" s="150">
        <f t="shared" si="67"/>
        <v>20817.919999999998</v>
      </c>
    </row>
    <row r="472" spans="1:26" s="23" customFormat="1">
      <c r="A472" s="156">
        <v>20</v>
      </c>
      <c r="B472" s="151" t="s">
        <v>163</v>
      </c>
      <c r="C472" s="567" t="s">
        <v>1555</v>
      </c>
      <c r="D472" s="187" t="s">
        <v>1601</v>
      </c>
      <c r="E472" s="150">
        <v>20.329999999999998</v>
      </c>
      <c r="F472" s="441">
        <v>1514</v>
      </c>
      <c r="G472" s="150">
        <f t="shared" si="65"/>
        <v>30779.62</v>
      </c>
      <c r="H472" s="572">
        <v>44835</v>
      </c>
      <c r="I472" s="453">
        <v>42996</v>
      </c>
      <c r="J472" s="453" t="s">
        <v>1709</v>
      </c>
      <c r="K472" s="441"/>
      <c r="L472" s="185">
        <f t="shared" si="73"/>
        <v>0</v>
      </c>
      <c r="M472" s="185">
        <v>497</v>
      </c>
      <c r="N472" s="453">
        <v>42984</v>
      </c>
      <c r="O472" s="152">
        <f>F472-W472</f>
        <v>474</v>
      </c>
      <c r="P472" s="150">
        <f t="shared" si="66"/>
        <v>9636.42</v>
      </c>
      <c r="Q472" s="454"/>
      <c r="R472" s="185"/>
      <c r="S472" s="185"/>
      <c r="T472" s="185"/>
      <c r="U472" s="176"/>
      <c r="V472" s="185"/>
      <c r="W472" s="441">
        <v>1040</v>
      </c>
      <c r="X472" s="150">
        <f t="shared" si="67"/>
        <v>21143.199999999997</v>
      </c>
    </row>
    <row r="473" spans="1:26" s="23" customFormat="1" ht="25.5">
      <c r="A473" s="156">
        <v>21</v>
      </c>
      <c r="B473" s="151" t="s">
        <v>1364</v>
      </c>
      <c r="C473" s="567" t="s">
        <v>1555</v>
      </c>
      <c r="D473" s="187" t="s">
        <v>1601</v>
      </c>
      <c r="E473" s="150">
        <v>7385.14</v>
      </c>
      <c r="F473" s="441">
        <v>15</v>
      </c>
      <c r="G473" s="150">
        <f t="shared" si="65"/>
        <v>110777.1</v>
      </c>
      <c r="H473" s="572">
        <v>44835</v>
      </c>
      <c r="I473" s="453">
        <v>42996</v>
      </c>
      <c r="J473" s="453" t="s">
        <v>1709</v>
      </c>
      <c r="K473" s="441"/>
      <c r="L473" s="185">
        <f t="shared" si="73"/>
        <v>0</v>
      </c>
      <c r="M473" s="185">
        <v>497</v>
      </c>
      <c r="N473" s="453">
        <v>42984</v>
      </c>
      <c r="O473" s="152">
        <f>F473-W473</f>
        <v>2</v>
      </c>
      <c r="P473" s="150">
        <f t="shared" si="66"/>
        <v>14770.28</v>
      </c>
      <c r="Q473" s="454"/>
      <c r="R473" s="185"/>
      <c r="S473" s="185"/>
      <c r="T473" s="185"/>
      <c r="U473" s="176"/>
      <c r="V473" s="185"/>
      <c r="W473" s="441">
        <v>13</v>
      </c>
      <c r="X473" s="150">
        <f t="shared" si="67"/>
        <v>96006.82</v>
      </c>
    </row>
    <row r="474" spans="1:26" s="23" customFormat="1" ht="25.5">
      <c r="A474" s="156"/>
      <c r="B474" s="151" t="s">
        <v>1364</v>
      </c>
      <c r="C474" s="569" t="s">
        <v>1557</v>
      </c>
      <c r="D474" s="299"/>
      <c r="E474" s="122">
        <v>7697.58</v>
      </c>
      <c r="F474" s="441">
        <v>13</v>
      </c>
      <c r="G474" s="150">
        <f t="shared" si="65"/>
        <v>100068.54</v>
      </c>
      <c r="H474" s="572">
        <v>44317</v>
      </c>
      <c r="I474" s="453">
        <v>43399</v>
      </c>
      <c r="J474" s="453" t="s">
        <v>946</v>
      </c>
      <c r="K474" s="441"/>
      <c r="L474" s="185">
        <f t="shared" si="73"/>
        <v>0</v>
      </c>
      <c r="M474" s="185">
        <v>793</v>
      </c>
      <c r="N474" s="453">
        <v>43300</v>
      </c>
      <c r="O474" s="152">
        <f>F474+K474-W474</f>
        <v>0</v>
      </c>
      <c r="P474" s="150">
        <f t="shared" si="66"/>
        <v>0</v>
      </c>
      <c r="Q474" s="454"/>
      <c r="R474" s="185"/>
      <c r="S474" s="185"/>
      <c r="T474" s="185"/>
      <c r="U474" s="176"/>
      <c r="V474" s="185"/>
      <c r="W474" s="441">
        <v>13</v>
      </c>
      <c r="X474" s="150">
        <f t="shared" si="67"/>
        <v>100068.54</v>
      </c>
    </row>
    <row r="475" spans="1:26" s="23" customFormat="1">
      <c r="A475" s="156"/>
      <c r="B475" s="151" t="s">
        <v>947</v>
      </c>
      <c r="C475" s="569" t="s">
        <v>1557</v>
      </c>
      <c r="D475" s="299"/>
      <c r="E475" s="122">
        <v>24.61</v>
      </c>
      <c r="F475" s="441">
        <v>2565</v>
      </c>
      <c r="G475" s="150">
        <f t="shared" si="65"/>
        <v>63124.65</v>
      </c>
      <c r="H475" s="149">
        <v>44317</v>
      </c>
      <c r="I475" s="149">
        <v>43399</v>
      </c>
      <c r="J475" s="296" t="s">
        <v>946</v>
      </c>
      <c r="K475" s="441"/>
      <c r="L475" s="185">
        <f t="shared" si="73"/>
        <v>0</v>
      </c>
      <c r="M475" s="156">
        <v>736</v>
      </c>
      <c r="N475" s="149">
        <v>43300</v>
      </c>
      <c r="O475" s="152">
        <f>F475+K475-W475</f>
        <v>0</v>
      </c>
      <c r="P475" s="150">
        <f t="shared" si="66"/>
        <v>0</v>
      </c>
      <c r="Q475" s="454"/>
      <c r="R475" s="185"/>
      <c r="S475" s="185"/>
      <c r="T475" s="185"/>
      <c r="U475" s="176"/>
      <c r="V475" s="185"/>
      <c r="W475" s="441">
        <v>2565</v>
      </c>
      <c r="X475" s="150">
        <f t="shared" si="67"/>
        <v>63124.65</v>
      </c>
    </row>
    <row r="476" spans="1:26" s="23" customFormat="1">
      <c r="A476" s="156"/>
      <c r="B476" s="151" t="s">
        <v>948</v>
      </c>
      <c r="C476" s="569" t="s">
        <v>1557</v>
      </c>
      <c r="D476" s="299"/>
      <c r="E476" s="122">
        <v>24.61</v>
      </c>
      <c r="F476" s="441">
        <v>2565</v>
      </c>
      <c r="G476" s="150">
        <f t="shared" si="65"/>
        <v>63124.65</v>
      </c>
      <c r="H476" s="149">
        <v>44317</v>
      </c>
      <c r="I476" s="149">
        <v>43399</v>
      </c>
      <c r="J476" s="296" t="s">
        <v>946</v>
      </c>
      <c r="K476" s="441"/>
      <c r="L476" s="185">
        <f t="shared" si="73"/>
        <v>0</v>
      </c>
      <c r="M476" s="156">
        <v>736</v>
      </c>
      <c r="N476" s="149">
        <v>43300</v>
      </c>
      <c r="O476" s="152">
        <f>F476+K476-W476</f>
        <v>0</v>
      </c>
      <c r="P476" s="150">
        <f t="shared" si="66"/>
        <v>0</v>
      </c>
      <c r="Q476" s="454"/>
      <c r="R476" s="185"/>
      <c r="S476" s="185"/>
      <c r="T476" s="185"/>
      <c r="U476" s="176"/>
      <c r="V476" s="185"/>
      <c r="W476" s="441">
        <v>2565</v>
      </c>
      <c r="X476" s="150">
        <f t="shared" si="67"/>
        <v>63124.65</v>
      </c>
    </row>
    <row r="477" spans="1:26" s="23" customFormat="1">
      <c r="A477" s="156">
        <v>22</v>
      </c>
      <c r="B477" s="151" t="s">
        <v>149</v>
      </c>
      <c r="C477" s="567" t="s">
        <v>1600</v>
      </c>
      <c r="D477" s="461" t="s">
        <v>150</v>
      </c>
      <c r="E477" s="150">
        <v>7.12</v>
      </c>
      <c r="F477" s="185">
        <v>124</v>
      </c>
      <c r="G477" s="150">
        <f t="shared" si="65"/>
        <v>882.88</v>
      </c>
      <c r="H477" s="453">
        <v>43586</v>
      </c>
      <c r="I477" s="453">
        <v>42662</v>
      </c>
      <c r="J477" s="441">
        <v>5250629</v>
      </c>
      <c r="K477" s="185"/>
      <c r="L477" s="150"/>
      <c r="M477" s="185">
        <v>516</v>
      </c>
      <c r="N477" s="453">
        <v>42648</v>
      </c>
      <c r="O477" s="152">
        <f>F477+K477-W477</f>
        <v>122</v>
      </c>
      <c r="P477" s="150">
        <f t="shared" si="66"/>
        <v>868.64</v>
      </c>
      <c r="Q477" s="454"/>
      <c r="R477" s="185"/>
      <c r="S477" s="185"/>
      <c r="T477" s="185"/>
      <c r="U477" s="176"/>
      <c r="V477" s="185"/>
      <c r="W477" s="185">
        <v>2</v>
      </c>
      <c r="X477" s="150">
        <f t="shared" si="67"/>
        <v>14.24</v>
      </c>
    </row>
    <row r="478" spans="1:26" s="23" customFormat="1">
      <c r="A478" s="156">
        <v>23</v>
      </c>
      <c r="B478" s="151" t="s">
        <v>161</v>
      </c>
      <c r="C478" s="567" t="s">
        <v>9</v>
      </c>
      <c r="D478" s="187" t="s">
        <v>162</v>
      </c>
      <c r="E478" s="150">
        <v>1.68</v>
      </c>
      <c r="F478" s="185">
        <v>269</v>
      </c>
      <c r="G478" s="150">
        <f t="shared" si="65"/>
        <v>451.91999999999996</v>
      </c>
      <c r="H478" s="453">
        <v>43709</v>
      </c>
      <c r="I478" s="453">
        <v>42699</v>
      </c>
      <c r="J478" s="441">
        <v>5301895</v>
      </c>
      <c r="K478" s="185"/>
      <c r="L478" s="150"/>
      <c r="M478" s="185">
        <v>586</v>
      </c>
      <c r="N478" s="453">
        <v>42678</v>
      </c>
      <c r="O478" s="152">
        <f>F478+K478-W478</f>
        <v>39</v>
      </c>
      <c r="P478" s="150">
        <f t="shared" si="66"/>
        <v>65.52</v>
      </c>
      <c r="Q478" s="454"/>
      <c r="R478" s="185"/>
      <c r="S478" s="185"/>
      <c r="T478" s="185"/>
      <c r="U478" s="176"/>
      <c r="V478" s="185"/>
      <c r="W478" s="185">
        <v>230</v>
      </c>
      <c r="X478" s="150">
        <f t="shared" si="67"/>
        <v>386.4</v>
      </c>
    </row>
    <row r="479" spans="1:26" s="23" customFormat="1">
      <c r="A479" s="435"/>
      <c r="B479" s="435" t="s">
        <v>1588</v>
      </c>
      <c r="C479" s="120"/>
      <c r="D479" s="121"/>
      <c r="E479" s="147"/>
      <c r="F479" s="155"/>
      <c r="G479" s="147">
        <f>SUM(G447:G478)</f>
        <v>5702504.4299999997</v>
      </c>
      <c r="H479" s="493"/>
      <c r="I479" s="493"/>
      <c r="J479" s="494"/>
      <c r="K479" s="435"/>
      <c r="L479" s="147">
        <f>SUM(L447:L478)</f>
        <v>796529.4</v>
      </c>
      <c r="M479" s="435"/>
      <c r="N479" s="148"/>
      <c r="O479" s="437"/>
      <c r="P479" s="147">
        <f>SUM(P447:P478)</f>
        <v>643112.12000000011</v>
      </c>
      <c r="Q479" s="457"/>
      <c r="R479" s="437"/>
      <c r="S479" s="437"/>
      <c r="T479" s="437"/>
      <c r="U479" s="155"/>
      <c r="V479" s="437"/>
      <c r="W479" s="437"/>
      <c r="X479" s="147">
        <f>SUM(X447:X478)</f>
        <v>5855921.7100000009</v>
      </c>
      <c r="Y479" s="34">
        <f>G479+L479-P479</f>
        <v>5855921.71</v>
      </c>
      <c r="Z479" s="34">
        <f>X479-Y479</f>
        <v>0</v>
      </c>
    </row>
    <row r="480" spans="1:26" s="23" customFormat="1" ht="15.75">
      <c r="A480" s="669" t="s">
        <v>1576</v>
      </c>
      <c r="B480" s="670"/>
      <c r="C480" s="670"/>
      <c r="D480" s="670"/>
      <c r="E480" s="670"/>
      <c r="F480" s="670"/>
      <c r="G480" s="670"/>
      <c r="H480" s="670"/>
      <c r="I480" s="670"/>
      <c r="J480" s="670"/>
      <c r="K480" s="670"/>
      <c r="L480" s="670"/>
      <c r="M480" s="670"/>
      <c r="N480" s="670"/>
      <c r="O480" s="670"/>
      <c r="P480" s="670"/>
      <c r="Q480" s="670"/>
      <c r="R480" s="670"/>
      <c r="S480" s="670"/>
      <c r="T480" s="670"/>
      <c r="U480" s="670"/>
      <c r="V480" s="670"/>
      <c r="W480" s="670"/>
      <c r="X480" s="671"/>
    </row>
    <row r="481" spans="1:24" s="23" customFormat="1" ht="15">
      <c r="A481" s="156">
        <v>1</v>
      </c>
      <c r="B481" s="573" t="s">
        <v>61</v>
      </c>
      <c r="C481" s="569" t="s">
        <v>1555</v>
      </c>
      <c r="D481" s="153" t="s">
        <v>62</v>
      </c>
      <c r="E481" s="574">
        <v>143.38</v>
      </c>
      <c r="F481" s="575">
        <v>5</v>
      </c>
      <c r="G481" s="443">
        <f t="shared" ref="G481:G508" si="74">F481*E481</f>
        <v>716.9</v>
      </c>
      <c r="H481" s="576">
        <v>43497</v>
      </c>
      <c r="I481" s="197" t="s">
        <v>1687</v>
      </c>
      <c r="J481" s="197" t="s">
        <v>1688</v>
      </c>
      <c r="K481" s="577"/>
      <c r="L481" s="443">
        <f t="shared" ref="L481:L506" si="75">K481*E481</f>
        <v>0</v>
      </c>
      <c r="M481" s="196" t="s">
        <v>63</v>
      </c>
      <c r="N481" s="196" t="s">
        <v>64</v>
      </c>
      <c r="O481" s="152">
        <f t="shared" ref="O481:O508" si="76">F481+K481-W481</f>
        <v>5</v>
      </c>
      <c r="P481" s="150">
        <f t="shared" ref="P481:P508" si="77">O481*E481</f>
        <v>716.9</v>
      </c>
      <c r="Q481" s="454"/>
      <c r="R481" s="185"/>
      <c r="S481" s="185"/>
      <c r="T481" s="185"/>
      <c r="U481" s="176"/>
      <c r="V481" s="185"/>
      <c r="W481" s="575">
        <v>0</v>
      </c>
      <c r="X481" s="150">
        <f t="shared" ref="X481:X508" si="78">W481*E481</f>
        <v>0</v>
      </c>
    </row>
    <row r="482" spans="1:24" s="23" customFormat="1" ht="15">
      <c r="A482" s="156">
        <v>2</v>
      </c>
      <c r="B482" s="573" t="s">
        <v>29</v>
      </c>
      <c r="C482" s="569" t="s">
        <v>1537</v>
      </c>
      <c r="D482" s="153" t="s">
        <v>24</v>
      </c>
      <c r="E482" s="574">
        <v>5207.6400000000003</v>
      </c>
      <c r="F482" s="575">
        <v>390</v>
      </c>
      <c r="G482" s="188">
        <f t="shared" si="74"/>
        <v>2030979.6</v>
      </c>
      <c r="H482" s="576">
        <v>43647</v>
      </c>
      <c r="I482" s="197" t="s">
        <v>1689</v>
      </c>
      <c r="J482" s="197" t="s">
        <v>1690</v>
      </c>
      <c r="K482" s="577"/>
      <c r="L482" s="188">
        <f t="shared" si="75"/>
        <v>0</v>
      </c>
      <c r="M482" s="196" t="s">
        <v>1414</v>
      </c>
      <c r="N482" s="196" t="s">
        <v>1415</v>
      </c>
      <c r="O482" s="152">
        <f t="shared" si="76"/>
        <v>184</v>
      </c>
      <c r="P482" s="150">
        <f t="shared" si="77"/>
        <v>958205.76</v>
      </c>
      <c r="Q482" s="454"/>
      <c r="R482" s="185"/>
      <c r="S482" s="185"/>
      <c r="T482" s="185"/>
      <c r="U482" s="176"/>
      <c r="V482" s="185"/>
      <c r="W482" s="575">
        <v>206</v>
      </c>
      <c r="X482" s="150">
        <f t="shared" si="78"/>
        <v>1072773.8400000001</v>
      </c>
    </row>
    <row r="483" spans="1:24" s="23" customFormat="1" ht="15">
      <c r="A483" s="156">
        <v>3</v>
      </c>
      <c r="B483" s="573" t="s">
        <v>60</v>
      </c>
      <c r="C483" s="569" t="s">
        <v>1560</v>
      </c>
      <c r="D483" s="153">
        <v>111217</v>
      </c>
      <c r="E483" s="574">
        <v>6.2</v>
      </c>
      <c r="F483" s="575">
        <v>940000</v>
      </c>
      <c r="G483" s="188">
        <f t="shared" si="74"/>
        <v>5828000</v>
      </c>
      <c r="H483" s="576">
        <v>43830</v>
      </c>
      <c r="I483" s="197" t="s">
        <v>1700</v>
      </c>
      <c r="J483" s="197" t="s">
        <v>1701</v>
      </c>
      <c r="K483" s="577"/>
      <c r="L483" s="188">
        <f t="shared" si="75"/>
        <v>0</v>
      </c>
      <c r="M483" s="196" t="s">
        <v>28</v>
      </c>
      <c r="N483" s="196" t="s">
        <v>33</v>
      </c>
      <c r="O483" s="152">
        <f t="shared" si="76"/>
        <v>940000</v>
      </c>
      <c r="P483" s="150">
        <f t="shared" si="77"/>
        <v>5828000</v>
      </c>
      <c r="Q483" s="454"/>
      <c r="R483" s="185"/>
      <c r="S483" s="185"/>
      <c r="T483" s="185"/>
      <c r="U483" s="176"/>
      <c r="V483" s="185"/>
      <c r="W483" s="575">
        <v>0</v>
      </c>
      <c r="X483" s="150">
        <f t="shared" si="78"/>
        <v>0</v>
      </c>
    </row>
    <row r="484" spans="1:24" s="23" customFormat="1" ht="15">
      <c r="A484" s="156">
        <v>4</v>
      </c>
      <c r="B484" s="573" t="s">
        <v>60</v>
      </c>
      <c r="C484" s="569" t="s">
        <v>1560</v>
      </c>
      <c r="D484" s="153">
        <v>121217</v>
      </c>
      <c r="E484" s="574">
        <v>6.2</v>
      </c>
      <c r="F484" s="575">
        <v>283000</v>
      </c>
      <c r="G484" s="188">
        <f t="shared" si="74"/>
        <v>1754600</v>
      </c>
      <c r="H484" s="576">
        <v>43830</v>
      </c>
      <c r="I484" s="197" t="s">
        <v>1700</v>
      </c>
      <c r="J484" s="197" t="s">
        <v>1701</v>
      </c>
      <c r="K484" s="577"/>
      <c r="L484" s="188">
        <f t="shared" si="75"/>
        <v>0</v>
      </c>
      <c r="M484" s="196" t="s">
        <v>28</v>
      </c>
      <c r="N484" s="196" t="s">
        <v>33</v>
      </c>
      <c r="O484" s="152">
        <f t="shared" si="76"/>
        <v>7000</v>
      </c>
      <c r="P484" s="150">
        <f t="shared" si="77"/>
        <v>43400</v>
      </c>
      <c r="Q484" s="454"/>
      <c r="R484" s="185"/>
      <c r="S484" s="185"/>
      <c r="T484" s="185"/>
      <c r="U484" s="176"/>
      <c r="V484" s="185"/>
      <c r="W484" s="575">
        <v>276000</v>
      </c>
      <c r="X484" s="150">
        <f t="shared" si="78"/>
        <v>1711200</v>
      </c>
    </row>
    <row r="485" spans="1:24" s="23" customFormat="1">
      <c r="A485" s="156">
        <v>6</v>
      </c>
      <c r="B485" s="578" t="s">
        <v>614</v>
      </c>
      <c r="C485" s="569" t="s">
        <v>1537</v>
      </c>
      <c r="D485" s="153" t="s">
        <v>615</v>
      </c>
      <c r="E485" s="574">
        <v>3900.15</v>
      </c>
      <c r="F485" s="575">
        <v>600</v>
      </c>
      <c r="G485" s="188">
        <f t="shared" si="74"/>
        <v>2340090</v>
      </c>
      <c r="H485" s="576">
        <v>43831</v>
      </c>
      <c r="I485" s="197" t="s">
        <v>616</v>
      </c>
      <c r="J485" s="197" t="s">
        <v>617</v>
      </c>
      <c r="K485" s="577"/>
      <c r="L485" s="188">
        <f t="shared" si="75"/>
        <v>0</v>
      </c>
      <c r="M485" s="196"/>
      <c r="N485" s="196"/>
      <c r="O485" s="152">
        <f t="shared" si="76"/>
        <v>0</v>
      </c>
      <c r="P485" s="150">
        <f t="shared" si="77"/>
        <v>0</v>
      </c>
      <c r="Q485" s="454"/>
      <c r="R485" s="185"/>
      <c r="S485" s="185"/>
      <c r="T485" s="185"/>
      <c r="U485" s="176"/>
      <c r="V485" s="185"/>
      <c r="W485" s="575">
        <v>600</v>
      </c>
      <c r="X485" s="150">
        <f t="shared" si="78"/>
        <v>2340090</v>
      </c>
    </row>
    <row r="486" spans="1:24" s="23" customFormat="1">
      <c r="A486" s="156">
        <v>7</v>
      </c>
      <c r="B486" s="578" t="s">
        <v>618</v>
      </c>
      <c r="C486" s="569" t="s">
        <v>1537</v>
      </c>
      <c r="D486" s="153" t="s">
        <v>619</v>
      </c>
      <c r="E486" s="574">
        <v>3900.15</v>
      </c>
      <c r="F486" s="575">
        <v>1100</v>
      </c>
      <c r="G486" s="188">
        <f t="shared" si="74"/>
        <v>4290165</v>
      </c>
      <c r="H486" s="576">
        <v>44256</v>
      </c>
      <c r="I486" s="197" t="s">
        <v>616</v>
      </c>
      <c r="J486" s="197" t="s">
        <v>617</v>
      </c>
      <c r="K486" s="577"/>
      <c r="L486" s="188">
        <f t="shared" si="75"/>
        <v>0</v>
      </c>
      <c r="M486" s="196"/>
      <c r="N486" s="196"/>
      <c r="O486" s="152">
        <f t="shared" si="76"/>
        <v>0</v>
      </c>
      <c r="P486" s="150">
        <f t="shared" si="77"/>
        <v>0</v>
      </c>
      <c r="Q486" s="454"/>
      <c r="R486" s="185"/>
      <c r="S486" s="185"/>
      <c r="T486" s="185"/>
      <c r="U486" s="176"/>
      <c r="V486" s="185"/>
      <c r="W486" s="575">
        <v>1100</v>
      </c>
      <c r="X486" s="150">
        <f t="shared" si="78"/>
        <v>4290165</v>
      </c>
    </row>
    <row r="487" spans="1:24" s="23" customFormat="1">
      <c r="A487" s="156">
        <v>8</v>
      </c>
      <c r="B487" s="578" t="s">
        <v>618</v>
      </c>
      <c r="C487" s="569" t="s">
        <v>1537</v>
      </c>
      <c r="D487" s="153" t="s">
        <v>620</v>
      </c>
      <c r="E487" s="574">
        <v>1015.43</v>
      </c>
      <c r="F487" s="575">
        <v>1341</v>
      </c>
      <c r="G487" s="188">
        <f t="shared" si="74"/>
        <v>1361691.63</v>
      </c>
      <c r="H487" s="576">
        <v>44136</v>
      </c>
      <c r="I487" s="197" t="s">
        <v>616</v>
      </c>
      <c r="J487" s="197" t="s">
        <v>617</v>
      </c>
      <c r="K487" s="577"/>
      <c r="L487" s="188">
        <f t="shared" si="75"/>
        <v>0</v>
      </c>
      <c r="M487" s="196"/>
      <c r="N487" s="196"/>
      <c r="O487" s="152">
        <f t="shared" si="76"/>
        <v>48</v>
      </c>
      <c r="P487" s="150">
        <f t="shared" si="77"/>
        <v>48740.639999999999</v>
      </c>
      <c r="Q487" s="454"/>
      <c r="R487" s="185"/>
      <c r="S487" s="185"/>
      <c r="T487" s="185"/>
      <c r="U487" s="176"/>
      <c r="V487" s="185"/>
      <c r="W487" s="575">
        <v>1293</v>
      </c>
      <c r="X487" s="150">
        <f t="shared" si="78"/>
        <v>1312950.99</v>
      </c>
    </row>
    <row r="488" spans="1:24" s="23" customFormat="1">
      <c r="A488" s="156">
        <v>9</v>
      </c>
      <c r="B488" s="578" t="s">
        <v>618</v>
      </c>
      <c r="C488" s="569" t="s">
        <v>1537</v>
      </c>
      <c r="D488" s="153" t="s">
        <v>621</v>
      </c>
      <c r="E488" s="574">
        <v>1015.43</v>
      </c>
      <c r="F488" s="575">
        <v>1047</v>
      </c>
      <c r="G488" s="188">
        <f t="shared" si="74"/>
        <v>1063155.21</v>
      </c>
      <c r="H488" s="576">
        <v>44501</v>
      </c>
      <c r="I488" s="197" t="s">
        <v>622</v>
      </c>
      <c r="J488" s="197" t="s">
        <v>623</v>
      </c>
      <c r="K488" s="577"/>
      <c r="L488" s="188">
        <f t="shared" si="75"/>
        <v>0</v>
      </c>
      <c r="M488" s="196"/>
      <c r="N488" s="196"/>
      <c r="O488" s="152">
        <f t="shared" si="76"/>
        <v>0</v>
      </c>
      <c r="P488" s="150">
        <f t="shared" si="77"/>
        <v>0</v>
      </c>
      <c r="Q488" s="454"/>
      <c r="R488" s="185"/>
      <c r="S488" s="185"/>
      <c r="T488" s="185"/>
      <c r="U488" s="176"/>
      <c r="V488" s="185"/>
      <c r="W488" s="575">
        <v>1047</v>
      </c>
      <c r="X488" s="150">
        <f t="shared" si="78"/>
        <v>1063155.21</v>
      </c>
    </row>
    <row r="489" spans="1:24" s="23" customFormat="1">
      <c r="A489" s="156"/>
      <c r="B489" s="578" t="s">
        <v>618</v>
      </c>
      <c r="C489" s="569" t="s">
        <v>1537</v>
      </c>
      <c r="D489" s="153" t="s">
        <v>1014</v>
      </c>
      <c r="E489" s="574">
        <v>1755.87</v>
      </c>
      <c r="F489" s="575">
        <v>0</v>
      </c>
      <c r="G489" s="188">
        <f t="shared" si="74"/>
        <v>0</v>
      </c>
      <c r="H489" s="576">
        <v>44256</v>
      </c>
      <c r="I489" s="197" t="s">
        <v>1015</v>
      </c>
      <c r="J489" s="197" t="s">
        <v>1016</v>
      </c>
      <c r="K489" s="577">
        <v>700</v>
      </c>
      <c r="L489" s="188">
        <f t="shared" si="75"/>
        <v>1229109</v>
      </c>
      <c r="M489" s="196" t="s">
        <v>1017</v>
      </c>
      <c r="N489" s="196" t="s">
        <v>1018</v>
      </c>
      <c r="O489" s="152">
        <f t="shared" si="76"/>
        <v>0</v>
      </c>
      <c r="P489" s="150">
        <f t="shared" si="77"/>
        <v>0</v>
      </c>
      <c r="Q489" s="454"/>
      <c r="R489" s="185"/>
      <c r="S489" s="185"/>
      <c r="T489" s="185"/>
      <c r="U489" s="176"/>
      <c r="V489" s="185"/>
      <c r="W489" s="575">
        <v>700</v>
      </c>
      <c r="X489" s="150">
        <f t="shared" si="78"/>
        <v>1229109</v>
      </c>
    </row>
    <row r="490" spans="1:24" s="23" customFormat="1">
      <c r="A490" s="156">
        <v>10</v>
      </c>
      <c r="B490" s="578" t="s">
        <v>624</v>
      </c>
      <c r="C490" s="569" t="s">
        <v>1537</v>
      </c>
      <c r="D490" s="153" t="s">
        <v>625</v>
      </c>
      <c r="E490" s="574">
        <v>3900.15</v>
      </c>
      <c r="F490" s="575">
        <v>297</v>
      </c>
      <c r="G490" s="188">
        <f t="shared" si="74"/>
        <v>1158344.55</v>
      </c>
      <c r="H490" s="576">
        <v>44286</v>
      </c>
      <c r="I490" s="197" t="s">
        <v>622</v>
      </c>
      <c r="J490" s="197" t="s">
        <v>623</v>
      </c>
      <c r="K490" s="577"/>
      <c r="L490" s="188">
        <f t="shared" si="75"/>
        <v>0</v>
      </c>
      <c r="M490" s="196"/>
      <c r="N490" s="196"/>
      <c r="O490" s="152">
        <f t="shared" si="76"/>
        <v>4</v>
      </c>
      <c r="P490" s="150">
        <f t="shared" si="77"/>
        <v>15600.6</v>
      </c>
      <c r="Q490" s="454"/>
      <c r="R490" s="185"/>
      <c r="S490" s="185"/>
      <c r="T490" s="185"/>
      <c r="U490" s="176"/>
      <c r="V490" s="185"/>
      <c r="W490" s="575">
        <v>293</v>
      </c>
      <c r="X490" s="150">
        <f t="shared" si="78"/>
        <v>1142743.95</v>
      </c>
    </row>
    <row r="491" spans="1:24" s="23" customFormat="1">
      <c r="A491" s="156">
        <v>11</v>
      </c>
      <c r="B491" s="578" t="s">
        <v>618</v>
      </c>
      <c r="C491" s="569" t="s">
        <v>1537</v>
      </c>
      <c r="D491" s="153" t="s">
        <v>621</v>
      </c>
      <c r="E491" s="574">
        <v>1747.31</v>
      </c>
      <c r="F491" s="575">
        <v>500</v>
      </c>
      <c r="G491" s="188">
        <f t="shared" si="74"/>
        <v>873655</v>
      </c>
      <c r="H491" s="576">
        <v>44197</v>
      </c>
      <c r="I491" s="197" t="s">
        <v>966</v>
      </c>
      <c r="J491" s="197" t="s">
        <v>967</v>
      </c>
      <c r="K491" s="577"/>
      <c r="L491" s="188">
        <f t="shared" si="75"/>
        <v>0</v>
      </c>
      <c r="M491" s="196" t="s">
        <v>968</v>
      </c>
      <c r="N491" s="196" t="s">
        <v>969</v>
      </c>
      <c r="O491" s="152">
        <f t="shared" si="76"/>
        <v>0</v>
      </c>
      <c r="P491" s="150">
        <f t="shared" si="77"/>
        <v>0</v>
      </c>
      <c r="Q491" s="454"/>
      <c r="R491" s="185"/>
      <c r="S491" s="185"/>
      <c r="T491" s="185"/>
      <c r="U491" s="176"/>
      <c r="V491" s="185"/>
      <c r="W491" s="575">
        <v>500</v>
      </c>
      <c r="X491" s="150">
        <f t="shared" si="78"/>
        <v>873655</v>
      </c>
    </row>
    <row r="492" spans="1:24" s="23" customFormat="1">
      <c r="A492" s="156">
        <v>12</v>
      </c>
      <c r="B492" s="578" t="s">
        <v>624</v>
      </c>
      <c r="C492" s="569" t="s">
        <v>1537</v>
      </c>
      <c r="D492" s="153" t="s">
        <v>625</v>
      </c>
      <c r="E492" s="574">
        <v>6746.35</v>
      </c>
      <c r="F492" s="575">
        <v>902</v>
      </c>
      <c r="G492" s="188">
        <f t="shared" si="74"/>
        <v>6085207.7000000002</v>
      </c>
      <c r="H492" s="576">
        <v>43160</v>
      </c>
      <c r="I492" s="197" t="s">
        <v>966</v>
      </c>
      <c r="J492" s="197" t="s">
        <v>967</v>
      </c>
      <c r="K492" s="577"/>
      <c r="L492" s="188">
        <f t="shared" si="75"/>
        <v>0</v>
      </c>
      <c r="M492" s="196" t="s">
        <v>968</v>
      </c>
      <c r="N492" s="196" t="s">
        <v>969</v>
      </c>
      <c r="O492" s="152">
        <f t="shared" si="76"/>
        <v>3</v>
      </c>
      <c r="P492" s="150">
        <f t="shared" si="77"/>
        <v>20239.050000000003</v>
      </c>
      <c r="Q492" s="454"/>
      <c r="R492" s="185"/>
      <c r="S492" s="185"/>
      <c r="T492" s="185"/>
      <c r="U492" s="176"/>
      <c r="V492" s="185"/>
      <c r="W492" s="575">
        <v>899</v>
      </c>
      <c r="X492" s="150">
        <f t="shared" si="78"/>
        <v>6064968.6500000004</v>
      </c>
    </row>
    <row r="493" spans="1:24" s="23" customFormat="1">
      <c r="A493" s="156">
        <v>13</v>
      </c>
      <c r="B493" s="578" t="s">
        <v>624</v>
      </c>
      <c r="C493" s="569" t="s">
        <v>1537</v>
      </c>
      <c r="D493" s="153" t="s">
        <v>625</v>
      </c>
      <c r="E493" s="574">
        <v>6746.35</v>
      </c>
      <c r="F493" s="575">
        <v>2</v>
      </c>
      <c r="G493" s="188">
        <f t="shared" si="74"/>
        <v>13492.7</v>
      </c>
      <c r="H493" s="576">
        <v>43983</v>
      </c>
      <c r="I493" s="197" t="s">
        <v>966</v>
      </c>
      <c r="J493" s="197" t="s">
        <v>967</v>
      </c>
      <c r="K493" s="577"/>
      <c r="L493" s="188">
        <f t="shared" si="75"/>
        <v>0</v>
      </c>
      <c r="M493" s="196" t="s">
        <v>968</v>
      </c>
      <c r="N493" s="196" t="s">
        <v>970</v>
      </c>
      <c r="O493" s="152">
        <f t="shared" si="76"/>
        <v>2</v>
      </c>
      <c r="P493" s="150">
        <f t="shared" si="77"/>
        <v>13492.7</v>
      </c>
      <c r="Q493" s="454"/>
      <c r="R493" s="185"/>
      <c r="S493" s="185"/>
      <c r="T493" s="185"/>
      <c r="U493" s="176"/>
      <c r="V493" s="185"/>
      <c r="W493" s="575">
        <v>0</v>
      </c>
      <c r="X493" s="150">
        <f t="shared" si="78"/>
        <v>0</v>
      </c>
    </row>
    <row r="494" spans="1:24" s="23" customFormat="1">
      <c r="A494" s="156"/>
      <c r="B494" s="578" t="s">
        <v>624</v>
      </c>
      <c r="C494" s="569" t="s">
        <v>1537</v>
      </c>
      <c r="D494" s="153" t="s">
        <v>1019</v>
      </c>
      <c r="E494" s="574">
        <v>6813.76</v>
      </c>
      <c r="F494" s="575">
        <v>0</v>
      </c>
      <c r="G494" s="188">
        <f t="shared" si="74"/>
        <v>0</v>
      </c>
      <c r="H494" s="576">
        <v>44256</v>
      </c>
      <c r="I494" s="197" t="s">
        <v>1015</v>
      </c>
      <c r="J494" s="197" t="s">
        <v>1020</v>
      </c>
      <c r="K494" s="577">
        <v>349</v>
      </c>
      <c r="L494" s="188">
        <f t="shared" si="75"/>
        <v>2378002.2400000002</v>
      </c>
      <c r="M494" s="196" t="s">
        <v>1017</v>
      </c>
      <c r="N494" s="196" t="s">
        <v>1018</v>
      </c>
      <c r="O494" s="152">
        <f t="shared" si="76"/>
        <v>0</v>
      </c>
      <c r="P494" s="150">
        <f t="shared" si="77"/>
        <v>0</v>
      </c>
      <c r="Q494" s="454"/>
      <c r="R494" s="185"/>
      <c r="S494" s="185"/>
      <c r="T494" s="185"/>
      <c r="U494" s="176"/>
      <c r="V494" s="185"/>
      <c r="W494" s="575">
        <v>349</v>
      </c>
      <c r="X494" s="150">
        <f t="shared" si="78"/>
        <v>2378002.2400000002</v>
      </c>
    </row>
    <row r="495" spans="1:24" s="23" customFormat="1">
      <c r="A495" s="156"/>
      <c r="B495" s="578" t="s">
        <v>624</v>
      </c>
      <c r="C495" s="569" t="s">
        <v>1537</v>
      </c>
      <c r="D495" s="153" t="s">
        <v>625</v>
      </c>
      <c r="E495" s="574">
        <v>6813.76</v>
      </c>
      <c r="F495" s="575">
        <v>0</v>
      </c>
      <c r="G495" s="188">
        <f t="shared" si="74"/>
        <v>0</v>
      </c>
      <c r="H495" s="576">
        <v>44256</v>
      </c>
      <c r="I495" s="197" t="s">
        <v>1015</v>
      </c>
      <c r="J495" s="197" t="s">
        <v>1020</v>
      </c>
      <c r="K495" s="577">
        <v>1</v>
      </c>
      <c r="L495" s="188">
        <f t="shared" si="75"/>
        <v>6813.76</v>
      </c>
      <c r="M495" s="196" t="s">
        <v>1017</v>
      </c>
      <c r="N495" s="196" t="s">
        <v>1018</v>
      </c>
      <c r="O495" s="152">
        <f t="shared" si="76"/>
        <v>0</v>
      </c>
      <c r="P495" s="150">
        <f t="shared" si="77"/>
        <v>0</v>
      </c>
      <c r="Q495" s="454"/>
      <c r="R495" s="185"/>
      <c r="S495" s="185"/>
      <c r="T495" s="185"/>
      <c r="U495" s="176"/>
      <c r="V495" s="185"/>
      <c r="W495" s="575">
        <v>1</v>
      </c>
      <c r="X495" s="150">
        <f t="shared" si="78"/>
        <v>6813.76</v>
      </c>
    </row>
    <row r="496" spans="1:24" s="23" customFormat="1">
      <c r="A496" s="156"/>
      <c r="B496" s="578" t="s">
        <v>1021</v>
      </c>
      <c r="C496" s="569" t="s">
        <v>1537</v>
      </c>
      <c r="D496" s="153">
        <v>30818</v>
      </c>
      <c r="E496" s="574">
        <v>6171.76</v>
      </c>
      <c r="F496" s="575">
        <v>0</v>
      </c>
      <c r="G496" s="188">
        <f t="shared" si="74"/>
        <v>0</v>
      </c>
      <c r="H496" s="576">
        <v>44074</v>
      </c>
      <c r="I496" s="197" t="s">
        <v>1022</v>
      </c>
      <c r="J496" s="197" t="s">
        <v>1023</v>
      </c>
      <c r="K496" s="577">
        <v>27</v>
      </c>
      <c r="L496" s="188">
        <f t="shared" si="75"/>
        <v>166637.52000000002</v>
      </c>
      <c r="M496" s="196" t="s">
        <v>968</v>
      </c>
      <c r="N496" s="196" t="s">
        <v>969</v>
      </c>
      <c r="O496" s="152">
        <f t="shared" si="76"/>
        <v>0</v>
      </c>
      <c r="P496" s="150">
        <f t="shared" si="77"/>
        <v>0</v>
      </c>
      <c r="Q496" s="454"/>
      <c r="R496" s="185"/>
      <c r="S496" s="185"/>
      <c r="T496" s="185"/>
      <c r="U496" s="176"/>
      <c r="V496" s="185"/>
      <c r="W496" s="575">
        <v>27</v>
      </c>
      <c r="X496" s="150">
        <f t="shared" si="78"/>
        <v>166637.52000000002</v>
      </c>
    </row>
    <row r="497" spans="1:24" s="40" customFormat="1">
      <c r="A497" s="156">
        <v>14</v>
      </c>
      <c r="B497" s="578" t="s">
        <v>773</v>
      </c>
      <c r="C497" s="569" t="s">
        <v>1537</v>
      </c>
      <c r="D497" s="153" t="s">
        <v>774</v>
      </c>
      <c r="E497" s="574">
        <v>3368.36</v>
      </c>
      <c r="F497" s="575">
        <v>1231</v>
      </c>
      <c r="G497" s="188">
        <f t="shared" si="74"/>
        <v>4146451.16</v>
      </c>
      <c r="H497" s="576">
        <v>44256</v>
      </c>
      <c r="I497" s="197" t="s">
        <v>743</v>
      </c>
      <c r="J497" s="197" t="s">
        <v>775</v>
      </c>
      <c r="K497" s="577"/>
      <c r="L497" s="188">
        <f t="shared" si="75"/>
        <v>0</v>
      </c>
      <c r="M497" s="196" t="s">
        <v>776</v>
      </c>
      <c r="N497" s="196" t="s">
        <v>777</v>
      </c>
      <c r="O497" s="152">
        <f t="shared" si="76"/>
        <v>333</v>
      </c>
      <c r="P497" s="150">
        <f t="shared" si="77"/>
        <v>1121663.8800000001</v>
      </c>
      <c r="Q497" s="579"/>
      <c r="R497" s="156"/>
      <c r="S497" s="156"/>
      <c r="T497" s="156"/>
      <c r="U497" s="153"/>
      <c r="V497" s="156"/>
      <c r="W497" s="575">
        <v>898</v>
      </c>
      <c r="X497" s="122">
        <f t="shared" si="78"/>
        <v>3024787.2800000003</v>
      </c>
    </row>
    <row r="498" spans="1:24" s="40" customFormat="1">
      <c r="A498" s="156"/>
      <c r="B498" s="578" t="s">
        <v>773</v>
      </c>
      <c r="C498" s="569" t="s">
        <v>1537</v>
      </c>
      <c r="D498" s="153" t="s">
        <v>1024</v>
      </c>
      <c r="E498" s="574">
        <v>4128</v>
      </c>
      <c r="F498" s="575">
        <v>0</v>
      </c>
      <c r="G498" s="188">
        <f t="shared" si="74"/>
        <v>0</v>
      </c>
      <c r="H498" s="576">
        <v>44409</v>
      </c>
      <c r="I498" s="197" t="s">
        <v>1025</v>
      </c>
      <c r="J498" s="197" t="s">
        <v>1026</v>
      </c>
      <c r="K498" s="577">
        <v>2000</v>
      </c>
      <c r="L498" s="188">
        <f t="shared" si="75"/>
        <v>8256000</v>
      </c>
      <c r="M498" s="196" t="s">
        <v>968</v>
      </c>
      <c r="N498" s="196" t="s">
        <v>969</v>
      </c>
      <c r="O498" s="152">
        <f t="shared" si="76"/>
        <v>0</v>
      </c>
      <c r="P498" s="150">
        <f t="shared" si="77"/>
        <v>0</v>
      </c>
      <c r="Q498" s="579"/>
      <c r="R498" s="156"/>
      <c r="S498" s="156"/>
      <c r="T498" s="156"/>
      <c r="U498" s="153"/>
      <c r="V498" s="156"/>
      <c r="W498" s="575">
        <v>2000</v>
      </c>
      <c r="X498" s="122">
        <f t="shared" si="78"/>
        <v>8256000</v>
      </c>
    </row>
    <row r="499" spans="1:24" s="40" customFormat="1">
      <c r="A499" s="156"/>
      <c r="B499" s="578" t="s">
        <v>773</v>
      </c>
      <c r="C499" s="569" t="s">
        <v>1537</v>
      </c>
      <c r="D499" s="153" t="s">
        <v>1027</v>
      </c>
      <c r="E499" s="574">
        <v>4152.04</v>
      </c>
      <c r="F499" s="575">
        <v>0</v>
      </c>
      <c r="G499" s="188">
        <f t="shared" si="74"/>
        <v>0</v>
      </c>
      <c r="H499" s="576">
        <v>44287</v>
      </c>
      <c r="I499" s="197" t="s">
        <v>1028</v>
      </c>
      <c r="J499" s="197" t="s">
        <v>1029</v>
      </c>
      <c r="K499" s="577">
        <v>1241</v>
      </c>
      <c r="L499" s="188">
        <f t="shared" si="75"/>
        <v>5152681.6399999997</v>
      </c>
      <c r="M499" s="196" t="s">
        <v>968</v>
      </c>
      <c r="N499" s="196" t="s">
        <v>969</v>
      </c>
      <c r="O499" s="152">
        <f t="shared" si="76"/>
        <v>0</v>
      </c>
      <c r="P499" s="150">
        <f t="shared" si="77"/>
        <v>0</v>
      </c>
      <c r="Q499" s="579"/>
      <c r="R499" s="156"/>
      <c r="S499" s="156"/>
      <c r="T499" s="156"/>
      <c r="U499" s="153"/>
      <c r="V499" s="156"/>
      <c r="W499" s="575">
        <v>1241</v>
      </c>
      <c r="X499" s="122">
        <f t="shared" si="78"/>
        <v>5152681.6399999997</v>
      </c>
    </row>
    <row r="500" spans="1:24" s="40" customFormat="1">
      <c r="A500" s="156"/>
      <c r="B500" s="578" t="s">
        <v>773</v>
      </c>
      <c r="C500" s="569" t="s">
        <v>1537</v>
      </c>
      <c r="D500" s="153" t="s">
        <v>1030</v>
      </c>
      <c r="E500" s="574">
        <v>4152.04</v>
      </c>
      <c r="F500" s="575">
        <v>0</v>
      </c>
      <c r="G500" s="188">
        <f t="shared" si="74"/>
        <v>0</v>
      </c>
      <c r="H500" s="576">
        <v>44378</v>
      </c>
      <c r="I500" s="197" t="s">
        <v>1028</v>
      </c>
      <c r="J500" s="197" t="s">
        <v>1029</v>
      </c>
      <c r="K500" s="577">
        <v>2460</v>
      </c>
      <c r="L500" s="188">
        <f t="shared" si="75"/>
        <v>10214018.4</v>
      </c>
      <c r="M500" s="196" t="s">
        <v>968</v>
      </c>
      <c r="N500" s="196" t="s">
        <v>969</v>
      </c>
      <c r="O500" s="152">
        <f t="shared" si="76"/>
        <v>0</v>
      </c>
      <c r="P500" s="150">
        <f t="shared" si="77"/>
        <v>0</v>
      </c>
      <c r="Q500" s="579"/>
      <c r="R500" s="156"/>
      <c r="S500" s="156"/>
      <c r="T500" s="156"/>
      <c r="U500" s="153"/>
      <c r="V500" s="156"/>
      <c r="W500" s="575">
        <v>2460</v>
      </c>
      <c r="X500" s="122">
        <f t="shared" si="78"/>
        <v>10214018.4</v>
      </c>
    </row>
    <row r="501" spans="1:24" s="23" customFormat="1">
      <c r="A501" s="156">
        <v>15</v>
      </c>
      <c r="B501" s="578" t="s">
        <v>626</v>
      </c>
      <c r="C501" s="569" t="s">
        <v>1537</v>
      </c>
      <c r="D501" s="153" t="s">
        <v>627</v>
      </c>
      <c r="E501" s="574">
        <v>707.27</v>
      </c>
      <c r="F501" s="575">
        <v>671</v>
      </c>
      <c r="G501" s="188">
        <f t="shared" si="74"/>
        <v>474578.17</v>
      </c>
      <c r="H501" s="576">
        <v>44136</v>
      </c>
      <c r="I501" s="197" t="s">
        <v>616</v>
      </c>
      <c r="J501" s="197" t="s">
        <v>617</v>
      </c>
      <c r="K501" s="577"/>
      <c r="L501" s="443">
        <f t="shared" si="75"/>
        <v>0</v>
      </c>
      <c r="M501" s="196"/>
      <c r="N501" s="196"/>
      <c r="O501" s="152">
        <f t="shared" si="76"/>
        <v>40</v>
      </c>
      <c r="P501" s="150">
        <f t="shared" si="77"/>
        <v>28290.799999999999</v>
      </c>
      <c r="Q501" s="454"/>
      <c r="R501" s="185"/>
      <c r="S501" s="185"/>
      <c r="T501" s="185"/>
      <c r="U501" s="176"/>
      <c r="V501" s="185"/>
      <c r="W501" s="575">
        <v>631</v>
      </c>
      <c r="X501" s="150">
        <f t="shared" si="78"/>
        <v>446287.37</v>
      </c>
    </row>
    <row r="502" spans="1:24" s="23" customFormat="1" ht="15">
      <c r="A502" s="156">
        <v>16</v>
      </c>
      <c r="B502" s="573" t="s">
        <v>35</v>
      </c>
      <c r="C502" s="569" t="s">
        <v>1538</v>
      </c>
      <c r="D502" s="153">
        <v>5410117</v>
      </c>
      <c r="E502" s="574">
        <v>19.079999999999998</v>
      </c>
      <c r="F502" s="575">
        <v>18</v>
      </c>
      <c r="G502" s="188">
        <f t="shared" si="74"/>
        <v>343.43999999999994</v>
      </c>
      <c r="H502" s="576">
        <v>43466</v>
      </c>
      <c r="I502" s="197" t="s">
        <v>1695</v>
      </c>
      <c r="J502" s="197" t="s">
        <v>1696</v>
      </c>
      <c r="K502" s="577"/>
      <c r="L502" s="188">
        <f t="shared" si="75"/>
        <v>0</v>
      </c>
      <c r="M502" s="196" t="s">
        <v>25</v>
      </c>
      <c r="N502" s="196" t="s">
        <v>30</v>
      </c>
      <c r="O502" s="152">
        <f t="shared" si="76"/>
        <v>18</v>
      </c>
      <c r="P502" s="150">
        <f t="shared" si="77"/>
        <v>343.43999999999994</v>
      </c>
      <c r="Q502" s="454"/>
      <c r="R502" s="185"/>
      <c r="S502" s="185"/>
      <c r="T502" s="185"/>
      <c r="U502" s="176"/>
      <c r="V502" s="185"/>
      <c r="W502" s="575">
        <v>0</v>
      </c>
      <c r="X502" s="150">
        <f t="shared" si="78"/>
        <v>0</v>
      </c>
    </row>
    <row r="503" spans="1:24" s="23" customFormat="1" ht="15">
      <c r="A503" s="156"/>
      <c r="B503" s="573" t="s">
        <v>35</v>
      </c>
      <c r="C503" s="569" t="s">
        <v>1538</v>
      </c>
      <c r="D503" s="153">
        <v>6980418</v>
      </c>
      <c r="E503" s="574">
        <v>13.15</v>
      </c>
      <c r="F503" s="575">
        <v>0</v>
      </c>
      <c r="G503" s="188">
        <f t="shared" si="74"/>
        <v>0</v>
      </c>
      <c r="H503" s="576">
        <v>43922</v>
      </c>
      <c r="I503" s="197" t="s">
        <v>1015</v>
      </c>
      <c r="J503" s="197" t="s">
        <v>1031</v>
      </c>
      <c r="K503" s="577">
        <v>48960</v>
      </c>
      <c r="L503" s="188">
        <f t="shared" si="75"/>
        <v>643824</v>
      </c>
      <c r="M503" s="196" t="s">
        <v>1017</v>
      </c>
      <c r="N503" s="196" t="s">
        <v>1018</v>
      </c>
      <c r="O503" s="152">
        <f t="shared" si="76"/>
        <v>0</v>
      </c>
      <c r="P503" s="150">
        <f t="shared" si="77"/>
        <v>0</v>
      </c>
      <c r="Q503" s="454"/>
      <c r="R503" s="185"/>
      <c r="S503" s="185"/>
      <c r="T503" s="185"/>
      <c r="U503" s="176"/>
      <c r="V503" s="185"/>
      <c r="W503" s="575">
        <v>48960</v>
      </c>
      <c r="X503" s="150">
        <f t="shared" si="78"/>
        <v>643824</v>
      </c>
    </row>
    <row r="504" spans="1:24" s="23" customFormat="1" ht="15">
      <c r="A504" s="156"/>
      <c r="B504" s="573" t="s">
        <v>35</v>
      </c>
      <c r="C504" s="569" t="s">
        <v>1538</v>
      </c>
      <c r="D504" s="153">
        <v>6970418</v>
      </c>
      <c r="E504" s="574">
        <v>13.15</v>
      </c>
      <c r="F504" s="575">
        <v>0</v>
      </c>
      <c r="G504" s="188">
        <f t="shared" si="74"/>
        <v>0</v>
      </c>
      <c r="H504" s="576">
        <v>43922</v>
      </c>
      <c r="I504" s="197" t="s">
        <v>1015</v>
      </c>
      <c r="J504" s="197" t="s">
        <v>1031</v>
      </c>
      <c r="K504" s="577">
        <v>68160</v>
      </c>
      <c r="L504" s="188">
        <f t="shared" si="75"/>
        <v>896304</v>
      </c>
      <c r="M504" s="196" t="s">
        <v>1017</v>
      </c>
      <c r="N504" s="196" t="s">
        <v>1018</v>
      </c>
      <c r="O504" s="152">
        <f t="shared" si="76"/>
        <v>0</v>
      </c>
      <c r="P504" s="150">
        <f t="shared" si="77"/>
        <v>0</v>
      </c>
      <c r="Q504" s="454"/>
      <c r="R504" s="185"/>
      <c r="S504" s="185"/>
      <c r="T504" s="185"/>
      <c r="U504" s="176"/>
      <c r="V504" s="185"/>
      <c r="W504" s="575">
        <v>68160</v>
      </c>
      <c r="X504" s="150">
        <f t="shared" si="78"/>
        <v>896304</v>
      </c>
    </row>
    <row r="505" spans="1:24" s="23" customFormat="1" ht="15">
      <c r="A505" s="156">
        <v>17</v>
      </c>
      <c r="B505" s="573" t="s">
        <v>31</v>
      </c>
      <c r="C505" s="569" t="s">
        <v>71</v>
      </c>
      <c r="D505" s="153" t="s">
        <v>26</v>
      </c>
      <c r="E505" s="574">
        <v>72.760000000000005</v>
      </c>
      <c r="F505" s="575">
        <v>1350</v>
      </c>
      <c r="G505" s="188">
        <f t="shared" si="74"/>
        <v>98226</v>
      </c>
      <c r="H505" s="576">
        <v>43770</v>
      </c>
      <c r="I505" s="197" t="s">
        <v>1691</v>
      </c>
      <c r="J505" s="197" t="s">
        <v>1692</v>
      </c>
      <c r="K505" s="577"/>
      <c r="L505" s="188">
        <f t="shared" si="75"/>
        <v>0</v>
      </c>
      <c r="M505" s="196" t="s">
        <v>25</v>
      </c>
      <c r="N505" s="196" t="s">
        <v>30</v>
      </c>
      <c r="O505" s="152">
        <f t="shared" si="76"/>
        <v>90</v>
      </c>
      <c r="P505" s="150">
        <f t="shared" si="77"/>
        <v>6548.4000000000005</v>
      </c>
      <c r="Q505" s="454"/>
      <c r="R505" s="185"/>
      <c r="S505" s="185"/>
      <c r="T505" s="185"/>
      <c r="U505" s="176"/>
      <c r="V505" s="185"/>
      <c r="W505" s="575">
        <v>1260</v>
      </c>
      <c r="X505" s="150">
        <f t="shared" si="78"/>
        <v>91677.6</v>
      </c>
    </row>
    <row r="506" spans="1:24" s="23" customFormat="1" ht="15">
      <c r="A506" s="156">
        <v>18</v>
      </c>
      <c r="B506" s="573" t="s">
        <v>32</v>
      </c>
      <c r="C506" s="569" t="s">
        <v>1537</v>
      </c>
      <c r="D506" s="153">
        <v>5811217</v>
      </c>
      <c r="E506" s="574">
        <v>1498</v>
      </c>
      <c r="F506" s="575">
        <v>63</v>
      </c>
      <c r="G506" s="188">
        <f t="shared" si="74"/>
        <v>94374</v>
      </c>
      <c r="H506" s="576">
        <v>43800</v>
      </c>
      <c r="I506" s="197" t="s">
        <v>1693</v>
      </c>
      <c r="J506" s="197" t="s">
        <v>1694</v>
      </c>
      <c r="K506" s="577"/>
      <c r="L506" s="188">
        <f t="shared" si="75"/>
        <v>0</v>
      </c>
      <c r="M506" s="196" t="s">
        <v>25</v>
      </c>
      <c r="N506" s="196" t="s">
        <v>30</v>
      </c>
      <c r="O506" s="152">
        <f t="shared" si="76"/>
        <v>11</v>
      </c>
      <c r="P506" s="150">
        <f t="shared" si="77"/>
        <v>16478</v>
      </c>
      <c r="Q506" s="454"/>
      <c r="R506" s="185"/>
      <c r="S506" s="185"/>
      <c r="T506" s="185"/>
      <c r="U506" s="176"/>
      <c r="V506" s="185"/>
      <c r="W506" s="575">
        <v>52</v>
      </c>
      <c r="X506" s="150">
        <f t="shared" si="78"/>
        <v>77896</v>
      </c>
    </row>
    <row r="507" spans="1:24" s="23" customFormat="1">
      <c r="A507" s="156">
        <v>19</v>
      </c>
      <c r="B507" s="580" t="s">
        <v>1410</v>
      </c>
      <c r="C507" s="581" t="s">
        <v>1537</v>
      </c>
      <c r="D507" s="582" t="s">
        <v>1413</v>
      </c>
      <c r="E507" s="443">
        <v>299.60000000000002</v>
      </c>
      <c r="F507" s="157">
        <v>53</v>
      </c>
      <c r="G507" s="443">
        <f t="shared" si="74"/>
        <v>15878.800000000001</v>
      </c>
      <c r="H507" s="583">
        <v>43862</v>
      </c>
      <c r="I507" s="453">
        <v>42951</v>
      </c>
      <c r="J507" s="187" t="s">
        <v>1697</v>
      </c>
      <c r="K507" s="157"/>
      <c r="L507" s="443">
        <f>K507*E507</f>
        <v>0</v>
      </c>
      <c r="M507" s="461" t="s">
        <v>1414</v>
      </c>
      <c r="N507" s="461" t="s">
        <v>1415</v>
      </c>
      <c r="O507" s="152">
        <f t="shared" si="76"/>
        <v>52</v>
      </c>
      <c r="P507" s="150">
        <f t="shared" si="77"/>
        <v>15579.2</v>
      </c>
      <c r="Q507" s="454"/>
      <c r="R507" s="185"/>
      <c r="S507" s="185"/>
      <c r="T507" s="185"/>
      <c r="U507" s="176"/>
      <c r="V507" s="185"/>
      <c r="W507" s="157">
        <v>1</v>
      </c>
      <c r="X507" s="150">
        <f t="shared" si="78"/>
        <v>299.60000000000002</v>
      </c>
    </row>
    <row r="508" spans="1:24" s="23" customFormat="1" ht="15">
      <c r="A508" s="156">
        <v>20</v>
      </c>
      <c r="B508" s="573" t="s">
        <v>34</v>
      </c>
      <c r="C508" s="569" t="s">
        <v>1733</v>
      </c>
      <c r="D508" s="153" t="s">
        <v>138</v>
      </c>
      <c r="E508" s="574">
        <v>516.80999999999995</v>
      </c>
      <c r="F508" s="575">
        <v>70</v>
      </c>
      <c r="G508" s="188">
        <f t="shared" si="74"/>
        <v>36176.699999999997</v>
      </c>
      <c r="H508" s="576">
        <v>43889</v>
      </c>
      <c r="I508" s="197" t="s">
        <v>1695</v>
      </c>
      <c r="J508" s="197" t="s">
        <v>1698</v>
      </c>
      <c r="K508" s="577"/>
      <c r="L508" s="188">
        <f>K508*E508</f>
        <v>0</v>
      </c>
      <c r="M508" s="196" t="s">
        <v>27</v>
      </c>
      <c r="N508" s="196" t="s">
        <v>33</v>
      </c>
      <c r="O508" s="152">
        <f t="shared" si="76"/>
        <v>0</v>
      </c>
      <c r="P508" s="150">
        <f t="shared" si="77"/>
        <v>0</v>
      </c>
      <c r="Q508" s="454"/>
      <c r="R508" s="185"/>
      <c r="S508" s="185"/>
      <c r="T508" s="185"/>
      <c r="U508" s="176"/>
      <c r="V508" s="185"/>
      <c r="W508" s="575">
        <v>70</v>
      </c>
      <c r="X508" s="150">
        <f t="shared" si="78"/>
        <v>36176.699999999997</v>
      </c>
    </row>
    <row r="509" spans="1:24" s="23" customFormat="1">
      <c r="A509" s="156">
        <v>21</v>
      </c>
      <c r="B509" s="580" t="s">
        <v>852</v>
      </c>
      <c r="C509" s="581" t="s">
        <v>1537</v>
      </c>
      <c r="D509" s="582" t="s">
        <v>1411</v>
      </c>
      <c r="E509" s="443">
        <v>12531.84</v>
      </c>
      <c r="F509" s="157">
        <v>107.5</v>
      </c>
      <c r="G509" s="443">
        <f t="shared" ref="G509:G515" si="79">F509*E509</f>
        <v>1347172.8</v>
      </c>
      <c r="H509" s="583">
        <v>43616</v>
      </c>
      <c r="I509" s="453">
        <v>42950</v>
      </c>
      <c r="J509" s="187" t="s">
        <v>1699</v>
      </c>
      <c r="K509" s="157"/>
      <c r="L509" s="443">
        <f t="shared" ref="L509:L515" si="80">K509*E509</f>
        <v>0</v>
      </c>
      <c r="M509" s="461" t="s">
        <v>1414</v>
      </c>
      <c r="N509" s="461" t="s">
        <v>1415</v>
      </c>
      <c r="O509" s="568">
        <f t="shared" ref="O509:O515" si="81">F509+K509-W509</f>
        <v>60</v>
      </c>
      <c r="P509" s="150">
        <f t="shared" ref="P509:P515" si="82">O509*E509</f>
        <v>751910.40000000002</v>
      </c>
      <c r="Q509" s="454"/>
      <c r="R509" s="185"/>
      <c r="S509" s="185"/>
      <c r="T509" s="185"/>
      <c r="U509" s="176"/>
      <c r="V509" s="185"/>
      <c r="W509" s="157">
        <v>47.5</v>
      </c>
      <c r="X509" s="150">
        <f t="shared" ref="X509:X515" si="83">W509*E509</f>
        <v>595262.4</v>
      </c>
    </row>
    <row r="510" spans="1:24" s="23" customFormat="1">
      <c r="A510" s="156">
        <v>22</v>
      </c>
      <c r="B510" s="580" t="s">
        <v>157</v>
      </c>
      <c r="C510" s="581" t="s">
        <v>1537</v>
      </c>
      <c r="D510" s="582" t="s">
        <v>1412</v>
      </c>
      <c r="E510" s="443">
        <v>31265.4</v>
      </c>
      <c r="F510" s="157">
        <v>53</v>
      </c>
      <c r="G510" s="443">
        <f t="shared" si="79"/>
        <v>1657066.2000000002</v>
      </c>
      <c r="H510" s="583">
        <v>43677</v>
      </c>
      <c r="I510" s="453">
        <v>42950</v>
      </c>
      <c r="J510" s="187" t="s">
        <v>1699</v>
      </c>
      <c r="K510" s="157"/>
      <c r="L510" s="443">
        <f t="shared" si="80"/>
        <v>0</v>
      </c>
      <c r="M510" s="461" t="s">
        <v>1414</v>
      </c>
      <c r="N510" s="461" t="s">
        <v>1415</v>
      </c>
      <c r="O510" s="152">
        <f t="shared" si="81"/>
        <v>51</v>
      </c>
      <c r="P510" s="150">
        <f t="shared" si="82"/>
        <v>1594535.4000000001</v>
      </c>
      <c r="Q510" s="454"/>
      <c r="R510" s="185"/>
      <c r="S510" s="185"/>
      <c r="T510" s="185"/>
      <c r="U510" s="176"/>
      <c r="V510" s="185"/>
      <c r="W510" s="157">
        <v>2</v>
      </c>
      <c r="X510" s="150">
        <f t="shared" si="83"/>
        <v>62530.8</v>
      </c>
    </row>
    <row r="511" spans="1:24" s="23" customFormat="1">
      <c r="A511" s="156">
        <v>23</v>
      </c>
      <c r="B511" s="580" t="s">
        <v>156</v>
      </c>
      <c r="C511" s="581" t="s">
        <v>1537</v>
      </c>
      <c r="D511" s="582" t="s">
        <v>853</v>
      </c>
      <c r="E511" s="443">
        <v>6225.26</v>
      </c>
      <c r="F511" s="157">
        <v>910</v>
      </c>
      <c r="G511" s="443">
        <f t="shared" si="79"/>
        <v>5664986.6000000006</v>
      </c>
      <c r="H511" s="583">
        <v>44105</v>
      </c>
      <c r="I511" s="453">
        <v>43375</v>
      </c>
      <c r="J511" s="187" t="s">
        <v>854</v>
      </c>
      <c r="K511" s="157"/>
      <c r="L511" s="443">
        <f t="shared" si="80"/>
        <v>0</v>
      </c>
      <c r="M511" s="461" t="s">
        <v>776</v>
      </c>
      <c r="N511" s="461" t="s">
        <v>855</v>
      </c>
      <c r="O511" s="152">
        <f t="shared" si="81"/>
        <v>5</v>
      </c>
      <c r="P511" s="150">
        <f t="shared" si="82"/>
        <v>31126.300000000003</v>
      </c>
      <c r="Q511" s="454"/>
      <c r="R511" s="185"/>
      <c r="S511" s="185"/>
      <c r="T511" s="185"/>
      <c r="U511" s="176"/>
      <c r="V511" s="185"/>
      <c r="W511" s="157">
        <v>905</v>
      </c>
      <c r="X511" s="150">
        <f t="shared" si="83"/>
        <v>5633860.2999999998</v>
      </c>
    </row>
    <row r="512" spans="1:24" s="23" customFormat="1">
      <c r="A512" s="156">
        <v>24</v>
      </c>
      <c r="B512" s="580" t="s">
        <v>157</v>
      </c>
      <c r="C512" s="581" t="s">
        <v>1537</v>
      </c>
      <c r="D512" s="582" t="s">
        <v>856</v>
      </c>
      <c r="E512" s="443">
        <v>31065.31</v>
      </c>
      <c r="F512" s="157">
        <v>971</v>
      </c>
      <c r="G512" s="443">
        <f t="shared" si="79"/>
        <v>30164416.010000002</v>
      </c>
      <c r="H512" s="583">
        <v>44105</v>
      </c>
      <c r="I512" s="453">
        <v>43375</v>
      </c>
      <c r="J512" s="187" t="s">
        <v>854</v>
      </c>
      <c r="K512" s="157"/>
      <c r="L512" s="443">
        <f t="shared" si="80"/>
        <v>0</v>
      </c>
      <c r="M512" s="461" t="s">
        <v>776</v>
      </c>
      <c r="N512" s="461" t="s">
        <v>855</v>
      </c>
      <c r="O512" s="152">
        <f t="shared" si="81"/>
        <v>0</v>
      </c>
      <c r="P512" s="150">
        <f t="shared" si="82"/>
        <v>0</v>
      </c>
      <c r="Q512" s="454"/>
      <c r="R512" s="185"/>
      <c r="S512" s="185"/>
      <c r="T512" s="185"/>
      <c r="U512" s="176"/>
      <c r="V512" s="185"/>
      <c r="W512" s="157">
        <v>971</v>
      </c>
      <c r="X512" s="150">
        <f t="shared" si="83"/>
        <v>30164416.010000002</v>
      </c>
    </row>
    <row r="513" spans="1:26" s="23" customFormat="1">
      <c r="A513" s="156">
        <v>25</v>
      </c>
      <c r="B513" s="580" t="s">
        <v>156</v>
      </c>
      <c r="C513" s="581" t="s">
        <v>1537</v>
      </c>
      <c r="D513" s="582" t="s">
        <v>853</v>
      </c>
      <c r="E513" s="443">
        <v>6238.1</v>
      </c>
      <c r="F513" s="157">
        <v>912</v>
      </c>
      <c r="G513" s="443">
        <f t="shared" si="79"/>
        <v>5689147.2000000002</v>
      </c>
      <c r="H513" s="583">
        <v>44105</v>
      </c>
      <c r="I513" s="453">
        <v>43409</v>
      </c>
      <c r="J513" s="187" t="s">
        <v>971</v>
      </c>
      <c r="K513" s="157"/>
      <c r="L513" s="443">
        <f t="shared" si="80"/>
        <v>0</v>
      </c>
      <c r="M513" s="461" t="s">
        <v>968</v>
      </c>
      <c r="N513" s="461" t="s">
        <v>972</v>
      </c>
      <c r="O513" s="152">
        <f t="shared" si="81"/>
        <v>4</v>
      </c>
      <c r="P513" s="150">
        <f t="shared" si="82"/>
        <v>24952.400000000001</v>
      </c>
      <c r="Q513" s="454"/>
      <c r="R513" s="185"/>
      <c r="S513" s="185"/>
      <c r="T513" s="185"/>
      <c r="U513" s="176"/>
      <c r="V513" s="185"/>
      <c r="W513" s="157">
        <v>908</v>
      </c>
      <c r="X513" s="150">
        <f t="shared" si="83"/>
        <v>5664194.8000000007</v>
      </c>
    </row>
    <row r="514" spans="1:26" s="23" customFormat="1">
      <c r="A514" s="156">
        <v>26</v>
      </c>
      <c r="B514" s="580" t="s">
        <v>157</v>
      </c>
      <c r="C514" s="581" t="s">
        <v>1537</v>
      </c>
      <c r="D514" s="582" t="s">
        <v>856</v>
      </c>
      <c r="E514" s="443">
        <v>31125.23</v>
      </c>
      <c r="F514" s="157">
        <v>535</v>
      </c>
      <c r="G514" s="443">
        <f t="shared" si="79"/>
        <v>16651998.049999999</v>
      </c>
      <c r="H514" s="583">
        <v>44105</v>
      </c>
      <c r="I514" s="453">
        <v>43409</v>
      </c>
      <c r="J514" s="187" t="s">
        <v>973</v>
      </c>
      <c r="K514" s="157"/>
      <c r="L514" s="443">
        <f t="shared" si="80"/>
        <v>0</v>
      </c>
      <c r="M514" s="461" t="s">
        <v>968</v>
      </c>
      <c r="N514" s="461" t="s">
        <v>969</v>
      </c>
      <c r="O514" s="152">
        <f t="shared" si="81"/>
        <v>0</v>
      </c>
      <c r="P514" s="150">
        <f t="shared" si="82"/>
        <v>0</v>
      </c>
      <c r="Q514" s="454"/>
      <c r="R514" s="185"/>
      <c r="S514" s="185"/>
      <c r="T514" s="185"/>
      <c r="U514" s="176"/>
      <c r="V514" s="185"/>
      <c r="W514" s="157">
        <v>535</v>
      </c>
      <c r="X514" s="150">
        <f t="shared" si="83"/>
        <v>16651998.049999999</v>
      </c>
    </row>
    <row r="515" spans="1:26" s="23" customFormat="1">
      <c r="A515" s="156">
        <v>27</v>
      </c>
      <c r="B515" s="578" t="s">
        <v>778</v>
      </c>
      <c r="C515" s="569" t="s">
        <v>647</v>
      </c>
      <c r="D515" s="153">
        <v>40818</v>
      </c>
      <c r="E515" s="574">
        <v>905.22</v>
      </c>
      <c r="F515" s="157">
        <v>596</v>
      </c>
      <c r="G515" s="443">
        <f t="shared" si="79"/>
        <v>539511.12</v>
      </c>
      <c r="H515" s="576">
        <v>44074</v>
      </c>
      <c r="I515" s="197" t="s">
        <v>743</v>
      </c>
      <c r="J515" s="197" t="s">
        <v>775</v>
      </c>
      <c r="K515" s="577"/>
      <c r="L515" s="443">
        <f t="shared" si="80"/>
        <v>0</v>
      </c>
      <c r="M515" s="196" t="s">
        <v>776</v>
      </c>
      <c r="N515" s="196" t="s">
        <v>777</v>
      </c>
      <c r="O515" s="152">
        <f t="shared" si="81"/>
        <v>50</v>
      </c>
      <c r="P515" s="150">
        <f t="shared" si="82"/>
        <v>45261</v>
      </c>
      <c r="Q515" s="454"/>
      <c r="R515" s="185"/>
      <c r="S515" s="185"/>
      <c r="T515" s="185"/>
      <c r="U515" s="176"/>
      <c r="V515" s="185"/>
      <c r="W515" s="157">
        <v>546</v>
      </c>
      <c r="X515" s="150">
        <f t="shared" si="83"/>
        <v>494250.12</v>
      </c>
    </row>
    <row r="516" spans="1:26" s="23" customFormat="1">
      <c r="A516" s="156"/>
      <c r="B516" s="435" t="s">
        <v>1588</v>
      </c>
      <c r="C516" s="120"/>
      <c r="D516" s="121"/>
      <c r="E516" s="147"/>
      <c r="F516" s="437"/>
      <c r="G516" s="147">
        <f>SUM(G481:G515)</f>
        <v>93380424.540000007</v>
      </c>
      <c r="H516" s="493"/>
      <c r="I516" s="493"/>
      <c r="J516" s="494"/>
      <c r="K516" s="435"/>
      <c r="L516" s="147">
        <f>SUM(L481:L515)</f>
        <v>28943390.560000002</v>
      </c>
      <c r="M516" s="435"/>
      <c r="N516" s="148"/>
      <c r="O516" s="437"/>
      <c r="P516" s="147">
        <f>SUM(P481:P515)</f>
        <v>10565084.870000001</v>
      </c>
      <c r="Q516" s="457"/>
      <c r="R516" s="437"/>
      <c r="S516" s="437"/>
      <c r="T516" s="437"/>
      <c r="U516" s="155"/>
      <c r="V516" s="437"/>
      <c r="W516" s="437"/>
      <c r="X516" s="147">
        <f>SUM(X481:X515)</f>
        <v>111758730.23</v>
      </c>
      <c r="Y516" s="34">
        <f>G516+L516-P516</f>
        <v>111758730.23</v>
      </c>
      <c r="Z516" s="34">
        <f>X516-Y516</f>
        <v>0</v>
      </c>
    </row>
    <row r="517" spans="1:26" s="23" customFormat="1" ht="15.75">
      <c r="A517" s="669" t="s">
        <v>1572</v>
      </c>
      <c r="B517" s="670"/>
      <c r="C517" s="670"/>
      <c r="D517" s="670"/>
      <c r="E517" s="670"/>
      <c r="F517" s="670"/>
      <c r="G517" s="670"/>
      <c r="H517" s="670"/>
      <c r="I517" s="670"/>
      <c r="J517" s="670"/>
      <c r="K517" s="670"/>
      <c r="L517" s="670"/>
      <c r="M517" s="670"/>
      <c r="N517" s="670"/>
      <c r="O517" s="670"/>
      <c r="P517" s="670"/>
      <c r="Q517" s="670"/>
      <c r="R517" s="670"/>
      <c r="S517" s="670"/>
      <c r="T517" s="670"/>
      <c r="U517" s="670"/>
      <c r="V517" s="670"/>
      <c r="W517" s="670"/>
      <c r="X517" s="671"/>
    </row>
    <row r="518" spans="1:26" s="23" customFormat="1">
      <c r="A518" s="156"/>
      <c r="B518" s="442"/>
      <c r="C518" s="458"/>
      <c r="D518" s="468"/>
      <c r="E518" s="469"/>
      <c r="F518" s="152"/>
      <c r="G518" s="150"/>
      <c r="H518" s="470"/>
      <c r="I518" s="471"/>
      <c r="J518" s="469"/>
      <c r="K518" s="472"/>
      <c r="L518" s="469"/>
      <c r="M518" s="185"/>
      <c r="N518" s="453"/>
      <c r="O518" s="152"/>
      <c r="P518" s="150"/>
      <c r="Q518" s="454"/>
      <c r="R518" s="185"/>
      <c r="S518" s="185"/>
      <c r="T518" s="185"/>
      <c r="U518" s="176"/>
      <c r="V518" s="185"/>
      <c r="W518" s="152"/>
      <c r="X518" s="150"/>
    </row>
    <row r="519" spans="1:26" s="23" customFormat="1">
      <c r="A519" s="435"/>
      <c r="B519" s="435" t="s">
        <v>1588</v>
      </c>
      <c r="C519" s="120"/>
      <c r="D519" s="121"/>
      <c r="E519" s="147"/>
      <c r="F519" s="155"/>
      <c r="G519" s="121">
        <f>SUM(G518:G518)</f>
        <v>0</v>
      </c>
      <c r="H519" s="493"/>
      <c r="I519" s="493"/>
      <c r="J519" s="494"/>
      <c r="K519" s="435"/>
      <c r="L519" s="121">
        <f>SUM(L518:L518)</f>
        <v>0</v>
      </c>
      <c r="M519" s="435"/>
      <c r="N519" s="148"/>
      <c r="O519" s="437"/>
      <c r="P519" s="121">
        <f>SUM(P518:P518)</f>
        <v>0</v>
      </c>
      <c r="Q519" s="457"/>
      <c r="R519" s="437"/>
      <c r="S519" s="437"/>
      <c r="T519" s="437"/>
      <c r="U519" s="155"/>
      <c r="V519" s="437"/>
      <c r="W519" s="437"/>
      <c r="X519" s="121">
        <f>SUM(X518:X518)</f>
        <v>0</v>
      </c>
    </row>
    <row r="520" spans="1:26" s="23" customFormat="1" ht="15.75">
      <c r="A520" s="669" t="s">
        <v>1603</v>
      </c>
      <c r="B520" s="670"/>
      <c r="C520" s="670"/>
      <c r="D520" s="670"/>
      <c r="E520" s="670"/>
      <c r="F520" s="670"/>
      <c r="G520" s="670"/>
      <c r="H520" s="670"/>
      <c r="I520" s="670"/>
      <c r="J520" s="670"/>
      <c r="K520" s="670"/>
      <c r="L520" s="670"/>
      <c r="M520" s="670"/>
      <c r="N520" s="670"/>
      <c r="O520" s="670"/>
      <c r="P520" s="670"/>
      <c r="Q520" s="670"/>
      <c r="R520" s="670"/>
      <c r="S520" s="670"/>
      <c r="T520" s="670"/>
      <c r="U520" s="670"/>
      <c r="V520" s="670"/>
      <c r="W520" s="670"/>
      <c r="X520" s="671"/>
    </row>
    <row r="521" spans="1:26" s="23" customFormat="1">
      <c r="A521" s="156">
        <v>2</v>
      </c>
      <c r="B521" s="151" t="s">
        <v>1714</v>
      </c>
      <c r="C521" s="176" t="s">
        <v>1555</v>
      </c>
      <c r="D521" s="150" t="s">
        <v>1521</v>
      </c>
      <c r="E521" s="150">
        <v>13.43</v>
      </c>
      <c r="F521" s="185">
        <v>176</v>
      </c>
      <c r="G521" s="150">
        <f t="shared" ref="G521:G529" si="84">E521*F521</f>
        <v>2363.6799999999998</v>
      </c>
      <c r="H521" s="186">
        <v>44069</v>
      </c>
      <c r="I521" s="453">
        <v>42985</v>
      </c>
      <c r="J521" s="152" t="s">
        <v>1685</v>
      </c>
      <c r="K521" s="185"/>
      <c r="L521" s="150">
        <f t="shared" ref="L521:L529" si="85">K521*E521</f>
        <v>0</v>
      </c>
      <c r="M521" s="185">
        <v>48</v>
      </c>
      <c r="N521" s="453">
        <v>42941</v>
      </c>
      <c r="O521" s="152">
        <f t="shared" ref="O521:O529" si="86">F521+K521-W521</f>
        <v>47</v>
      </c>
      <c r="P521" s="150">
        <f t="shared" ref="P521:P529" si="87">O521*E521</f>
        <v>631.21</v>
      </c>
      <c r="Q521" s="457"/>
      <c r="R521" s="185"/>
      <c r="S521" s="185"/>
      <c r="T521" s="185"/>
      <c r="U521" s="176"/>
      <c r="V521" s="185"/>
      <c r="W521" s="185">
        <v>129</v>
      </c>
      <c r="X521" s="150">
        <f t="shared" ref="X521:X529" si="88">W521*E521</f>
        <v>1732.47</v>
      </c>
    </row>
    <row r="522" spans="1:26" s="23" customFormat="1">
      <c r="A522" s="156">
        <v>3</v>
      </c>
      <c r="B522" s="151" t="s">
        <v>165</v>
      </c>
      <c r="C522" s="176" t="s">
        <v>1555</v>
      </c>
      <c r="D522" s="150" t="s">
        <v>1522</v>
      </c>
      <c r="E522" s="150">
        <v>8.89</v>
      </c>
      <c r="F522" s="185">
        <v>4741</v>
      </c>
      <c r="G522" s="150">
        <f t="shared" si="84"/>
        <v>42147.490000000005</v>
      </c>
      <c r="H522" s="186">
        <v>44029</v>
      </c>
      <c r="I522" s="453">
        <v>42985</v>
      </c>
      <c r="J522" s="152" t="s">
        <v>1685</v>
      </c>
      <c r="K522" s="185"/>
      <c r="L522" s="150">
        <f t="shared" si="85"/>
        <v>0</v>
      </c>
      <c r="M522" s="185">
        <v>48</v>
      </c>
      <c r="N522" s="453">
        <v>42941</v>
      </c>
      <c r="O522" s="152">
        <f t="shared" si="86"/>
        <v>2893</v>
      </c>
      <c r="P522" s="150">
        <f t="shared" si="87"/>
        <v>25718.77</v>
      </c>
      <c r="Q522" s="457"/>
      <c r="R522" s="185"/>
      <c r="S522" s="185"/>
      <c r="T522" s="185"/>
      <c r="U522" s="176"/>
      <c r="V522" s="185"/>
      <c r="W522" s="185">
        <v>1848</v>
      </c>
      <c r="X522" s="150">
        <f t="shared" si="88"/>
        <v>16428.72</v>
      </c>
    </row>
    <row r="523" spans="1:26" s="23" customFormat="1">
      <c r="A523" s="156">
        <v>4</v>
      </c>
      <c r="B523" s="151" t="s">
        <v>1713</v>
      </c>
      <c r="C523" s="176" t="s">
        <v>1555</v>
      </c>
      <c r="D523" s="150" t="s">
        <v>1520</v>
      </c>
      <c r="E523" s="150">
        <v>12.34</v>
      </c>
      <c r="F523" s="185">
        <v>153</v>
      </c>
      <c r="G523" s="150">
        <f t="shared" si="84"/>
        <v>1888.02</v>
      </c>
      <c r="H523" s="186">
        <v>44054</v>
      </c>
      <c r="I523" s="453">
        <v>43063</v>
      </c>
      <c r="J523" s="152" t="s">
        <v>1686</v>
      </c>
      <c r="K523" s="185"/>
      <c r="L523" s="150">
        <f t="shared" si="85"/>
        <v>0</v>
      </c>
      <c r="M523" s="185">
        <v>121</v>
      </c>
      <c r="N523" s="453">
        <v>43041</v>
      </c>
      <c r="O523" s="152">
        <f t="shared" si="86"/>
        <v>48</v>
      </c>
      <c r="P523" s="150">
        <f t="shared" si="87"/>
        <v>592.31999999999994</v>
      </c>
      <c r="Q523" s="457"/>
      <c r="R523" s="185"/>
      <c r="S523" s="185"/>
      <c r="T523" s="185"/>
      <c r="U523" s="176"/>
      <c r="V523" s="185"/>
      <c r="W523" s="185">
        <v>105</v>
      </c>
      <c r="X523" s="150">
        <f t="shared" si="88"/>
        <v>1295.7</v>
      </c>
    </row>
    <row r="524" spans="1:26" s="23" customFormat="1">
      <c r="A524" s="156">
        <v>5</v>
      </c>
      <c r="B524" s="151" t="s">
        <v>1714</v>
      </c>
      <c r="C524" s="176" t="s">
        <v>1555</v>
      </c>
      <c r="D524" s="150" t="s">
        <v>1523</v>
      </c>
      <c r="E524" s="150">
        <v>13.42</v>
      </c>
      <c r="F524" s="185">
        <v>5022</v>
      </c>
      <c r="G524" s="150">
        <f t="shared" si="84"/>
        <v>67395.240000000005</v>
      </c>
      <c r="H524" s="186">
        <v>44069</v>
      </c>
      <c r="I524" s="453">
        <v>43063</v>
      </c>
      <c r="J524" s="152" t="s">
        <v>1686</v>
      </c>
      <c r="K524" s="185"/>
      <c r="L524" s="150">
        <f t="shared" si="85"/>
        <v>0</v>
      </c>
      <c r="M524" s="185">
        <v>121</v>
      </c>
      <c r="N524" s="453">
        <v>43041</v>
      </c>
      <c r="O524" s="152">
        <f t="shared" si="86"/>
        <v>1781</v>
      </c>
      <c r="P524" s="150">
        <f t="shared" si="87"/>
        <v>23901.02</v>
      </c>
      <c r="Q524" s="457"/>
      <c r="R524" s="185"/>
      <c r="S524" s="185"/>
      <c r="T524" s="185"/>
      <c r="U524" s="176"/>
      <c r="V524" s="185"/>
      <c r="W524" s="185">
        <v>3241</v>
      </c>
      <c r="X524" s="150">
        <f t="shared" si="88"/>
        <v>43494.22</v>
      </c>
    </row>
    <row r="525" spans="1:26" s="23" customFormat="1">
      <c r="A525" s="156">
        <v>6</v>
      </c>
      <c r="B525" s="151" t="s">
        <v>81</v>
      </c>
      <c r="C525" s="176" t="s">
        <v>1555</v>
      </c>
      <c r="D525" s="150" t="s">
        <v>1522</v>
      </c>
      <c r="E525" s="150">
        <v>8.8800000000000008</v>
      </c>
      <c r="F525" s="185">
        <v>8640</v>
      </c>
      <c r="G525" s="150">
        <f t="shared" si="84"/>
        <v>76723.200000000012</v>
      </c>
      <c r="H525" s="186">
        <v>44030</v>
      </c>
      <c r="I525" s="453">
        <v>43063</v>
      </c>
      <c r="J525" s="152" t="s">
        <v>1686</v>
      </c>
      <c r="K525" s="185"/>
      <c r="L525" s="150">
        <f t="shared" si="85"/>
        <v>0</v>
      </c>
      <c r="M525" s="185">
        <v>121</v>
      </c>
      <c r="N525" s="453">
        <v>43041</v>
      </c>
      <c r="O525" s="152">
        <f t="shared" si="86"/>
        <v>0</v>
      </c>
      <c r="P525" s="150">
        <f t="shared" si="87"/>
        <v>0</v>
      </c>
      <c r="Q525" s="457"/>
      <c r="R525" s="185"/>
      <c r="S525" s="185"/>
      <c r="T525" s="185"/>
      <c r="U525" s="176"/>
      <c r="V525" s="185"/>
      <c r="W525" s="185">
        <v>8640</v>
      </c>
      <c r="X525" s="150">
        <f t="shared" si="88"/>
        <v>76723.200000000012</v>
      </c>
    </row>
    <row r="526" spans="1:26" s="23" customFormat="1">
      <c r="A526" s="156">
        <v>7</v>
      </c>
      <c r="B526" s="151" t="s">
        <v>1713</v>
      </c>
      <c r="C526" s="176" t="s">
        <v>1555</v>
      </c>
      <c r="D526" s="150" t="s">
        <v>386</v>
      </c>
      <c r="E526" s="150">
        <v>12.28</v>
      </c>
      <c r="F526" s="185">
        <v>9624</v>
      </c>
      <c r="G526" s="150">
        <f t="shared" si="84"/>
        <v>118182.71999999999</v>
      </c>
      <c r="H526" s="186">
        <v>44054</v>
      </c>
      <c r="I526" s="453">
        <v>43299</v>
      </c>
      <c r="J526" s="152" t="s">
        <v>387</v>
      </c>
      <c r="K526" s="185"/>
      <c r="L526" s="150">
        <f t="shared" si="85"/>
        <v>0</v>
      </c>
      <c r="M526" s="185">
        <v>678</v>
      </c>
      <c r="N526" s="453">
        <v>43287</v>
      </c>
      <c r="O526" s="152">
        <f t="shared" si="86"/>
        <v>1297</v>
      </c>
      <c r="P526" s="150">
        <f t="shared" si="87"/>
        <v>15927.16</v>
      </c>
      <c r="Q526" s="457"/>
      <c r="R526" s="185"/>
      <c r="S526" s="185"/>
      <c r="T526" s="185"/>
      <c r="U526" s="176"/>
      <c r="V526" s="185"/>
      <c r="W526" s="185">
        <v>8327</v>
      </c>
      <c r="X526" s="150">
        <f t="shared" si="88"/>
        <v>102255.56</v>
      </c>
    </row>
    <row r="527" spans="1:26" s="23" customFormat="1">
      <c r="A527" s="156">
        <v>8</v>
      </c>
      <c r="B527" s="151" t="s">
        <v>1714</v>
      </c>
      <c r="C527" s="176" t="s">
        <v>1555</v>
      </c>
      <c r="D527" s="150" t="s">
        <v>389</v>
      </c>
      <c r="E527" s="150">
        <v>13.42</v>
      </c>
      <c r="F527" s="185">
        <v>25128</v>
      </c>
      <c r="G527" s="150">
        <f t="shared" si="84"/>
        <v>337217.76</v>
      </c>
      <c r="H527" s="186">
        <v>44030</v>
      </c>
      <c r="I527" s="453">
        <v>43299</v>
      </c>
      <c r="J527" s="152" t="s">
        <v>387</v>
      </c>
      <c r="K527" s="185"/>
      <c r="L527" s="150">
        <f t="shared" si="85"/>
        <v>0</v>
      </c>
      <c r="M527" s="185">
        <v>678</v>
      </c>
      <c r="N527" s="453">
        <v>43287</v>
      </c>
      <c r="O527" s="152">
        <f t="shared" si="86"/>
        <v>0</v>
      </c>
      <c r="P527" s="150">
        <f t="shared" si="87"/>
        <v>0</v>
      </c>
      <c r="Q527" s="457"/>
      <c r="R527" s="185"/>
      <c r="S527" s="185"/>
      <c r="T527" s="185"/>
      <c r="U527" s="176"/>
      <c r="V527" s="185"/>
      <c r="W527" s="185">
        <v>25128</v>
      </c>
      <c r="X527" s="150">
        <f t="shared" si="88"/>
        <v>337217.76</v>
      </c>
    </row>
    <row r="528" spans="1:26" s="23" customFormat="1">
      <c r="A528" s="156">
        <v>9</v>
      </c>
      <c r="B528" s="151" t="s">
        <v>81</v>
      </c>
      <c r="C528" s="176" t="s">
        <v>1555</v>
      </c>
      <c r="D528" s="150" t="s">
        <v>388</v>
      </c>
      <c r="E528" s="150">
        <v>8.9700000000000006</v>
      </c>
      <c r="F528" s="185">
        <v>11310</v>
      </c>
      <c r="G528" s="150">
        <f t="shared" si="84"/>
        <v>101450.70000000001</v>
      </c>
      <c r="H528" s="186">
        <v>44069</v>
      </c>
      <c r="I528" s="453">
        <v>43299</v>
      </c>
      <c r="J528" s="152" t="s">
        <v>387</v>
      </c>
      <c r="K528" s="185"/>
      <c r="L528" s="150">
        <f t="shared" si="85"/>
        <v>0</v>
      </c>
      <c r="M528" s="185">
        <v>678</v>
      </c>
      <c r="N528" s="453">
        <v>43287</v>
      </c>
      <c r="O528" s="152">
        <f t="shared" si="86"/>
        <v>0</v>
      </c>
      <c r="P528" s="150">
        <f t="shared" si="87"/>
        <v>0</v>
      </c>
      <c r="Q528" s="457"/>
      <c r="R528" s="185"/>
      <c r="S528" s="185"/>
      <c r="T528" s="185"/>
      <c r="U528" s="176"/>
      <c r="V528" s="185"/>
      <c r="W528" s="185">
        <v>11310</v>
      </c>
      <c r="X528" s="150">
        <f t="shared" si="88"/>
        <v>101450.70000000001</v>
      </c>
    </row>
    <row r="529" spans="1:40" s="23" customFormat="1">
      <c r="A529" s="156">
        <v>10</v>
      </c>
      <c r="B529" s="151" t="s">
        <v>81</v>
      </c>
      <c r="C529" s="176" t="s">
        <v>1555</v>
      </c>
      <c r="D529" s="150" t="s">
        <v>1174</v>
      </c>
      <c r="E529" s="150">
        <v>8.92</v>
      </c>
      <c r="F529" s="185">
        <v>0</v>
      </c>
      <c r="G529" s="150">
        <f t="shared" si="84"/>
        <v>0</v>
      </c>
      <c r="H529" s="186">
        <v>44191</v>
      </c>
      <c r="I529" s="453">
        <v>43460</v>
      </c>
      <c r="J529" s="152" t="s">
        <v>1175</v>
      </c>
      <c r="K529" s="185">
        <v>5640</v>
      </c>
      <c r="L529" s="150">
        <f t="shared" si="85"/>
        <v>50308.800000000003</v>
      </c>
      <c r="M529" s="185">
        <v>172</v>
      </c>
      <c r="N529" s="453">
        <v>43440</v>
      </c>
      <c r="O529" s="152">
        <f t="shared" si="86"/>
        <v>0</v>
      </c>
      <c r="P529" s="150">
        <f t="shared" si="87"/>
        <v>0</v>
      </c>
      <c r="Q529" s="457"/>
      <c r="R529" s="185"/>
      <c r="S529" s="185"/>
      <c r="T529" s="185"/>
      <c r="U529" s="176"/>
      <c r="V529" s="185"/>
      <c r="W529" s="185">
        <v>5640</v>
      </c>
      <c r="X529" s="150">
        <f t="shared" si="88"/>
        <v>50308.800000000003</v>
      </c>
    </row>
    <row r="530" spans="1:40" s="23" customFormat="1">
      <c r="A530" s="435"/>
      <c r="B530" s="435" t="s">
        <v>1588</v>
      </c>
      <c r="C530" s="120"/>
      <c r="D530" s="121"/>
      <c r="E530" s="147"/>
      <c r="F530" s="155"/>
      <c r="G530" s="147">
        <f>SUM(G521:G529)</f>
        <v>747368.81</v>
      </c>
      <c r="H530" s="493"/>
      <c r="I530" s="493"/>
      <c r="J530" s="494"/>
      <c r="K530" s="435"/>
      <c r="L530" s="147">
        <f>SUM(L521:L529)</f>
        <v>50308.800000000003</v>
      </c>
      <c r="M530" s="435"/>
      <c r="N530" s="148"/>
      <c r="O530" s="437"/>
      <c r="P530" s="147">
        <f>SUM(P521:P528)</f>
        <v>66770.48</v>
      </c>
      <c r="Q530" s="457"/>
      <c r="R530" s="437"/>
      <c r="S530" s="437"/>
      <c r="T530" s="437"/>
      <c r="U530" s="155"/>
      <c r="V530" s="437"/>
      <c r="W530" s="437"/>
      <c r="X530" s="147">
        <f>SUM(X521:X529)</f>
        <v>730907.13000000012</v>
      </c>
      <c r="Y530" s="34">
        <f>G530+L530-P530</f>
        <v>730907.13000000012</v>
      </c>
      <c r="Z530" s="34">
        <f>X530-Y530</f>
        <v>0</v>
      </c>
    </row>
    <row r="531" spans="1:40" s="23" customFormat="1" ht="15.75">
      <c r="A531" s="649" t="s">
        <v>1568</v>
      </c>
      <c r="B531" s="650"/>
      <c r="C531" s="650"/>
      <c r="D531" s="650"/>
      <c r="E531" s="650"/>
      <c r="F531" s="650"/>
      <c r="G531" s="650"/>
      <c r="H531" s="650"/>
      <c r="I531" s="650"/>
      <c r="J531" s="650"/>
      <c r="K531" s="650"/>
      <c r="L531" s="650"/>
      <c r="M531" s="650"/>
      <c r="N531" s="650"/>
      <c r="O531" s="650"/>
      <c r="P531" s="650"/>
      <c r="Q531" s="650"/>
      <c r="R531" s="650"/>
      <c r="S531" s="650"/>
      <c r="T531" s="650"/>
      <c r="U531" s="650"/>
      <c r="V531" s="650"/>
      <c r="W531" s="650"/>
      <c r="X531" s="651"/>
    </row>
    <row r="532" spans="1:40" s="23" customFormat="1">
      <c r="A532" s="157">
        <v>1</v>
      </c>
      <c r="B532" s="193"/>
      <c r="C532" s="112"/>
      <c r="D532" s="468"/>
      <c r="E532" s="469"/>
      <c r="F532" s="152"/>
      <c r="G532" s="150"/>
      <c r="H532" s="470"/>
      <c r="I532" s="471"/>
      <c r="J532" s="468"/>
      <c r="K532" s="472"/>
      <c r="L532" s="150"/>
      <c r="M532" s="185"/>
      <c r="N532" s="453"/>
      <c r="O532" s="152"/>
      <c r="P532" s="150"/>
      <c r="Q532" s="454"/>
      <c r="R532" s="185"/>
      <c r="S532" s="185"/>
      <c r="T532" s="185"/>
      <c r="U532" s="176"/>
      <c r="V532" s="185"/>
      <c r="W532" s="152">
        <v>0</v>
      </c>
      <c r="X532" s="150">
        <f>W532*E532</f>
        <v>0</v>
      </c>
    </row>
    <row r="533" spans="1:40" s="23" customFormat="1">
      <c r="A533" s="435"/>
      <c r="B533" s="435" t="s">
        <v>1588</v>
      </c>
      <c r="C533" s="120"/>
      <c r="D533" s="121"/>
      <c r="E533" s="147"/>
      <c r="F533" s="155"/>
      <c r="G533" s="147">
        <f>SUM(G532:G532)</f>
        <v>0</v>
      </c>
      <c r="H533" s="493"/>
      <c r="I533" s="493"/>
      <c r="J533" s="494"/>
      <c r="K533" s="435"/>
      <c r="L533" s="147">
        <f>SUM(L532:L532)</f>
        <v>0</v>
      </c>
      <c r="M533" s="435"/>
      <c r="N533" s="148"/>
      <c r="O533" s="437"/>
      <c r="P533" s="147">
        <f>SUM(P532:P532)</f>
        <v>0</v>
      </c>
      <c r="Q533" s="457"/>
      <c r="R533" s="437"/>
      <c r="S533" s="437"/>
      <c r="T533" s="437"/>
      <c r="U533" s="155"/>
      <c r="V533" s="437"/>
      <c r="W533" s="437"/>
      <c r="X533" s="147">
        <f>SUM(X532:X532)</f>
        <v>0</v>
      </c>
    </row>
    <row r="534" spans="1:40" s="23" customFormat="1" ht="15.75">
      <c r="A534" s="649" t="s">
        <v>1182</v>
      </c>
      <c r="B534" s="650"/>
      <c r="C534" s="650"/>
      <c r="D534" s="650"/>
      <c r="E534" s="650"/>
      <c r="F534" s="650"/>
      <c r="G534" s="650"/>
      <c r="H534" s="650"/>
      <c r="I534" s="650"/>
      <c r="J534" s="650"/>
      <c r="K534" s="650"/>
      <c r="L534" s="650"/>
      <c r="M534" s="650"/>
      <c r="N534" s="650"/>
      <c r="O534" s="650"/>
      <c r="P534" s="650"/>
      <c r="Q534" s="650"/>
      <c r="R534" s="650"/>
      <c r="S534" s="650"/>
      <c r="T534" s="650"/>
      <c r="U534" s="650"/>
      <c r="V534" s="650"/>
      <c r="W534" s="650"/>
      <c r="X534" s="651"/>
    </row>
    <row r="535" spans="1:40" s="23" customFormat="1">
      <c r="A535" s="185">
        <v>1</v>
      </c>
      <c r="B535" s="151" t="s">
        <v>1183</v>
      </c>
      <c r="C535" s="176" t="s">
        <v>1555</v>
      </c>
      <c r="D535" s="584"/>
      <c r="E535" s="150">
        <v>8.92</v>
      </c>
      <c r="F535" s="176">
        <v>0</v>
      </c>
      <c r="G535" s="150">
        <f>F535*E535</f>
        <v>0</v>
      </c>
      <c r="H535" s="113">
        <v>44503</v>
      </c>
      <c r="I535" s="453">
        <v>43460</v>
      </c>
      <c r="J535" s="176" t="s">
        <v>1184</v>
      </c>
      <c r="K535" s="185">
        <v>5640</v>
      </c>
      <c r="L535" s="150">
        <f>K535*E535</f>
        <v>50308.800000000003</v>
      </c>
      <c r="M535" s="185">
        <v>1290</v>
      </c>
      <c r="N535" s="453">
        <v>43447</v>
      </c>
      <c r="O535" s="152">
        <f>F535+K535-W535</f>
        <v>0</v>
      </c>
      <c r="P535" s="150">
        <f>O535*E535</f>
        <v>0</v>
      </c>
      <c r="Q535" s="454"/>
      <c r="R535" s="185"/>
      <c r="S535" s="185"/>
      <c r="T535" s="185"/>
      <c r="U535" s="176"/>
      <c r="V535" s="185"/>
      <c r="W535" s="152">
        <v>5640</v>
      </c>
      <c r="X535" s="150">
        <f>W535*E535</f>
        <v>50308.800000000003</v>
      </c>
    </row>
    <row r="536" spans="1:40" s="23" customFormat="1">
      <c r="A536" s="435"/>
      <c r="B536" s="435" t="s">
        <v>1588</v>
      </c>
      <c r="C536" s="120"/>
      <c r="D536" s="121"/>
      <c r="E536" s="147"/>
      <c r="F536" s="155"/>
      <c r="G536" s="147">
        <f>G535+SUM(G535)</f>
        <v>0</v>
      </c>
      <c r="H536" s="493"/>
      <c r="I536" s="493"/>
      <c r="J536" s="494"/>
      <c r="K536" s="435"/>
      <c r="L536" s="147">
        <f>L535</f>
        <v>50308.800000000003</v>
      </c>
      <c r="M536" s="435"/>
      <c r="N536" s="148"/>
      <c r="O536" s="437"/>
      <c r="P536" s="147">
        <f>P535</f>
        <v>0</v>
      </c>
      <c r="Q536" s="457"/>
      <c r="R536" s="437"/>
      <c r="S536" s="437"/>
      <c r="T536" s="437"/>
      <c r="U536" s="155"/>
      <c r="V536" s="437"/>
      <c r="W536" s="437"/>
      <c r="X536" s="147">
        <f>X535</f>
        <v>50308.800000000003</v>
      </c>
    </row>
    <row r="537" spans="1:40" s="23" customFormat="1" ht="15.75">
      <c r="A537" s="649" t="s">
        <v>1677</v>
      </c>
      <c r="B537" s="650"/>
      <c r="C537" s="650"/>
      <c r="D537" s="650"/>
      <c r="E537" s="650"/>
      <c r="F537" s="650"/>
      <c r="G537" s="650"/>
      <c r="H537" s="650"/>
      <c r="I537" s="650"/>
      <c r="J537" s="650"/>
      <c r="K537" s="650"/>
      <c r="L537" s="650"/>
      <c r="M537" s="650"/>
      <c r="N537" s="650"/>
      <c r="O537" s="650"/>
      <c r="P537" s="650"/>
      <c r="Q537" s="650"/>
      <c r="R537" s="650"/>
      <c r="S537" s="650"/>
      <c r="T537" s="650"/>
      <c r="U537" s="650"/>
      <c r="V537" s="650"/>
      <c r="W537" s="650"/>
      <c r="X537" s="651"/>
    </row>
    <row r="538" spans="1:40" s="40" customFormat="1">
      <c r="A538" s="156"/>
      <c r="B538" s="156" t="s">
        <v>990</v>
      </c>
      <c r="C538" s="156" t="s">
        <v>71</v>
      </c>
      <c r="D538" s="156" t="s">
        <v>991</v>
      </c>
      <c r="E538" s="156">
        <v>26.5</v>
      </c>
      <c r="F538" s="156">
        <v>0</v>
      </c>
      <c r="G538" s="156">
        <f>F538*E538</f>
        <v>0</v>
      </c>
      <c r="H538" s="149">
        <v>44287</v>
      </c>
      <c r="I538" s="149">
        <v>43447</v>
      </c>
      <c r="J538" s="156" t="s">
        <v>992</v>
      </c>
      <c r="K538" s="156">
        <v>98400</v>
      </c>
      <c r="L538" s="156">
        <f>K538*E538</f>
        <v>2607600</v>
      </c>
      <c r="M538" s="156">
        <v>1047</v>
      </c>
      <c r="N538" s="149">
        <v>43382</v>
      </c>
      <c r="O538" s="156">
        <f>F538+K538-W538</f>
        <v>23460</v>
      </c>
      <c r="P538" s="156">
        <f>O538*E538</f>
        <v>621690</v>
      </c>
      <c r="Q538" s="156"/>
      <c r="R538" s="156"/>
      <c r="S538" s="156"/>
      <c r="T538" s="156"/>
      <c r="U538" s="156"/>
      <c r="V538" s="156"/>
      <c r="W538" s="156">
        <v>74940</v>
      </c>
      <c r="X538" s="156">
        <f>W538*E538</f>
        <v>1985910</v>
      </c>
    </row>
    <row r="539" spans="1:40" s="23" customFormat="1">
      <c r="A539" s="185">
        <v>3</v>
      </c>
      <c r="B539" s="442" t="s">
        <v>629</v>
      </c>
      <c r="C539" s="458" t="s">
        <v>1537</v>
      </c>
      <c r="D539" s="468" t="s">
        <v>630</v>
      </c>
      <c r="E539" s="469">
        <v>3279.55</v>
      </c>
      <c r="F539" s="472">
        <v>1</v>
      </c>
      <c r="G539" s="150">
        <f>E539*F539</f>
        <v>3279.55</v>
      </c>
      <c r="H539" s="480">
        <v>44256</v>
      </c>
      <c r="I539" s="480">
        <v>43315</v>
      </c>
      <c r="J539" s="468" t="s">
        <v>631</v>
      </c>
      <c r="K539" s="472"/>
      <c r="L539" s="150">
        <f>K539*E539</f>
        <v>0</v>
      </c>
      <c r="M539" s="472">
        <v>715</v>
      </c>
      <c r="N539" s="480">
        <v>43297</v>
      </c>
      <c r="O539" s="468">
        <f>F539+K539-W539</f>
        <v>1</v>
      </c>
      <c r="P539" s="469">
        <f>O539*E539</f>
        <v>3279.55</v>
      </c>
      <c r="Q539" s="457"/>
      <c r="R539" s="437"/>
      <c r="S539" s="437"/>
      <c r="T539" s="437"/>
      <c r="U539" s="155"/>
      <c r="V539" s="437"/>
      <c r="W539" s="472">
        <v>0</v>
      </c>
      <c r="X539" s="150">
        <f>W539*E539</f>
        <v>0</v>
      </c>
    </row>
    <row r="540" spans="1:40" s="23" customFormat="1">
      <c r="A540" s="185">
        <v>4</v>
      </c>
      <c r="B540" s="442" t="s">
        <v>848</v>
      </c>
      <c r="C540" s="458" t="s">
        <v>1538</v>
      </c>
      <c r="D540" s="468" t="s">
        <v>850</v>
      </c>
      <c r="E540" s="469">
        <v>9.67</v>
      </c>
      <c r="F540" s="472">
        <v>8050</v>
      </c>
      <c r="G540" s="150">
        <f>E540*F540</f>
        <v>77843.5</v>
      </c>
      <c r="H540" s="480">
        <v>43889</v>
      </c>
      <c r="I540" s="480">
        <v>43378</v>
      </c>
      <c r="J540" s="468">
        <v>936</v>
      </c>
      <c r="K540" s="472"/>
      <c r="L540" s="150">
        <f>K540*E540</f>
        <v>0</v>
      </c>
      <c r="M540" s="472">
        <v>987</v>
      </c>
      <c r="N540" s="480">
        <v>43369</v>
      </c>
      <c r="O540" s="468">
        <f>F540+K540-W540</f>
        <v>2820</v>
      </c>
      <c r="P540" s="469">
        <f>O540*E540</f>
        <v>27269.4</v>
      </c>
      <c r="Q540" s="457"/>
      <c r="R540" s="437"/>
      <c r="S540" s="437"/>
      <c r="T540" s="437"/>
      <c r="U540" s="155"/>
      <c r="V540" s="437"/>
      <c r="W540" s="472">
        <v>5230</v>
      </c>
      <c r="X540" s="150">
        <f>W540*E540</f>
        <v>50574.1</v>
      </c>
    </row>
    <row r="541" spans="1:40" s="23" customFormat="1">
      <c r="A541" s="185">
        <v>5</v>
      </c>
      <c r="B541" s="442" t="s">
        <v>849</v>
      </c>
      <c r="C541" s="458" t="s">
        <v>1538</v>
      </c>
      <c r="D541" s="468" t="s">
        <v>851</v>
      </c>
      <c r="E541" s="469">
        <v>17.100000000000001</v>
      </c>
      <c r="F541" s="472">
        <v>25100</v>
      </c>
      <c r="G541" s="150">
        <f>E541*F541</f>
        <v>429210.00000000006</v>
      </c>
      <c r="H541" s="480">
        <v>43921</v>
      </c>
      <c r="I541" s="480">
        <v>43378</v>
      </c>
      <c r="J541" s="468">
        <v>937</v>
      </c>
      <c r="K541" s="472"/>
      <c r="L541" s="150">
        <f>K541*E541</f>
        <v>0</v>
      </c>
      <c r="M541" s="472">
        <v>987</v>
      </c>
      <c r="N541" s="480">
        <v>43369</v>
      </c>
      <c r="O541" s="468">
        <f>F541+K541-W541</f>
        <v>7140</v>
      </c>
      <c r="P541" s="469">
        <f>O541*E541</f>
        <v>122094.00000000001</v>
      </c>
      <c r="Q541" s="457"/>
      <c r="R541" s="437"/>
      <c r="S541" s="437"/>
      <c r="T541" s="437"/>
      <c r="U541" s="155"/>
      <c r="V541" s="437"/>
      <c r="W541" s="472">
        <v>17960</v>
      </c>
      <c r="X541" s="150">
        <f>W541*E541</f>
        <v>307116</v>
      </c>
    </row>
    <row r="542" spans="1:40" s="23" customFormat="1">
      <c r="A542" s="185">
        <v>6</v>
      </c>
      <c r="B542" s="151" t="s">
        <v>1728</v>
      </c>
      <c r="C542" s="176" t="s">
        <v>1538</v>
      </c>
      <c r="D542" s="152">
        <v>823113</v>
      </c>
      <c r="E542" s="150">
        <v>9.58</v>
      </c>
      <c r="F542" s="185">
        <v>730</v>
      </c>
      <c r="G542" s="585">
        <f>E542*F542</f>
        <v>6993.4</v>
      </c>
      <c r="H542" s="453">
        <v>43497</v>
      </c>
      <c r="I542" s="453">
        <v>42578</v>
      </c>
      <c r="J542" s="152" t="s">
        <v>1675</v>
      </c>
      <c r="K542" s="185"/>
      <c r="L542" s="150">
        <f>K542*E542</f>
        <v>0</v>
      </c>
      <c r="M542" s="185">
        <v>314</v>
      </c>
      <c r="N542" s="453">
        <v>42559</v>
      </c>
      <c r="O542" s="468">
        <f>F542+K542-W542</f>
        <v>730</v>
      </c>
      <c r="P542" s="469">
        <f>O542*E542</f>
        <v>6993.4</v>
      </c>
      <c r="Q542" s="457"/>
      <c r="R542" s="437"/>
      <c r="S542" s="437"/>
      <c r="T542" s="437"/>
      <c r="U542" s="155"/>
      <c r="V542" s="437"/>
      <c r="W542" s="185">
        <v>0</v>
      </c>
      <c r="X542" s="150">
        <f>W542*E542</f>
        <v>0</v>
      </c>
    </row>
    <row r="543" spans="1:40" s="23" customFormat="1">
      <c r="A543" s="437"/>
      <c r="B543" s="435" t="s">
        <v>1588</v>
      </c>
      <c r="C543" s="155"/>
      <c r="D543" s="147"/>
      <c r="E543" s="147"/>
      <c r="F543" s="155"/>
      <c r="G543" s="147">
        <f>SUM(G539:G542)</f>
        <v>517326.45000000007</v>
      </c>
      <c r="H543" s="158"/>
      <c r="I543" s="158"/>
      <c r="J543" s="159"/>
      <c r="K543" s="437"/>
      <c r="L543" s="147">
        <f>SUM(L538:L542)</f>
        <v>2607600</v>
      </c>
      <c r="M543" s="437"/>
      <c r="N543" s="158"/>
      <c r="O543" s="437"/>
      <c r="P543" s="147">
        <f>SUM(P538:P542)</f>
        <v>781326.35000000009</v>
      </c>
      <c r="Q543" s="457"/>
      <c r="R543" s="437"/>
      <c r="S543" s="437"/>
      <c r="T543" s="437"/>
      <c r="U543" s="155"/>
      <c r="V543" s="437"/>
      <c r="W543" s="437"/>
      <c r="X543" s="147">
        <f>SUM(X538:X542)</f>
        <v>2343600.1</v>
      </c>
      <c r="Y543" s="34">
        <f>G543+L543-P543</f>
        <v>2343600.1</v>
      </c>
      <c r="Z543" s="34">
        <f>X543-Y543</f>
        <v>0</v>
      </c>
    </row>
    <row r="544" spans="1:40" s="160" customFormat="1" ht="17.25" customHeight="1">
      <c r="A544" s="681" t="s">
        <v>1737</v>
      </c>
      <c r="B544" s="682"/>
      <c r="C544" s="682"/>
      <c r="D544" s="682"/>
      <c r="E544" s="682"/>
      <c r="F544" s="682"/>
      <c r="G544" s="682"/>
      <c r="H544" s="682"/>
      <c r="I544" s="682"/>
      <c r="J544" s="682"/>
      <c r="K544" s="682"/>
      <c r="L544" s="682"/>
      <c r="M544" s="682"/>
      <c r="N544" s="682"/>
      <c r="O544" s="682"/>
      <c r="P544" s="682"/>
      <c r="Q544" s="682"/>
      <c r="R544" s="682"/>
      <c r="S544" s="682"/>
      <c r="T544" s="682"/>
      <c r="U544" s="682"/>
      <c r="V544" s="682"/>
      <c r="W544" s="682"/>
      <c r="X544" s="68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  <c r="AN544" s="72"/>
    </row>
    <row r="545" spans="1:26" s="35" customFormat="1">
      <c r="A545" s="185">
        <v>1</v>
      </c>
      <c r="B545" s="156"/>
      <c r="C545" s="176"/>
      <c r="D545" s="150"/>
      <c r="E545" s="150"/>
      <c r="F545" s="176"/>
      <c r="G545" s="150"/>
      <c r="H545" s="453"/>
      <c r="I545" s="453"/>
      <c r="J545" s="152"/>
      <c r="K545" s="185">
        <v>0</v>
      </c>
      <c r="L545" s="150">
        <f>K545*E545</f>
        <v>0</v>
      </c>
      <c r="M545" s="185">
        <v>88</v>
      </c>
      <c r="N545" s="453">
        <v>43130</v>
      </c>
      <c r="O545" s="185">
        <f>F545-W545</f>
        <v>0</v>
      </c>
      <c r="P545" s="150">
        <f>O545*E545</f>
        <v>0</v>
      </c>
      <c r="Q545" s="502"/>
      <c r="R545" s="185"/>
      <c r="S545" s="185"/>
      <c r="T545" s="185"/>
      <c r="U545" s="176"/>
      <c r="V545" s="185"/>
      <c r="W545" s="185">
        <v>0</v>
      </c>
      <c r="X545" s="150">
        <f>W545*E545</f>
        <v>0</v>
      </c>
      <c r="Y545" s="118"/>
      <c r="Z545" s="118"/>
    </row>
    <row r="546" spans="1:26" s="23" customFormat="1">
      <c r="A546" s="437"/>
      <c r="B546" s="435" t="s">
        <v>1409</v>
      </c>
      <c r="C546" s="155"/>
      <c r="D546" s="147"/>
      <c r="E546" s="147"/>
      <c r="F546" s="155"/>
      <c r="G546" s="147">
        <f>SUM(G545:G545)</f>
        <v>0</v>
      </c>
      <c r="H546" s="158"/>
      <c r="I546" s="158"/>
      <c r="J546" s="159"/>
      <c r="K546" s="437"/>
      <c r="L546" s="147">
        <f>SUM(L545:L545)</f>
        <v>0</v>
      </c>
      <c r="M546" s="437"/>
      <c r="N546" s="158"/>
      <c r="O546" s="437"/>
      <c r="P546" s="147">
        <f>SUM(P545:P545)</f>
        <v>0</v>
      </c>
      <c r="Q546" s="457"/>
      <c r="R546" s="437"/>
      <c r="S546" s="437"/>
      <c r="T546" s="437"/>
      <c r="U546" s="155"/>
      <c r="V546" s="437"/>
      <c r="W546" s="437"/>
      <c r="X546" s="147">
        <f>SUM(X545:X545)</f>
        <v>0</v>
      </c>
      <c r="Y546" s="34"/>
      <c r="Z546" s="34"/>
    </row>
    <row r="547" spans="1:26" s="38" customFormat="1" ht="14.25">
      <c r="A547" s="648" t="s">
        <v>1558</v>
      </c>
      <c r="B547" s="648"/>
      <c r="C547" s="648"/>
      <c r="D547" s="648"/>
      <c r="E547" s="648"/>
      <c r="F547" s="648"/>
      <c r="G547" s="648"/>
      <c r="H547" s="648"/>
      <c r="I547" s="648"/>
      <c r="J547" s="648"/>
      <c r="K547" s="648"/>
      <c r="L547" s="648"/>
      <c r="M547" s="648"/>
      <c r="N547" s="648"/>
      <c r="O547" s="648"/>
      <c r="P547" s="648"/>
      <c r="Q547" s="648"/>
      <c r="R547" s="648"/>
      <c r="S547" s="648"/>
      <c r="T547" s="648"/>
      <c r="U547" s="648"/>
      <c r="V547" s="648"/>
      <c r="W547" s="648"/>
      <c r="X547" s="648"/>
    </row>
    <row r="548" spans="1:26" s="38" customFormat="1" ht="51">
      <c r="A548" s="157">
        <v>1</v>
      </c>
      <c r="B548" s="586" t="s">
        <v>757</v>
      </c>
      <c r="C548" s="586" t="s">
        <v>756</v>
      </c>
      <c r="D548" s="496" t="s">
        <v>755</v>
      </c>
      <c r="E548" s="165">
        <v>399.11</v>
      </c>
      <c r="F548" s="185">
        <v>181</v>
      </c>
      <c r="G548" s="150">
        <f t="shared" ref="G548:G582" si="89">E548*F548</f>
        <v>72238.91</v>
      </c>
      <c r="H548" s="518">
        <v>43739</v>
      </c>
      <c r="I548" s="518">
        <v>43369</v>
      </c>
      <c r="J548" s="496" t="s">
        <v>758</v>
      </c>
      <c r="K548" s="156"/>
      <c r="L548" s="161">
        <f t="shared" ref="L548:L582" si="90">K548*E548</f>
        <v>0</v>
      </c>
      <c r="M548" s="504" t="s">
        <v>759</v>
      </c>
      <c r="N548" s="587" t="s">
        <v>760</v>
      </c>
      <c r="O548" s="152">
        <f t="shared" ref="O548:O587" si="91">F548+K548-W548</f>
        <v>132</v>
      </c>
      <c r="P548" s="150">
        <f t="shared" ref="P548:P587" si="92">O548*E548</f>
        <v>52682.520000000004</v>
      </c>
      <c r="Q548" s="457"/>
      <c r="R548" s="437"/>
      <c r="S548" s="437"/>
      <c r="T548" s="437"/>
      <c r="U548" s="155"/>
      <c r="V548" s="437"/>
      <c r="W548" s="185">
        <v>49</v>
      </c>
      <c r="X548" s="150">
        <f t="shared" ref="X548:X582" si="93">W548*E548</f>
        <v>19556.39</v>
      </c>
    </row>
    <row r="549" spans="1:26" s="38" customFormat="1" ht="25.5">
      <c r="A549" s="157"/>
      <c r="B549" s="586" t="s">
        <v>1199</v>
      </c>
      <c r="C549" s="586" t="s">
        <v>1600</v>
      </c>
      <c r="D549" s="496" t="s">
        <v>1185</v>
      </c>
      <c r="E549" s="165">
        <v>329.56</v>
      </c>
      <c r="F549" s="185">
        <v>0</v>
      </c>
      <c r="G549" s="150">
        <f t="shared" si="89"/>
        <v>0</v>
      </c>
      <c r="H549" s="518">
        <v>44228</v>
      </c>
      <c r="I549" s="518">
        <v>43451</v>
      </c>
      <c r="J549" s="496" t="s">
        <v>1209</v>
      </c>
      <c r="K549" s="156">
        <v>2185</v>
      </c>
      <c r="L549" s="161">
        <f t="shared" si="90"/>
        <v>720088.6</v>
      </c>
      <c r="M549" s="504">
        <v>1261</v>
      </c>
      <c r="N549" s="587">
        <v>43441</v>
      </c>
      <c r="O549" s="152">
        <f t="shared" si="91"/>
        <v>16</v>
      </c>
      <c r="P549" s="150">
        <f t="shared" si="92"/>
        <v>5272.96</v>
      </c>
      <c r="Q549" s="457"/>
      <c r="R549" s="437"/>
      <c r="S549" s="437"/>
      <c r="T549" s="437"/>
      <c r="U549" s="155"/>
      <c r="V549" s="437"/>
      <c r="W549" s="185">
        <v>2169</v>
      </c>
      <c r="X549" s="150">
        <f t="shared" si="93"/>
        <v>714815.64</v>
      </c>
    </row>
    <row r="550" spans="1:26" s="38" customFormat="1" ht="25.5">
      <c r="A550" s="157"/>
      <c r="B550" s="586" t="s">
        <v>1200</v>
      </c>
      <c r="C550" s="586" t="s">
        <v>1600</v>
      </c>
      <c r="D550" s="496" t="s">
        <v>1186</v>
      </c>
      <c r="E550" s="165">
        <v>1498</v>
      </c>
      <c r="F550" s="185">
        <v>0</v>
      </c>
      <c r="G550" s="150">
        <f t="shared" si="89"/>
        <v>0</v>
      </c>
      <c r="H550" s="518">
        <v>44166</v>
      </c>
      <c r="I550" s="518">
        <v>43451</v>
      </c>
      <c r="J550" s="496" t="s">
        <v>1209</v>
      </c>
      <c r="K550" s="156">
        <v>726</v>
      </c>
      <c r="L550" s="161">
        <f t="shared" si="90"/>
        <v>1087548</v>
      </c>
      <c r="M550" s="504">
        <v>1261</v>
      </c>
      <c r="N550" s="587">
        <v>43441</v>
      </c>
      <c r="O550" s="152">
        <f t="shared" si="91"/>
        <v>0</v>
      </c>
      <c r="P550" s="150">
        <f t="shared" si="92"/>
        <v>0</v>
      </c>
      <c r="Q550" s="457"/>
      <c r="R550" s="437"/>
      <c r="S550" s="437"/>
      <c r="T550" s="437"/>
      <c r="U550" s="155"/>
      <c r="V550" s="437"/>
      <c r="W550" s="185">
        <v>726</v>
      </c>
      <c r="X550" s="150">
        <f t="shared" si="93"/>
        <v>1087548</v>
      </c>
    </row>
    <row r="551" spans="1:26" s="38" customFormat="1" ht="38.25">
      <c r="A551" s="157"/>
      <c r="B551" s="586" t="s">
        <v>1201</v>
      </c>
      <c r="C551" s="586" t="s">
        <v>647</v>
      </c>
      <c r="D551" s="496">
        <v>18172006</v>
      </c>
      <c r="E551" s="165">
        <v>3745</v>
      </c>
      <c r="F551" s="185">
        <v>0</v>
      </c>
      <c r="G551" s="150">
        <f t="shared" si="89"/>
        <v>0</v>
      </c>
      <c r="H551" s="518">
        <v>44347</v>
      </c>
      <c r="I551" s="518">
        <v>43451</v>
      </c>
      <c r="J551" s="496" t="s">
        <v>1210</v>
      </c>
      <c r="K551" s="156">
        <v>325</v>
      </c>
      <c r="L551" s="161">
        <f t="shared" si="90"/>
        <v>1217125</v>
      </c>
      <c r="M551" s="504">
        <v>1136</v>
      </c>
      <c r="N551" s="587">
        <v>43406</v>
      </c>
      <c r="O551" s="152">
        <f t="shared" si="91"/>
        <v>86</v>
      </c>
      <c r="P551" s="150">
        <f t="shared" si="92"/>
        <v>322070</v>
      </c>
      <c r="Q551" s="457"/>
      <c r="R551" s="437"/>
      <c r="S551" s="437"/>
      <c r="T551" s="437"/>
      <c r="U551" s="155"/>
      <c r="V551" s="437"/>
      <c r="W551" s="185">
        <v>239</v>
      </c>
      <c r="X551" s="150">
        <f t="shared" si="93"/>
        <v>895055</v>
      </c>
    </row>
    <row r="552" spans="1:26" s="38" customFormat="1" ht="51">
      <c r="A552" s="157"/>
      <c r="B552" s="586" t="s">
        <v>1201</v>
      </c>
      <c r="C552" s="586" t="s">
        <v>647</v>
      </c>
      <c r="D552" s="496">
        <v>18172006</v>
      </c>
      <c r="E552" s="165">
        <v>2864.39</v>
      </c>
      <c r="F552" s="185">
        <v>0</v>
      </c>
      <c r="G552" s="150">
        <f t="shared" si="89"/>
        <v>0</v>
      </c>
      <c r="H552" s="518">
        <v>44317</v>
      </c>
      <c r="I552" s="518">
        <v>43455</v>
      </c>
      <c r="J552" s="496" t="s">
        <v>1211</v>
      </c>
      <c r="K552" s="156">
        <v>150</v>
      </c>
      <c r="L552" s="161">
        <f t="shared" si="90"/>
        <v>429658.5</v>
      </c>
      <c r="M552" s="504" t="s">
        <v>1218</v>
      </c>
      <c r="N552" s="587" t="s">
        <v>1219</v>
      </c>
      <c r="O552" s="152">
        <f t="shared" si="91"/>
        <v>0</v>
      </c>
      <c r="P552" s="150">
        <f t="shared" si="92"/>
        <v>0</v>
      </c>
      <c r="Q552" s="457"/>
      <c r="R552" s="437"/>
      <c r="S552" s="437"/>
      <c r="T552" s="437"/>
      <c r="U552" s="155"/>
      <c r="V552" s="437"/>
      <c r="W552" s="185">
        <v>150</v>
      </c>
      <c r="X552" s="150">
        <f t="shared" si="93"/>
        <v>429658.5</v>
      </c>
    </row>
    <row r="553" spans="1:26" s="38" customFormat="1" ht="51">
      <c r="A553" s="157"/>
      <c r="B553" s="586" t="s">
        <v>1202</v>
      </c>
      <c r="C553" s="586" t="s">
        <v>1600</v>
      </c>
      <c r="D553" s="496" t="s">
        <v>1187</v>
      </c>
      <c r="E553" s="165">
        <v>5316.83</v>
      </c>
      <c r="F553" s="185">
        <v>0</v>
      </c>
      <c r="G553" s="150">
        <f t="shared" si="89"/>
        <v>0</v>
      </c>
      <c r="H553" s="518">
        <v>44256</v>
      </c>
      <c r="I553" s="518">
        <v>43456</v>
      </c>
      <c r="J553" s="496" t="s">
        <v>1212</v>
      </c>
      <c r="K553" s="156">
        <v>150</v>
      </c>
      <c r="L553" s="161">
        <f t="shared" si="90"/>
        <v>797524.5</v>
      </c>
      <c r="M553" s="504" t="s">
        <v>1218</v>
      </c>
      <c r="N553" s="587" t="s">
        <v>1219</v>
      </c>
      <c r="O553" s="152">
        <f t="shared" si="91"/>
        <v>0</v>
      </c>
      <c r="P553" s="150">
        <f t="shared" si="92"/>
        <v>0</v>
      </c>
      <c r="Q553" s="457"/>
      <c r="R553" s="437"/>
      <c r="S553" s="437"/>
      <c r="T553" s="437"/>
      <c r="U553" s="155"/>
      <c r="V553" s="437"/>
      <c r="W553" s="185">
        <v>150</v>
      </c>
      <c r="X553" s="150">
        <f t="shared" si="93"/>
        <v>797524.5</v>
      </c>
    </row>
    <row r="554" spans="1:26" s="38" customFormat="1" ht="25.5">
      <c r="A554" s="157"/>
      <c r="B554" s="586" t="s">
        <v>1203</v>
      </c>
      <c r="C554" s="586" t="s">
        <v>1600</v>
      </c>
      <c r="D554" s="496" t="s">
        <v>1188</v>
      </c>
      <c r="E554" s="165">
        <v>157.81</v>
      </c>
      <c r="F554" s="185">
        <v>0</v>
      </c>
      <c r="G554" s="150">
        <f t="shared" si="89"/>
        <v>0</v>
      </c>
      <c r="H554" s="518">
        <v>44044</v>
      </c>
      <c r="I554" s="518">
        <v>43451</v>
      </c>
      <c r="J554" s="496" t="s">
        <v>1209</v>
      </c>
      <c r="K554" s="156">
        <v>638</v>
      </c>
      <c r="L554" s="161">
        <f t="shared" si="90"/>
        <v>100682.78</v>
      </c>
      <c r="M554" s="504">
        <v>1261</v>
      </c>
      <c r="N554" s="587">
        <v>43441</v>
      </c>
      <c r="O554" s="152">
        <f t="shared" si="91"/>
        <v>0</v>
      </c>
      <c r="P554" s="150">
        <f t="shared" si="92"/>
        <v>0</v>
      </c>
      <c r="Q554" s="457"/>
      <c r="R554" s="437"/>
      <c r="S554" s="437"/>
      <c r="T554" s="437"/>
      <c r="U554" s="155"/>
      <c r="V554" s="437"/>
      <c r="W554" s="185">
        <v>638</v>
      </c>
      <c r="X554" s="150">
        <f t="shared" si="93"/>
        <v>100682.78</v>
      </c>
    </row>
    <row r="555" spans="1:26" s="38" customFormat="1" ht="25.5">
      <c r="A555" s="157"/>
      <c r="B555" s="586" t="s">
        <v>1203</v>
      </c>
      <c r="C555" s="586" t="s">
        <v>1600</v>
      </c>
      <c r="D555" s="496" t="s">
        <v>1189</v>
      </c>
      <c r="E555" s="165">
        <v>157.81</v>
      </c>
      <c r="F555" s="185">
        <v>0</v>
      </c>
      <c r="G555" s="150">
        <f t="shared" si="89"/>
        <v>0</v>
      </c>
      <c r="H555" s="518">
        <v>44044</v>
      </c>
      <c r="I555" s="518">
        <v>43451</v>
      </c>
      <c r="J555" s="496" t="s">
        <v>1209</v>
      </c>
      <c r="K555" s="156">
        <v>343</v>
      </c>
      <c r="L555" s="161">
        <f t="shared" si="90"/>
        <v>54128.83</v>
      </c>
      <c r="M555" s="504">
        <v>1261</v>
      </c>
      <c r="N555" s="587">
        <v>43441</v>
      </c>
      <c r="O555" s="152">
        <f t="shared" si="91"/>
        <v>0</v>
      </c>
      <c r="P555" s="150">
        <f t="shared" si="92"/>
        <v>0</v>
      </c>
      <c r="Q555" s="457"/>
      <c r="R555" s="437"/>
      <c r="S555" s="437"/>
      <c r="T555" s="437"/>
      <c r="U555" s="155"/>
      <c r="V555" s="437"/>
      <c r="W555" s="185">
        <v>343</v>
      </c>
      <c r="X555" s="150">
        <f t="shared" si="93"/>
        <v>54128.83</v>
      </c>
    </row>
    <row r="556" spans="1:26" s="38" customFormat="1" ht="25.5">
      <c r="A556" s="157"/>
      <c r="B556" s="586" t="s">
        <v>1203</v>
      </c>
      <c r="C556" s="586" t="s">
        <v>1600</v>
      </c>
      <c r="D556" s="496" t="s">
        <v>1190</v>
      </c>
      <c r="E556" s="165">
        <v>157.81</v>
      </c>
      <c r="F556" s="185">
        <v>0</v>
      </c>
      <c r="G556" s="150">
        <f t="shared" si="89"/>
        <v>0</v>
      </c>
      <c r="H556" s="518">
        <v>44044</v>
      </c>
      <c r="I556" s="518">
        <v>43451</v>
      </c>
      <c r="J556" s="496" t="s">
        <v>1209</v>
      </c>
      <c r="K556" s="156">
        <v>1400</v>
      </c>
      <c r="L556" s="161">
        <f t="shared" si="90"/>
        <v>220934</v>
      </c>
      <c r="M556" s="504">
        <v>1261</v>
      </c>
      <c r="N556" s="587">
        <v>43441</v>
      </c>
      <c r="O556" s="152">
        <f t="shared" si="91"/>
        <v>0</v>
      </c>
      <c r="P556" s="150">
        <f t="shared" si="92"/>
        <v>0</v>
      </c>
      <c r="Q556" s="457"/>
      <c r="R556" s="437"/>
      <c r="S556" s="437"/>
      <c r="T556" s="437"/>
      <c r="U556" s="155"/>
      <c r="V556" s="437"/>
      <c r="W556" s="185">
        <v>1400</v>
      </c>
      <c r="X556" s="150">
        <f t="shared" si="93"/>
        <v>220934</v>
      </c>
    </row>
    <row r="557" spans="1:26" s="38" customFormat="1" ht="25.5">
      <c r="A557" s="157"/>
      <c r="B557" s="586" t="s">
        <v>1203</v>
      </c>
      <c r="C557" s="586" t="s">
        <v>1600</v>
      </c>
      <c r="D557" s="496" t="s">
        <v>1191</v>
      </c>
      <c r="E557" s="165">
        <v>157.81</v>
      </c>
      <c r="F557" s="185">
        <v>0</v>
      </c>
      <c r="G557" s="150">
        <f t="shared" si="89"/>
        <v>0</v>
      </c>
      <c r="H557" s="518">
        <v>44044</v>
      </c>
      <c r="I557" s="518">
        <v>43451</v>
      </c>
      <c r="J557" s="496" t="s">
        <v>1209</v>
      </c>
      <c r="K557" s="156">
        <v>535</v>
      </c>
      <c r="L557" s="161">
        <f t="shared" si="90"/>
        <v>84428.35</v>
      </c>
      <c r="M557" s="504">
        <v>1261</v>
      </c>
      <c r="N557" s="587">
        <v>43441</v>
      </c>
      <c r="O557" s="152">
        <f t="shared" si="91"/>
        <v>0</v>
      </c>
      <c r="P557" s="150">
        <f t="shared" si="92"/>
        <v>0</v>
      </c>
      <c r="Q557" s="457"/>
      <c r="R557" s="437"/>
      <c r="S557" s="437"/>
      <c r="T557" s="437"/>
      <c r="U557" s="155"/>
      <c r="V557" s="437"/>
      <c r="W557" s="185">
        <v>535</v>
      </c>
      <c r="X557" s="150">
        <f t="shared" si="93"/>
        <v>84428.35</v>
      </c>
    </row>
    <row r="558" spans="1:26" s="38" customFormat="1" ht="25.5">
      <c r="A558" s="157"/>
      <c r="B558" s="586" t="s">
        <v>1204</v>
      </c>
      <c r="C558" s="586" t="s">
        <v>1600</v>
      </c>
      <c r="D558" s="496" t="s">
        <v>1192</v>
      </c>
      <c r="E558" s="165">
        <v>538.21</v>
      </c>
      <c r="F558" s="185">
        <v>0</v>
      </c>
      <c r="G558" s="150">
        <f t="shared" si="89"/>
        <v>0</v>
      </c>
      <c r="H558" s="518">
        <v>43617</v>
      </c>
      <c r="I558" s="518">
        <v>43451</v>
      </c>
      <c r="J558" s="496" t="s">
        <v>1209</v>
      </c>
      <c r="K558" s="156">
        <v>358</v>
      </c>
      <c r="L558" s="161">
        <f t="shared" si="90"/>
        <v>192679.18000000002</v>
      </c>
      <c r="M558" s="504">
        <v>1261</v>
      </c>
      <c r="N558" s="587">
        <v>43441</v>
      </c>
      <c r="O558" s="152">
        <f t="shared" si="91"/>
        <v>52</v>
      </c>
      <c r="P558" s="150">
        <f t="shared" si="92"/>
        <v>27986.920000000002</v>
      </c>
      <c r="Q558" s="457"/>
      <c r="R558" s="437"/>
      <c r="S558" s="437"/>
      <c r="T558" s="437"/>
      <c r="U558" s="155"/>
      <c r="V558" s="437"/>
      <c r="W558" s="185">
        <v>306</v>
      </c>
      <c r="X558" s="150">
        <f t="shared" si="93"/>
        <v>164692.26</v>
      </c>
    </row>
    <row r="559" spans="1:26" s="38" customFormat="1" ht="25.5">
      <c r="A559" s="157"/>
      <c r="B559" s="586" t="s">
        <v>1205</v>
      </c>
      <c r="C559" s="586" t="s">
        <v>1600</v>
      </c>
      <c r="D559" s="496" t="s">
        <v>1193</v>
      </c>
      <c r="E559" s="165">
        <v>3445.4</v>
      </c>
      <c r="F559" s="185">
        <v>0</v>
      </c>
      <c r="G559" s="150">
        <f t="shared" si="89"/>
        <v>0</v>
      </c>
      <c r="H559" s="518">
        <v>43952</v>
      </c>
      <c r="I559" s="518">
        <v>43451</v>
      </c>
      <c r="J559" s="496" t="s">
        <v>1213</v>
      </c>
      <c r="K559" s="156">
        <v>1967</v>
      </c>
      <c r="L559" s="161">
        <f t="shared" si="90"/>
        <v>6777101.7999999998</v>
      </c>
      <c r="M559" s="504">
        <v>1261</v>
      </c>
      <c r="N559" s="587">
        <v>43441</v>
      </c>
      <c r="O559" s="152">
        <f t="shared" si="91"/>
        <v>8</v>
      </c>
      <c r="P559" s="150">
        <f t="shared" si="92"/>
        <v>27563.200000000001</v>
      </c>
      <c r="Q559" s="457"/>
      <c r="R559" s="437"/>
      <c r="S559" s="437"/>
      <c r="T559" s="437"/>
      <c r="U559" s="155"/>
      <c r="V559" s="437"/>
      <c r="W559" s="185">
        <v>1959</v>
      </c>
      <c r="X559" s="150">
        <f t="shared" si="93"/>
        <v>6749538.6000000006</v>
      </c>
    </row>
    <row r="560" spans="1:26" s="38" customFormat="1" ht="51">
      <c r="A560" s="157"/>
      <c r="B560" s="586" t="s">
        <v>1205</v>
      </c>
      <c r="C560" s="586" t="s">
        <v>1600</v>
      </c>
      <c r="D560" s="496" t="s">
        <v>1194</v>
      </c>
      <c r="E560" s="165">
        <v>3440.05</v>
      </c>
      <c r="F560" s="185">
        <v>0</v>
      </c>
      <c r="G560" s="150">
        <f t="shared" si="89"/>
        <v>0</v>
      </c>
      <c r="H560" s="518">
        <v>43952</v>
      </c>
      <c r="I560" s="518">
        <v>43456</v>
      </c>
      <c r="J560" s="496" t="s">
        <v>1212</v>
      </c>
      <c r="K560" s="156">
        <v>400</v>
      </c>
      <c r="L560" s="161">
        <f t="shared" si="90"/>
        <v>1376020</v>
      </c>
      <c r="M560" s="504" t="s">
        <v>1218</v>
      </c>
      <c r="N560" s="587" t="s">
        <v>1219</v>
      </c>
      <c r="O560" s="152">
        <f t="shared" si="91"/>
        <v>0</v>
      </c>
      <c r="P560" s="150">
        <f t="shared" si="92"/>
        <v>0</v>
      </c>
      <c r="Q560" s="457"/>
      <c r="R560" s="437"/>
      <c r="S560" s="437"/>
      <c r="T560" s="437"/>
      <c r="U560" s="155"/>
      <c r="V560" s="437"/>
      <c r="W560" s="185">
        <v>400</v>
      </c>
      <c r="X560" s="150">
        <f t="shared" si="93"/>
        <v>1376020</v>
      </c>
    </row>
    <row r="561" spans="1:24" s="38" customFormat="1" ht="25.5">
      <c r="A561" s="157"/>
      <c r="B561" s="586" t="s">
        <v>1206</v>
      </c>
      <c r="C561" s="586" t="s">
        <v>1600</v>
      </c>
      <c r="D561" s="496" t="s">
        <v>1195</v>
      </c>
      <c r="E561" s="165">
        <v>480.88</v>
      </c>
      <c r="F561" s="185">
        <v>0</v>
      </c>
      <c r="G561" s="150">
        <f t="shared" si="89"/>
        <v>0</v>
      </c>
      <c r="H561" s="518">
        <v>44227</v>
      </c>
      <c r="I561" s="518">
        <v>43440</v>
      </c>
      <c r="J561" s="496" t="s">
        <v>1214</v>
      </c>
      <c r="K561" s="156">
        <v>2420</v>
      </c>
      <c r="L561" s="161">
        <f t="shared" si="90"/>
        <v>1163729.6000000001</v>
      </c>
      <c r="M561" s="504">
        <v>1136</v>
      </c>
      <c r="N561" s="587">
        <v>43406</v>
      </c>
      <c r="O561" s="152">
        <f t="shared" si="91"/>
        <v>0</v>
      </c>
      <c r="P561" s="150">
        <f t="shared" si="92"/>
        <v>0</v>
      </c>
      <c r="Q561" s="457"/>
      <c r="R561" s="437"/>
      <c r="S561" s="437"/>
      <c r="T561" s="437"/>
      <c r="U561" s="155"/>
      <c r="V561" s="437"/>
      <c r="W561" s="185">
        <v>2420</v>
      </c>
      <c r="X561" s="150">
        <f t="shared" si="93"/>
        <v>1163729.6000000001</v>
      </c>
    </row>
    <row r="562" spans="1:24" s="38" customFormat="1" ht="25.5">
      <c r="A562" s="157"/>
      <c r="B562" s="586" t="s">
        <v>1206</v>
      </c>
      <c r="C562" s="586" t="s">
        <v>1600</v>
      </c>
      <c r="D562" s="496" t="s">
        <v>1196</v>
      </c>
      <c r="E562" s="165">
        <v>480.88</v>
      </c>
      <c r="F562" s="185">
        <v>0</v>
      </c>
      <c r="G562" s="150">
        <f t="shared" si="89"/>
        <v>0</v>
      </c>
      <c r="H562" s="518">
        <v>44255</v>
      </c>
      <c r="I562" s="518">
        <v>43444</v>
      </c>
      <c r="J562" s="496" t="s">
        <v>1215</v>
      </c>
      <c r="K562" s="156">
        <v>768</v>
      </c>
      <c r="L562" s="161">
        <f t="shared" si="90"/>
        <v>369315.83999999997</v>
      </c>
      <c r="M562" s="504">
        <v>1136</v>
      </c>
      <c r="N562" s="587">
        <v>43406</v>
      </c>
      <c r="O562" s="152">
        <f t="shared" si="91"/>
        <v>0</v>
      </c>
      <c r="P562" s="150">
        <f t="shared" si="92"/>
        <v>0</v>
      </c>
      <c r="Q562" s="457"/>
      <c r="R562" s="437"/>
      <c r="S562" s="437"/>
      <c r="T562" s="437"/>
      <c r="U562" s="155"/>
      <c r="V562" s="437"/>
      <c r="W562" s="185">
        <v>768</v>
      </c>
      <c r="X562" s="150">
        <f t="shared" si="93"/>
        <v>369315.83999999997</v>
      </c>
    </row>
    <row r="563" spans="1:24" s="38" customFormat="1" ht="51">
      <c r="A563" s="157"/>
      <c r="B563" s="586" t="s">
        <v>1207</v>
      </c>
      <c r="C563" s="586" t="s">
        <v>1600</v>
      </c>
      <c r="D563" s="496" t="s">
        <v>1197</v>
      </c>
      <c r="E563" s="165">
        <v>751.71</v>
      </c>
      <c r="F563" s="185">
        <v>0</v>
      </c>
      <c r="G563" s="150">
        <f t="shared" si="89"/>
        <v>0</v>
      </c>
      <c r="H563" s="518">
        <v>44286</v>
      </c>
      <c r="I563" s="518">
        <v>43456</v>
      </c>
      <c r="J563" s="496" t="s">
        <v>1216</v>
      </c>
      <c r="K563" s="156">
        <v>500</v>
      </c>
      <c r="L563" s="161">
        <f t="shared" si="90"/>
        <v>375855</v>
      </c>
      <c r="M563" s="504" t="s">
        <v>1218</v>
      </c>
      <c r="N563" s="587" t="s">
        <v>1219</v>
      </c>
      <c r="O563" s="152">
        <f t="shared" si="91"/>
        <v>0</v>
      </c>
      <c r="P563" s="150">
        <f t="shared" si="92"/>
        <v>0</v>
      </c>
      <c r="Q563" s="457"/>
      <c r="R563" s="437"/>
      <c r="S563" s="437"/>
      <c r="T563" s="437"/>
      <c r="U563" s="155"/>
      <c r="V563" s="437"/>
      <c r="W563" s="185">
        <v>500</v>
      </c>
      <c r="X563" s="150">
        <f t="shared" si="93"/>
        <v>375855</v>
      </c>
    </row>
    <row r="564" spans="1:24" s="38" customFormat="1" ht="38.25">
      <c r="A564" s="157"/>
      <c r="B564" s="586" t="s">
        <v>1208</v>
      </c>
      <c r="C564" s="586" t="s">
        <v>1600</v>
      </c>
      <c r="D564" s="496" t="s">
        <v>1198</v>
      </c>
      <c r="E564" s="165">
        <v>232.19</v>
      </c>
      <c r="F564" s="185">
        <v>0</v>
      </c>
      <c r="G564" s="150">
        <f t="shared" si="89"/>
        <v>0</v>
      </c>
      <c r="H564" s="518">
        <v>44317</v>
      </c>
      <c r="I564" s="518">
        <v>43439</v>
      </c>
      <c r="J564" s="496" t="s">
        <v>1217</v>
      </c>
      <c r="K564" s="156">
        <v>2000</v>
      </c>
      <c r="L564" s="161">
        <f t="shared" si="90"/>
        <v>464380</v>
      </c>
      <c r="M564" s="504">
        <v>1136</v>
      </c>
      <c r="N564" s="587">
        <v>43406</v>
      </c>
      <c r="O564" s="152">
        <f t="shared" si="91"/>
        <v>0</v>
      </c>
      <c r="P564" s="150">
        <f t="shared" si="92"/>
        <v>0</v>
      </c>
      <c r="Q564" s="457"/>
      <c r="R564" s="437"/>
      <c r="S564" s="437"/>
      <c r="T564" s="437"/>
      <c r="U564" s="155"/>
      <c r="V564" s="437"/>
      <c r="W564" s="185">
        <v>2000</v>
      </c>
      <c r="X564" s="150">
        <f t="shared" si="93"/>
        <v>464380</v>
      </c>
    </row>
    <row r="565" spans="1:24" s="38" customFormat="1">
      <c r="A565" s="157">
        <v>2</v>
      </c>
      <c r="B565" s="193" t="s">
        <v>1590</v>
      </c>
      <c r="C565" s="200" t="s">
        <v>1537</v>
      </c>
      <c r="D565" s="152" t="s">
        <v>1591</v>
      </c>
      <c r="E565" s="588">
        <v>2704.96</v>
      </c>
      <c r="F565" s="185">
        <v>19</v>
      </c>
      <c r="G565" s="150">
        <f t="shared" si="89"/>
        <v>51394.239999999998</v>
      </c>
      <c r="H565" s="453">
        <v>43983</v>
      </c>
      <c r="I565" s="453">
        <v>43074</v>
      </c>
      <c r="J565" s="157" t="s">
        <v>1683</v>
      </c>
      <c r="K565" s="185"/>
      <c r="L565" s="161">
        <f t="shared" si="90"/>
        <v>0</v>
      </c>
      <c r="M565" s="441">
        <v>573</v>
      </c>
      <c r="N565" s="589">
        <v>43018</v>
      </c>
      <c r="O565" s="152">
        <f t="shared" si="91"/>
        <v>16</v>
      </c>
      <c r="P565" s="150">
        <f t="shared" si="92"/>
        <v>43279.360000000001</v>
      </c>
      <c r="Q565" s="457"/>
      <c r="R565" s="437"/>
      <c r="S565" s="437"/>
      <c r="T565" s="437"/>
      <c r="U565" s="155"/>
      <c r="V565" s="437"/>
      <c r="W565" s="185">
        <v>3</v>
      </c>
      <c r="X565" s="150">
        <f t="shared" si="93"/>
        <v>8114.88</v>
      </c>
    </row>
    <row r="566" spans="1:24" s="38" customFormat="1">
      <c r="A566" s="157">
        <v>3</v>
      </c>
      <c r="B566" s="193" t="s">
        <v>1592</v>
      </c>
      <c r="C566" s="200" t="s">
        <v>1537</v>
      </c>
      <c r="D566" s="152">
        <v>5811217</v>
      </c>
      <c r="E566" s="588">
        <v>1498</v>
      </c>
      <c r="F566" s="185">
        <v>6</v>
      </c>
      <c r="G566" s="150">
        <f t="shared" si="89"/>
        <v>8988</v>
      </c>
      <c r="H566" s="453">
        <v>43800</v>
      </c>
      <c r="I566" s="453">
        <v>43154</v>
      </c>
      <c r="J566" s="157">
        <v>1</v>
      </c>
      <c r="K566" s="185"/>
      <c r="L566" s="161">
        <f t="shared" si="90"/>
        <v>0</v>
      </c>
      <c r="M566" s="441">
        <v>164</v>
      </c>
      <c r="N566" s="589">
        <v>43151</v>
      </c>
      <c r="O566" s="152">
        <f t="shared" si="91"/>
        <v>0</v>
      </c>
      <c r="P566" s="150">
        <f t="shared" si="92"/>
        <v>0</v>
      </c>
      <c r="Q566" s="457"/>
      <c r="R566" s="437"/>
      <c r="S566" s="437"/>
      <c r="T566" s="437"/>
      <c r="U566" s="155"/>
      <c r="V566" s="437"/>
      <c r="W566" s="185">
        <v>6</v>
      </c>
      <c r="X566" s="150">
        <f t="shared" si="93"/>
        <v>8988</v>
      </c>
    </row>
    <row r="567" spans="1:24" s="38" customFormat="1" ht="51">
      <c r="A567" s="157">
        <v>4</v>
      </c>
      <c r="B567" s="193" t="s">
        <v>881</v>
      </c>
      <c r="C567" s="200" t="s">
        <v>1537</v>
      </c>
      <c r="D567" s="152" t="s">
        <v>882</v>
      </c>
      <c r="E567" s="588">
        <v>6402.88</v>
      </c>
      <c r="F567" s="185">
        <v>101</v>
      </c>
      <c r="G567" s="150">
        <f t="shared" si="89"/>
        <v>646690.88</v>
      </c>
      <c r="H567" s="453">
        <v>44019</v>
      </c>
      <c r="I567" s="453">
        <v>43381</v>
      </c>
      <c r="J567" s="157">
        <v>18001238</v>
      </c>
      <c r="K567" s="185"/>
      <c r="L567" s="161">
        <f t="shared" si="90"/>
        <v>0</v>
      </c>
      <c r="M567" s="504" t="s">
        <v>759</v>
      </c>
      <c r="N567" s="587" t="s">
        <v>760</v>
      </c>
      <c r="O567" s="152">
        <f t="shared" si="91"/>
        <v>1</v>
      </c>
      <c r="P567" s="150">
        <f t="shared" si="92"/>
        <v>6402.88</v>
      </c>
      <c r="Q567" s="457"/>
      <c r="R567" s="437"/>
      <c r="S567" s="437"/>
      <c r="T567" s="437"/>
      <c r="U567" s="155"/>
      <c r="V567" s="437"/>
      <c r="W567" s="185">
        <v>100</v>
      </c>
      <c r="X567" s="150">
        <f t="shared" si="93"/>
        <v>640288</v>
      </c>
    </row>
    <row r="568" spans="1:24" s="38" customFormat="1" ht="51">
      <c r="A568" s="157">
        <v>5</v>
      </c>
      <c r="B568" s="193" t="s">
        <v>881</v>
      </c>
      <c r="C568" s="200" t="s">
        <v>1537</v>
      </c>
      <c r="D568" s="152" t="s">
        <v>883</v>
      </c>
      <c r="E568" s="588">
        <v>6402.88</v>
      </c>
      <c r="F568" s="185">
        <v>99</v>
      </c>
      <c r="G568" s="150">
        <f t="shared" si="89"/>
        <v>633885.12</v>
      </c>
      <c r="H568" s="453">
        <v>44287</v>
      </c>
      <c r="I568" s="453">
        <v>43381</v>
      </c>
      <c r="J568" s="157">
        <v>18001238</v>
      </c>
      <c r="K568" s="185"/>
      <c r="L568" s="161">
        <f t="shared" si="90"/>
        <v>0</v>
      </c>
      <c r="M568" s="504" t="s">
        <v>759</v>
      </c>
      <c r="N568" s="587" t="s">
        <v>760</v>
      </c>
      <c r="O568" s="152">
        <f t="shared" si="91"/>
        <v>1</v>
      </c>
      <c r="P568" s="150">
        <f t="shared" si="92"/>
        <v>6402.88</v>
      </c>
      <c r="Q568" s="457"/>
      <c r="R568" s="437"/>
      <c r="S568" s="437"/>
      <c r="T568" s="437"/>
      <c r="U568" s="155"/>
      <c r="V568" s="437"/>
      <c r="W568" s="185">
        <v>98</v>
      </c>
      <c r="X568" s="150">
        <f t="shared" si="93"/>
        <v>627482.24</v>
      </c>
    </row>
    <row r="569" spans="1:24" s="38" customFormat="1" ht="51">
      <c r="A569" s="157">
        <v>6</v>
      </c>
      <c r="B569" s="586" t="s">
        <v>762</v>
      </c>
      <c r="C569" s="586" t="s">
        <v>1600</v>
      </c>
      <c r="D569" s="496" t="s">
        <v>761</v>
      </c>
      <c r="E569" s="165">
        <v>579.94000000000005</v>
      </c>
      <c r="F569" s="185">
        <v>4</v>
      </c>
      <c r="G569" s="150">
        <f t="shared" si="89"/>
        <v>2319.7600000000002</v>
      </c>
      <c r="H569" s="518">
        <v>44013</v>
      </c>
      <c r="I569" s="518">
        <v>43357</v>
      </c>
      <c r="J569" s="496">
        <v>18001132</v>
      </c>
      <c r="K569" s="156"/>
      <c r="L569" s="161">
        <f t="shared" si="90"/>
        <v>0</v>
      </c>
      <c r="M569" s="504" t="s">
        <v>759</v>
      </c>
      <c r="N569" s="587" t="s">
        <v>760</v>
      </c>
      <c r="O569" s="152">
        <f t="shared" si="91"/>
        <v>0</v>
      </c>
      <c r="P569" s="150">
        <f t="shared" si="92"/>
        <v>0</v>
      </c>
      <c r="Q569" s="457"/>
      <c r="R569" s="437"/>
      <c r="S569" s="437"/>
      <c r="T569" s="437"/>
      <c r="U569" s="155"/>
      <c r="V569" s="437"/>
      <c r="W569" s="185">
        <v>4</v>
      </c>
      <c r="X569" s="150">
        <f t="shared" si="93"/>
        <v>2319.7600000000002</v>
      </c>
    </row>
    <row r="570" spans="1:24" s="38" customFormat="1" ht="51">
      <c r="A570" s="157">
        <v>8</v>
      </c>
      <c r="B570" s="586" t="s">
        <v>884</v>
      </c>
      <c r="C570" s="586" t="s">
        <v>1537</v>
      </c>
      <c r="D570" s="496" t="s">
        <v>885</v>
      </c>
      <c r="E570" s="590">
        <v>1269.02</v>
      </c>
      <c r="F570" s="185">
        <v>325</v>
      </c>
      <c r="G570" s="150">
        <f t="shared" si="89"/>
        <v>412431.5</v>
      </c>
      <c r="H570" s="518">
        <v>44013</v>
      </c>
      <c r="I570" s="518">
        <v>43375</v>
      </c>
      <c r="J570" s="496">
        <v>18001211</v>
      </c>
      <c r="K570" s="156"/>
      <c r="L570" s="161">
        <f t="shared" si="90"/>
        <v>0</v>
      </c>
      <c r="M570" s="504" t="s">
        <v>759</v>
      </c>
      <c r="N570" s="587" t="s">
        <v>760</v>
      </c>
      <c r="O570" s="152">
        <f t="shared" si="91"/>
        <v>150</v>
      </c>
      <c r="P570" s="150">
        <f t="shared" si="92"/>
        <v>190353</v>
      </c>
      <c r="Q570" s="457"/>
      <c r="R570" s="437"/>
      <c r="S570" s="437"/>
      <c r="T570" s="437"/>
      <c r="U570" s="155"/>
      <c r="V570" s="437"/>
      <c r="W570" s="185">
        <v>175</v>
      </c>
      <c r="X570" s="150">
        <f t="shared" si="93"/>
        <v>222078.5</v>
      </c>
    </row>
    <row r="571" spans="1:24" s="38" customFormat="1" ht="51">
      <c r="A571" s="157"/>
      <c r="B571" s="586" t="s">
        <v>1222</v>
      </c>
      <c r="C571" s="586" t="s">
        <v>1600</v>
      </c>
      <c r="D571" s="496" t="s">
        <v>1220</v>
      </c>
      <c r="E571" s="165">
        <v>584.22</v>
      </c>
      <c r="F571" s="185">
        <v>0</v>
      </c>
      <c r="G571" s="150">
        <f t="shared" si="89"/>
        <v>0</v>
      </c>
      <c r="H571" s="518">
        <v>44013</v>
      </c>
      <c r="I571" s="518">
        <v>43456</v>
      </c>
      <c r="J571" s="496" t="s">
        <v>1212</v>
      </c>
      <c r="K571" s="156">
        <v>200</v>
      </c>
      <c r="L571" s="161">
        <f t="shared" si="90"/>
        <v>116844</v>
      </c>
      <c r="M571" s="504" t="s">
        <v>1218</v>
      </c>
      <c r="N571" s="587" t="s">
        <v>1219</v>
      </c>
      <c r="O571" s="152">
        <f t="shared" si="91"/>
        <v>0</v>
      </c>
      <c r="P571" s="150">
        <f t="shared" si="92"/>
        <v>0</v>
      </c>
      <c r="Q571" s="457"/>
      <c r="R571" s="437"/>
      <c r="S571" s="437"/>
      <c r="T571" s="437"/>
      <c r="U571" s="155"/>
      <c r="V571" s="437"/>
      <c r="W571" s="185">
        <v>200</v>
      </c>
      <c r="X571" s="150">
        <f t="shared" si="93"/>
        <v>116844</v>
      </c>
    </row>
    <row r="572" spans="1:24" s="38" customFormat="1" ht="51">
      <c r="A572" s="157"/>
      <c r="B572" s="586" t="s">
        <v>1223</v>
      </c>
      <c r="C572" s="586" t="s">
        <v>1600</v>
      </c>
      <c r="D572" s="496" t="s">
        <v>1221</v>
      </c>
      <c r="E572" s="165">
        <v>1284</v>
      </c>
      <c r="F572" s="185">
        <v>0</v>
      </c>
      <c r="G572" s="150">
        <f t="shared" si="89"/>
        <v>0</v>
      </c>
      <c r="H572" s="518">
        <v>44013</v>
      </c>
      <c r="I572" s="518">
        <v>43456</v>
      </c>
      <c r="J572" s="496" t="s">
        <v>1212</v>
      </c>
      <c r="K572" s="156">
        <v>100</v>
      </c>
      <c r="L572" s="161">
        <f t="shared" si="90"/>
        <v>128400</v>
      </c>
      <c r="M572" s="504" t="s">
        <v>1218</v>
      </c>
      <c r="N572" s="587" t="s">
        <v>1219</v>
      </c>
      <c r="O572" s="152">
        <f t="shared" si="91"/>
        <v>0</v>
      </c>
      <c r="P572" s="150">
        <f t="shared" si="92"/>
        <v>0</v>
      </c>
      <c r="Q572" s="457"/>
      <c r="R572" s="437"/>
      <c r="S572" s="437"/>
      <c r="T572" s="437"/>
      <c r="U572" s="155"/>
      <c r="V572" s="437"/>
      <c r="W572" s="185">
        <v>100</v>
      </c>
      <c r="X572" s="150">
        <f t="shared" si="93"/>
        <v>128400</v>
      </c>
    </row>
    <row r="573" spans="1:24" s="38" customFormat="1">
      <c r="A573" s="157">
        <v>9</v>
      </c>
      <c r="B573" s="193" t="s">
        <v>415</v>
      </c>
      <c r="C573" s="200" t="s">
        <v>1537</v>
      </c>
      <c r="D573" s="152" t="s">
        <v>416</v>
      </c>
      <c r="E573" s="588">
        <v>277.13</v>
      </c>
      <c r="F573" s="185">
        <v>64</v>
      </c>
      <c r="G573" s="150">
        <f t="shared" si="89"/>
        <v>17736.32</v>
      </c>
      <c r="H573" s="453">
        <v>43586</v>
      </c>
      <c r="I573" s="453">
        <v>43329</v>
      </c>
      <c r="J573" s="157" t="s">
        <v>417</v>
      </c>
      <c r="K573" s="185"/>
      <c r="L573" s="161">
        <f t="shared" si="90"/>
        <v>0</v>
      </c>
      <c r="M573" s="441">
        <v>812</v>
      </c>
      <c r="N573" s="589">
        <v>43320</v>
      </c>
      <c r="O573" s="152">
        <f t="shared" si="91"/>
        <v>62</v>
      </c>
      <c r="P573" s="150">
        <f t="shared" si="92"/>
        <v>17182.060000000001</v>
      </c>
      <c r="Q573" s="457"/>
      <c r="R573" s="437"/>
      <c r="S573" s="437"/>
      <c r="T573" s="437"/>
      <c r="U573" s="155"/>
      <c r="V573" s="437"/>
      <c r="W573" s="185">
        <v>2</v>
      </c>
      <c r="X573" s="150">
        <f t="shared" si="93"/>
        <v>554.26</v>
      </c>
    </row>
    <row r="574" spans="1:24" s="38" customFormat="1">
      <c r="A574" s="157">
        <v>10</v>
      </c>
      <c r="B574" s="193" t="s">
        <v>976</v>
      </c>
      <c r="C574" s="200" t="s">
        <v>71</v>
      </c>
      <c r="D574" s="152" t="s">
        <v>977</v>
      </c>
      <c r="E574" s="588">
        <v>39.19</v>
      </c>
      <c r="F574" s="185">
        <v>45802</v>
      </c>
      <c r="G574" s="150">
        <f t="shared" si="89"/>
        <v>1794980.38</v>
      </c>
      <c r="H574" s="453">
        <v>44263</v>
      </c>
      <c r="I574" s="453">
        <v>43413</v>
      </c>
      <c r="J574" s="157">
        <v>1042</v>
      </c>
      <c r="K574" s="185"/>
      <c r="L574" s="161">
        <f t="shared" si="90"/>
        <v>0</v>
      </c>
      <c r="M574" s="441">
        <v>1136</v>
      </c>
      <c r="N574" s="589">
        <v>43406</v>
      </c>
      <c r="O574" s="152">
        <f t="shared" si="91"/>
        <v>30733</v>
      </c>
      <c r="P574" s="150">
        <f t="shared" si="92"/>
        <v>1204426.27</v>
      </c>
      <c r="Q574" s="457"/>
      <c r="R574" s="437"/>
      <c r="S574" s="437"/>
      <c r="T574" s="437"/>
      <c r="U574" s="155"/>
      <c r="V574" s="437"/>
      <c r="W574" s="185">
        <v>15069</v>
      </c>
      <c r="X574" s="150">
        <f t="shared" si="93"/>
        <v>590554.11</v>
      </c>
    </row>
    <row r="575" spans="1:24" s="38" customFormat="1" ht="51">
      <c r="A575" s="496"/>
      <c r="B575" s="586" t="s">
        <v>1225</v>
      </c>
      <c r="C575" s="586" t="s">
        <v>9</v>
      </c>
      <c r="D575" s="496" t="s">
        <v>1224</v>
      </c>
      <c r="E575" s="165">
        <v>39.06</v>
      </c>
      <c r="F575" s="156">
        <v>0</v>
      </c>
      <c r="G575" s="122">
        <f t="shared" si="89"/>
        <v>0</v>
      </c>
      <c r="H575" s="518">
        <v>44325</v>
      </c>
      <c r="I575" s="518">
        <v>43456</v>
      </c>
      <c r="J575" s="496" t="s">
        <v>1226</v>
      </c>
      <c r="K575" s="156">
        <v>20280</v>
      </c>
      <c r="L575" s="161">
        <f t="shared" si="90"/>
        <v>792136.8</v>
      </c>
      <c r="M575" s="504" t="s">
        <v>1218</v>
      </c>
      <c r="N575" s="587" t="s">
        <v>1219</v>
      </c>
      <c r="O575" s="152">
        <f t="shared" si="91"/>
        <v>0</v>
      </c>
      <c r="P575" s="150">
        <f t="shared" si="92"/>
        <v>0</v>
      </c>
      <c r="Q575" s="123"/>
      <c r="R575" s="435"/>
      <c r="S575" s="435"/>
      <c r="T575" s="435"/>
      <c r="U575" s="120"/>
      <c r="V575" s="435"/>
      <c r="W575" s="156">
        <v>20280</v>
      </c>
      <c r="X575" s="150">
        <f t="shared" si="93"/>
        <v>792136.8</v>
      </c>
    </row>
    <row r="576" spans="1:24" s="38" customFormat="1">
      <c r="A576" s="157">
        <v>11</v>
      </c>
      <c r="B576" s="193" t="s">
        <v>418</v>
      </c>
      <c r="C576" s="200" t="s">
        <v>1537</v>
      </c>
      <c r="D576" s="152" t="s">
        <v>419</v>
      </c>
      <c r="E576" s="588">
        <v>309.23</v>
      </c>
      <c r="F576" s="185">
        <v>248</v>
      </c>
      <c r="G576" s="150">
        <f t="shared" si="89"/>
        <v>76689.040000000008</v>
      </c>
      <c r="H576" s="453">
        <v>44287</v>
      </c>
      <c r="I576" s="453">
        <v>43322</v>
      </c>
      <c r="J576" s="157">
        <v>20098080</v>
      </c>
      <c r="K576" s="185"/>
      <c r="L576" s="161">
        <f t="shared" si="90"/>
        <v>0</v>
      </c>
      <c r="M576" s="441">
        <v>812</v>
      </c>
      <c r="N576" s="589">
        <v>43320</v>
      </c>
      <c r="O576" s="152">
        <f t="shared" si="91"/>
        <v>145</v>
      </c>
      <c r="P576" s="150">
        <f t="shared" si="92"/>
        <v>44838.350000000006</v>
      </c>
      <c r="Q576" s="457"/>
      <c r="R576" s="437"/>
      <c r="S576" s="437"/>
      <c r="T576" s="437"/>
      <c r="U576" s="155"/>
      <c r="V576" s="437"/>
      <c r="W576" s="185">
        <v>103</v>
      </c>
      <c r="X576" s="150">
        <f t="shared" si="93"/>
        <v>31850.690000000002</v>
      </c>
    </row>
    <row r="577" spans="1:24" s="38" customFormat="1">
      <c r="A577" s="157">
        <v>12</v>
      </c>
      <c r="B577" s="193" t="s">
        <v>346</v>
      </c>
      <c r="C577" s="200" t="s">
        <v>1416</v>
      </c>
      <c r="D577" s="152" t="s">
        <v>347</v>
      </c>
      <c r="E577" s="588">
        <v>76505</v>
      </c>
      <c r="F577" s="185">
        <v>88</v>
      </c>
      <c r="G577" s="150">
        <f t="shared" si="89"/>
        <v>6732440</v>
      </c>
      <c r="H577" s="453"/>
      <c r="I577" s="453">
        <v>43297</v>
      </c>
      <c r="J577" s="157">
        <v>74</v>
      </c>
      <c r="K577" s="185"/>
      <c r="L577" s="161">
        <f t="shared" si="90"/>
        <v>0</v>
      </c>
      <c r="M577" s="441">
        <v>691</v>
      </c>
      <c r="N577" s="589">
        <v>43293</v>
      </c>
      <c r="O577" s="152">
        <f t="shared" si="91"/>
        <v>0</v>
      </c>
      <c r="P577" s="150">
        <f t="shared" si="92"/>
        <v>0</v>
      </c>
      <c r="Q577" s="457"/>
      <c r="R577" s="437"/>
      <c r="S577" s="437"/>
      <c r="T577" s="437"/>
      <c r="U577" s="155"/>
      <c r="V577" s="437"/>
      <c r="W577" s="185">
        <v>88</v>
      </c>
      <c r="X577" s="150">
        <f t="shared" si="93"/>
        <v>6732440</v>
      </c>
    </row>
    <row r="578" spans="1:24" s="38" customFormat="1" ht="25.5">
      <c r="A578" s="157"/>
      <c r="B578" s="586" t="s">
        <v>1229</v>
      </c>
      <c r="C578" s="586" t="s">
        <v>1600</v>
      </c>
      <c r="D578" s="496" t="s">
        <v>1227</v>
      </c>
      <c r="E578" s="165">
        <v>759.7</v>
      </c>
      <c r="F578" s="185">
        <v>0</v>
      </c>
      <c r="G578" s="150">
        <f t="shared" si="89"/>
        <v>0</v>
      </c>
      <c r="H578" s="518">
        <v>44593</v>
      </c>
      <c r="I578" s="518">
        <v>43452</v>
      </c>
      <c r="J578" s="496" t="s">
        <v>1230</v>
      </c>
      <c r="K578" s="156">
        <v>6</v>
      </c>
      <c r="L578" s="161">
        <f t="shared" si="90"/>
        <v>4558.2000000000007</v>
      </c>
      <c r="M578" s="504">
        <v>1261</v>
      </c>
      <c r="N578" s="587">
        <v>43441</v>
      </c>
      <c r="O578" s="152">
        <f t="shared" si="91"/>
        <v>0</v>
      </c>
      <c r="P578" s="150">
        <f t="shared" si="92"/>
        <v>0</v>
      </c>
      <c r="Q578" s="457"/>
      <c r="R578" s="437"/>
      <c r="S578" s="437"/>
      <c r="T578" s="437"/>
      <c r="U578" s="155"/>
      <c r="V578" s="437"/>
      <c r="W578" s="185">
        <v>6</v>
      </c>
      <c r="X578" s="150">
        <f t="shared" si="93"/>
        <v>4558.2000000000007</v>
      </c>
    </row>
    <row r="579" spans="1:24" s="38" customFormat="1" ht="25.5">
      <c r="A579" s="157"/>
      <c r="B579" s="586" t="s">
        <v>1229</v>
      </c>
      <c r="C579" s="586" t="s">
        <v>1600</v>
      </c>
      <c r="D579" s="496" t="s">
        <v>1228</v>
      </c>
      <c r="E579" s="165">
        <v>759.7</v>
      </c>
      <c r="F579" s="185">
        <v>0</v>
      </c>
      <c r="G579" s="150">
        <f t="shared" si="89"/>
        <v>0</v>
      </c>
      <c r="H579" s="518">
        <v>44593</v>
      </c>
      <c r="I579" s="518">
        <v>43452</v>
      </c>
      <c r="J579" s="496" t="s">
        <v>1230</v>
      </c>
      <c r="K579" s="156">
        <v>1670</v>
      </c>
      <c r="L579" s="161">
        <f t="shared" si="90"/>
        <v>1268699</v>
      </c>
      <c r="M579" s="504">
        <v>1261</v>
      </c>
      <c r="N579" s="587">
        <v>43441</v>
      </c>
      <c r="O579" s="152">
        <f t="shared" si="91"/>
        <v>0</v>
      </c>
      <c r="P579" s="150">
        <f t="shared" si="92"/>
        <v>0</v>
      </c>
      <c r="Q579" s="457"/>
      <c r="R579" s="437"/>
      <c r="S579" s="437"/>
      <c r="T579" s="437"/>
      <c r="U579" s="155"/>
      <c r="V579" s="437"/>
      <c r="W579" s="185">
        <v>1670</v>
      </c>
      <c r="X579" s="150">
        <f t="shared" si="93"/>
        <v>1268699</v>
      </c>
    </row>
    <row r="580" spans="1:24" s="38" customFormat="1">
      <c r="A580" s="157">
        <v>13</v>
      </c>
      <c r="B580" s="193" t="s">
        <v>978</v>
      </c>
      <c r="C580" s="200" t="s">
        <v>1537</v>
      </c>
      <c r="D580" s="152" t="s">
        <v>979</v>
      </c>
      <c r="E580" s="588">
        <v>390.55</v>
      </c>
      <c r="F580" s="185">
        <v>1998</v>
      </c>
      <c r="G580" s="150">
        <f t="shared" si="89"/>
        <v>780318.9</v>
      </c>
      <c r="H580" s="453">
        <v>44074</v>
      </c>
      <c r="I580" s="453">
        <v>43419</v>
      </c>
      <c r="J580" s="157">
        <v>18001463</v>
      </c>
      <c r="K580" s="185"/>
      <c r="L580" s="161">
        <f t="shared" si="90"/>
        <v>0</v>
      </c>
      <c r="M580" s="441">
        <v>1136</v>
      </c>
      <c r="N580" s="589">
        <v>43406</v>
      </c>
      <c r="O580" s="152">
        <f t="shared" si="91"/>
        <v>257</v>
      </c>
      <c r="P580" s="150">
        <f t="shared" si="92"/>
        <v>100371.35</v>
      </c>
      <c r="Q580" s="457"/>
      <c r="R580" s="437"/>
      <c r="S580" s="437"/>
      <c r="T580" s="437"/>
      <c r="U580" s="155"/>
      <c r="V580" s="437"/>
      <c r="W580" s="185">
        <v>1741</v>
      </c>
      <c r="X580" s="150">
        <f t="shared" si="93"/>
        <v>679947.55</v>
      </c>
    </row>
    <row r="581" spans="1:24" s="38" customFormat="1">
      <c r="A581" s="157">
        <v>14</v>
      </c>
      <c r="B581" s="193" t="s">
        <v>978</v>
      </c>
      <c r="C581" s="200" t="s">
        <v>1537</v>
      </c>
      <c r="D581" s="152" t="s">
        <v>979</v>
      </c>
      <c r="E581" s="588">
        <v>390.55</v>
      </c>
      <c r="F581" s="185">
        <v>2</v>
      </c>
      <c r="G581" s="150">
        <f t="shared" si="89"/>
        <v>781.1</v>
      </c>
      <c r="H581" s="453">
        <v>44074</v>
      </c>
      <c r="I581" s="453">
        <v>43432</v>
      </c>
      <c r="J581" s="157">
        <v>18001546</v>
      </c>
      <c r="K581" s="185"/>
      <c r="L581" s="161">
        <f t="shared" si="90"/>
        <v>0</v>
      </c>
      <c r="M581" s="441">
        <v>1136</v>
      </c>
      <c r="N581" s="589">
        <v>43406</v>
      </c>
      <c r="O581" s="152">
        <f t="shared" si="91"/>
        <v>2</v>
      </c>
      <c r="P581" s="150">
        <f t="shared" si="92"/>
        <v>781.1</v>
      </c>
      <c r="Q581" s="457"/>
      <c r="R581" s="437"/>
      <c r="S581" s="437"/>
      <c r="T581" s="437"/>
      <c r="U581" s="155"/>
      <c r="V581" s="437"/>
      <c r="W581" s="185">
        <v>0</v>
      </c>
      <c r="X581" s="150">
        <f t="shared" si="93"/>
        <v>0</v>
      </c>
    </row>
    <row r="582" spans="1:24" s="38" customFormat="1">
      <c r="A582" s="157">
        <v>15</v>
      </c>
      <c r="B582" s="193" t="s">
        <v>978</v>
      </c>
      <c r="C582" s="200" t="s">
        <v>1537</v>
      </c>
      <c r="D582" s="152" t="s">
        <v>980</v>
      </c>
      <c r="E582" s="588">
        <v>3391.9</v>
      </c>
      <c r="F582" s="185">
        <v>2663</v>
      </c>
      <c r="G582" s="150">
        <f t="shared" si="89"/>
        <v>9032629.7000000011</v>
      </c>
      <c r="H582" s="453">
        <v>44104</v>
      </c>
      <c r="I582" s="453">
        <v>43419</v>
      </c>
      <c r="J582" s="157">
        <v>18001463</v>
      </c>
      <c r="K582" s="185"/>
      <c r="L582" s="161">
        <f t="shared" si="90"/>
        <v>0</v>
      </c>
      <c r="M582" s="441">
        <v>1136</v>
      </c>
      <c r="N582" s="589">
        <v>43406</v>
      </c>
      <c r="O582" s="152">
        <f t="shared" si="91"/>
        <v>170</v>
      </c>
      <c r="P582" s="150">
        <f t="shared" si="92"/>
        <v>576623</v>
      </c>
      <c r="Q582" s="457"/>
      <c r="R582" s="437"/>
      <c r="S582" s="437"/>
      <c r="T582" s="437"/>
      <c r="U582" s="155"/>
      <c r="V582" s="437"/>
      <c r="W582" s="185">
        <v>2493</v>
      </c>
      <c r="X582" s="150">
        <f t="shared" si="93"/>
        <v>8456006.7000000011</v>
      </c>
    </row>
    <row r="583" spans="1:24" s="23" customFormat="1">
      <c r="A583" s="157">
        <v>16</v>
      </c>
      <c r="B583" s="193" t="s">
        <v>49</v>
      </c>
      <c r="C583" s="200" t="s">
        <v>1555</v>
      </c>
      <c r="D583" s="152">
        <v>7322540647204</v>
      </c>
      <c r="E583" s="588">
        <v>12.35</v>
      </c>
      <c r="F583" s="185">
        <v>3384</v>
      </c>
      <c r="G583" s="150">
        <f t="shared" ref="G583:G596" si="94">E583*F583</f>
        <v>41792.400000000001</v>
      </c>
      <c r="H583" s="453">
        <v>44071</v>
      </c>
      <c r="I583" s="453">
        <v>42985</v>
      </c>
      <c r="J583" s="157" t="s">
        <v>1684</v>
      </c>
      <c r="K583" s="185"/>
      <c r="L583" s="161">
        <f t="shared" ref="L583:L596" si="95">K583*E583</f>
        <v>0</v>
      </c>
      <c r="M583" s="441">
        <v>503</v>
      </c>
      <c r="N583" s="589">
        <v>42986</v>
      </c>
      <c r="O583" s="152">
        <f t="shared" si="91"/>
        <v>1298</v>
      </c>
      <c r="P583" s="150">
        <f t="shared" si="92"/>
        <v>16030.3</v>
      </c>
      <c r="Q583" s="457"/>
      <c r="R583" s="437"/>
      <c r="S583" s="437"/>
      <c r="T583" s="437"/>
      <c r="U583" s="155"/>
      <c r="V583" s="437"/>
      <c r="W583" s="185">
        <v>2086</v>
      </c>
      <c r="X583" s="150">
        <f t="shared" ref="X583:X596" si="96">W583*E583</f>
        <v>25762.1</v>
      </c>
    </row>
    <row r="584" spans="1:24" s="23" customFormat="1" ht="48">
      <c r="A584" s="157">
        <v>17</v>
      </c>
      <c r="B584" s="193" t="s">
        <v>344</v>
      </c>
      <c r="C584" s="200" t="s">
        <v>1555</v>
      </c>
      <c r="D584" s="192" t="s">
        <v>342</v>
      </c>
      <c r="E584" s="588">
        <v>12.28</v>
      </c>
      <c r="F584" s="185">
        <v>1080</v>
      </c>
      <c r="G584" s="150">
        <f t="shared" si="94"/>
        <v>13262.4</v>
      </c>
      <c r="H584" s="192" t="s">
        <v>342</v>
      </c>
      <c r="I584" s="453">
        <v>43299</v>
      </c>
      <c r="J584" s="157" t="s">
        <v>343</v>
      </c>
      <c r="K584" s="185"/>
      <c r="L584" s="161">
        <f t="shared" si="95"/>
        <v>0</v>
      </c>
      <c r="M584" s="441">
        <v>678</v>
      </c>
      <c r="N584" s="589">
        <v>43287</v>
      </c>
      <c r="O584" s="152">
        <f t="shared" si="91"/>
        <v>0</v>
      </c>
      <c r="P584" s="150">
        <f t="shared" si="92"/>
        <v>0</v>
      </c>
      <c r="Q584" s="457"/>
      <c r="R584" s="437"/>
      <c r="S584" s="437"/>
      <c r="T584" s="437"/>
      <c r="U584" s="155"/>
      <c r="V584" s="437"/>
      <c r="W584" s="185">
        <v>1080</v>
      </c>
      <c r="X584" s="150">
        <f t="shared" si="96"/>
        <v>13262.4</v>
      </c>
    </row>
    <row r="585" spans="1:24" s="23" customFormat="1">
      <c r="A585" s="157">
        <v>18</v>
      </c>
      <c r="B585" s="193" t="s">
        <v>50</v>
      </c>
      <c r="C585" s="200" t="s">
        <v>1555</v>
      </c>
      <c r="D585" s="152">
        <v>7322540647266</v>
      </c>
      <c r="E585" s="588">
        <v>13.43</v>
      </c>
      <c r="F585" s="185">
        <v>864</v>
      </c>
      <c r="G585" s="150">
        <f t="shared" si="94"/>
        <v>11603.52</v>
      </c>
      <c r="H585" s="453">
        <v>44059</v>
      </c>
      <c r="I585" s="453">
        <v>42985</v>
      </c>
      <c r="J585" s="157" t="s">
        <v>1684</v>
      </c>
      <c r="K585" s="185"/>
      <c r="L585" s="161">
        <f t="shared" si="95"/>
        <v>0</v>
      </c>
      <c r="M585" s="441">
        <v>503</v>
      </c>
      <c r="N585" s="589">
        <v>42986</v>
      </c>
      <c r="O585" s="152">
        <f t="shared" si="91"/>
        <v>864</v>
      </c>
      <c r="P585" s="150">
        <f t="shared" si="92"/>
        <v>11603.52</v>
      </c>
      <c r="Q585" s="457"/>
      <c r="R585" s="437"/>
      <c r="S585" s="437"/>
      <c r="T585" s="437"/>
      <c r="U585" s="155"/>
      <c r="V585" s="437"/>
      <c r="W585" s="185">
        <v>0</v>
      </c>
      <c r="X585" s="150">
        <f t="shared" si="96"/>
        <v>0</v>
      </c>
    </row>
    <row r="586" spans="1:24" s="23" customFormat="1" ht="48">
      <c r="A586" s="157">
        <v>19</v>
      </c>
      <c r="B586" s="193" t="s">
        <v>345</v>
      </c>
      <c r="C586" s="200" t="s">
        <v>1555</v>
      </c>
      <c r="D586" s="192" t="s">
        <v>342</v>
      </c>
      <c r="E586" s="588">
        <v>13.42</v>
      </c>
      <c r="F586" s="185">
        <v>3504</v>
      </c>
      <c r="G586" s="150">
        <f t="shared" si="94"/>
        <v>47023.68</v>
      </c>
      <c r="H586" s="192" t="s">
        <v>342</v>
      </c>
      <c r="I586" s="453">
        <v>43299</v>
      </c>
      <c r="J586" s="157" t="s">
        <v>343</v>
      </c>
      <c r="K586" s="185"/>
      <c r="L586" s="161">
        <f t="shared" si="95"/>
        <v>0</v>
      </c>
      <c r="M586" s="441">
        <v>678</v>
      </c>
      <c r="N586" s="589">
        <v>43287</v>
      </c>
      <c r="O586" s="152">
        <f t="shared" si="91"/>
        <v>0</v>
      </c>
      <c r="P586" s="150">
        <f t="shared" si="92"/>
        <v>0</v>
      </c>
      <c r="Q586" s="457"/>
      <c r="R586" s="437"/>
      <c r="S586" s="437"/>
      <c r="T586" s="437"/>
      <c r="U586" s="155"/>
      <c r="V586" s="437"/>
      <c r="W586" s="185">
        <v>3504</v>
      </c>
      <c r="X586" s="150">
        <f t="shared" si="96"/>
        <v>47023.68</v>
      </c>
    </row>
    <row r="587" spans="1:24" s="23" customFormat="1" ht="48">
      <c r="A587" s="157">
        <v>20</v>
      </c>
      <c r="B587" s="193" t="s">
        <v>51</v>
      </c>
      <c r="C587" s="200" t="s">
        <v>1555</v>
      </c>
      <c r="D587" s="192" t="s">
        <v>342</v>
      </c>
      <c r="E587" s="588">
        <v>8.9700000000000006</v>
      </c>
      <c r="F587" s="185">
        <v>1410</v>
      </c>
      <c r="G587" s="150">
        <f t="shared" si="94"/>
        <v>12647.7</v>
      </c>
      <c r="H587" s="192" t="s">
        <v>342</v>
      </c>
      <c r="I587" s="453">
        <v>43299</v>
      </c>
      <c r="J587" s="157" t="s">
        <v>343</v>
      </c>
      <c r="K587" s="185"/>
      <c r="L587" s="161">
        <f t="shared" si="95"/>
        <v>0</v>
      </c>
      <c r="M587" s="441">
        <v>678</v>
      </c>
      <c r="N587" s="589">
        <v>43287</v>
      </c>
      <c r="O587" s="152">
        <f t="shared" si="91"/>
        <v>1295</v>
      </c>
      <c r="P587" s="150">
        <f t="shared" si="92"/>
        <v>11616.150000000001</v>
      </c>
      <c r="Q587" s="457"/>
      <c r="R587" s="437"/>
      <c r="S587" s="437"/>
      <c r="T587" s="437"/>
      <c r="U587" s="155"/>
      <c r="V587" s="437"/>
      <c r="W587" s="185">
        <v>115</v>
      </c>
      <c r="X587" s="150">
        <f t="shared" si="96"/>
        <v>1031.5500000000002</v>
      </c>
    </row>
    <row r="588" spans="1:24" s="23" customFormat="1">
      <c r="A588" s="157">
        <v>22</v>
      </c>
      <c r="B588" s="193" t="s">
        <v>87</v>
      </c>
      <c r="C588" s="200" t="s">
        <v>3</v>
      </c>
      <c r="D588" s="152" t="s">
        <v>88</v>
      </c>
      <c r="E588" s="588">
        <v>98.66</v>
      </c>
      <c r="F588" s="185">
        <v>15</v>
      </c>
      <c r="G588" s="150">
        <f t="shared" si="94"/>
        <v>1479.8999999999999</v>
      </c>
      <c r="H588" s="453">
        <v>44500</v>
      </c>
      <c r="I588" s="453">
        <v>43041</v>
      </c>
      <c r="J588" s="157">
        <v>276</v>
      </c>
      <c r="K588" s="185"/>
      <c r="L588" s="161">
        <f t="shared" si="95"/>
        <v>0</v>
      </c>
      <c r="M588" s="441">
        <v>573</v>
      </c>
      <c r="N588" s="589">
        <v>43018</v>
      </c>
      <c r="O588" s="152">
        <f>F588+K588-W588</f>
        <v>0</v>
      </c>
      <c r="P588" s="150">
        <f>O588*E588</f>
        <v>0</v>
      </c>
      <c r="Q588" s="457"/>
      <c r="R588" s="437"/>
      <c r="S588" s="437"/>
      <c r="T588" s="437"/>
      <c r="U588" s="155"/>
      <c r="V588" s="437"/>
      <c r="W588" s="185">
        <v>15</v>
      </c>
      <c r="X588" s="150">
        <f t="shared" si="96"/>
        <v>1479.8999999999999</v>
      </c>
    </row>
    <row r="589" spans="1:24" s="23" customFormat="1" ht="25.5">
      <c r="A589" s="157"/>
      <c r="B589" s="586" t="s">
        <v>1236</v>
      </c>
      <c r="C589" s="586" t="s">
        <v>647</v>
      </c>
      <c r="D589" s="496">
        <v>61018</v>
      </c>
      <c r="E589" s="165">
        <v>910.57</v>
      </c>
      <c r="F589" s="185">
        <v>0</v>
      </c>
      <c r="G589" s="150">
        <f t="shared" si="94"/>
        <v>0</v>
      </c>
      <c r="H589" s="518">
        <v>44135</v>
      </c>
      <c r="I589" s="518">
        <v>43438</v>
      </c>
      <c r="J589" s="496" t="s">
        <v>1240</v>
      </c>
      <c r="K589" s="156">
        <v>164</v>
      </c>
      <c r="L589" s="161">
        <f t="shared" si="95"/>
        <v>149333.48000000001</v>
      </c>
      <c r="M589" s="504">
        <v>1136</v>
      </c>
      <c r="N589" s="587">
        <v>43406</v>
      </c>
      <c r="O589" s="152">
        <f t="shared" ref="O589:O595" si="97">F589+K589-W589</f>
        <v>1</v>
      </c>
      <c r="P589" s="150">
        <f t="shared" ref="P589:P595" si="98">O589*E589</f>
        <v>910.57</v>
      </c>
      <c r="Q589" s="457"/>
      <c r="R589" s="437"/>
      <c r="S589" s="437"/>
      <c r="T589" s="437"/>
      <c r="U589" s="155"/>
      <c r="V589" s="437"/>
      <c r="W589" s="185">
        <v>163</v>
      </c>
      <c r="X589" s="150">
        <f t="shared" si="96"/>
        <v>148422.91</v>
      </c>
    </row>
    <row r="590" spans="1:24" s="23" customFormat="1" ht="25.5">
      <c r="A590" s="157"/>
      <c r="B590" s="586" t="s">
        <v>1237</v>
      </c>
      <c r="C590" s="586" t="s">
        <v>1600</v>
      </c>
      <c r="D590" s="496" t="s">
        <v>1231</v>
      </c>
      <c r="E590" s="165">
        <v>118.77</v>
      </c>
      <c r="F590" s="185">
        <v>0</v>
      </c>
      <c r="G590" s="150">
        <f t="shared" si="94"/>
        <v>0</v>
      </c>
      <c r="H590" s="518">
        <v>43709</v>
      </c>
      <c r="I590" s="518">
        <v>43454</v>
      </c>
      <c r="J590" s="496" t="s">
        <v>1241</v>
      </c>
      <c r="K590" s="156">
        <v>14591</v>
      </c>
      <c r="L590" s="161">
        <f t="shared" si="95"/>
        <v>1732973.0699999998</v>
      </c>
      <c r="M590" s="504">
        <v>1261</v>
      </c>
      <c r="N590" s="587">
        <v>43441</v>
      </c>
      <c r="O590" s="152">
        <f t="shared" si="97"/>
        <v>0</v>
      </c>
      <c r="P590" s="150">
        <f t="shared" si="98"/>
        <v>0</v>
      </c>
      <c r="Q590" s="457"/>
      <c r="R590" s="437"/>
      <c r="S590" s="437"/>
      <c r="T590" s="437"/>
      <c r="U590" s="155"/>
      <c r="V590" s="437"/>
      <c r="W590" s="185">
        <v>14591</v>
      </c>
      <c r="X590" s="150">
        <f t="shared" si="96"/>
        <v>1732973.0699999998</v>
      </c>
    </row>
    <row r="591" spans="1:24" s="23" customFormat="1" ht="25.5">
      <c r="A591" s="157"/>
      <c r="B591" s="586" t="s">
        <v>1237</v>
      </c>
      <c r="C591" s="586" t="s">
        <v>1600</v>
      </c>
      <c r="D591" s="496" t="s">
        <v>1232</v>
      </c>
      <c r="E591" s="165">
        <v>118.77</v>
      </c>
      <c r="F591" s="185">
        <v>0</v>
      </c>
      <c r="G591" s="150">
        <f t="shared" si="94"/>
        <v>0</v>
      </c>
      <c r="H591" s="518">
        <v>44105</v>
      </c>
      <c r="I591" s="518">
        <v>43454</v>
      </c>
      <c r="J591" s="496" t="s">
        <v>1241</v>
      </c>
      <c r="K591" s="156">
        <v>14</v>
      </c>
      <c r="L591" s="161">
        <f t="shared" si="95"/>
        <v>1662.78</v>
      </c>
      <c r="M591" s="504">
        <v>1261</v>
      </c>
      <c r="N591" s="587">
        <v>43441</v>
      </c>
      <c r="O591" s="152">
        <f t="shared" si="97"/>
        <v>0</v>
      </c>
      <c r="P591" s="150">
        <f t="shared" si="98"/>
        <v>0</v>
      </c>
      <c r="Q591" s="457"/>
      <c r="R591" s="437"/>
      <c r="S591" s="437"/>
      <c r="T591" s="437"/>
      <c r="U591" s="155"/>
      <c r="V591" s="437"/>
      <c r="W591" s="185">
        <v>14</v>
      </c>
      <c r="X591" s="150">
        <f t="shared" si="96"/>
        <v>1662.78</v>
      </c>
    </row>
    <row r="592" spans="1:24" s="23" customFormat="1" ht="51">
      <c r="A592" s="157"/>
      <c r="B592" s="586" t="s">
        <v>1237</v>
      </c>
      <c r="C592" s="586" t="s">
        <v>1600</v>
      </c>
      <c r="D592" s="496" t="s">
        <v>1231</v>
      </c>
      <c r="E592" s="165">
        <v>121.98</v>
      </c>
      <c r="F592" s="185">
        <v>0</v>
      </c>
      <c r="G592" s="150">
        <f t="shared" si="94"/>
        <v>0</v>
      </c>
      <c r="H592" s="518">
        <v>43709</v>
      </c>
      <c r="I592" s="518">
        <v>43455</v>
      </c>
      <c r="J592" s="496" t="s">
        <v>1242</v>
      </c>
      <c r="K592" s="156">
        <v>10300</v>
      </c>
      <c r="L592" s="161">
        <f t="shared" si="95"/>
        <v>1256394</v>
      </c>
      <c r="M592" s="504" t="s">
        <v>1218</v>
      </c>
      <c r="N592" s="587" t="s">
        <v>1219</v>
      </c>
      <c r="O592" s="152">
        <f t="shared" si="97"/>
        <v>0</v>
      </c>
      <c r="P592" s="150">
        <f t="shared" si="98"/>
        <v>0</v>
      </c>
      <c r="Q592" s="457"/>
      <c r="R592" s="437"/>
      <c r="S592" s="437"/>
      <c r="T592" s="437"/>
      <c r="U592" s="155"/>
      <c r="V592" s="437"/>
      <c r="W592" s="185">
        <v>10300</v>
      </c>
      <c r="X592" s="150">
        <f t="shared" si="96"/>
        <v>1256394</v>
      </c>
    </row>
    <row r="593" spans="1:26" s="23" customFormat="1" ht="51">
      <c r="A593" s="157"/>
      <c r="B593" s="586" t="s">
        <v>1238</v>
      </c>
      <c r="C593" s="586" t="s">
        <v>1600</v>
      </c>
      <c r="D593" s="496" t="s">
        <v>1233</v>
      </c>
      <c r="E593" s="165">
        <v>1169.55</v>
      </c>
      <c r="F593" s="185">
        <v>0</v>
      </c>
      <c r="G593" s="150">
        <f t="shared" si="94"/>
        <v>0</v>
      </c>
      <c r="H593" s="518">
        <v>44866</v>
      </c>
      <c r="I593" s="518">
        <v>43455</v>
      </c>
      <c r="J593" s="496" t="s">
        <v>1242</v>
      </c>
      <c r="K593" s="156">
        <v>22</v>
      </c>
      <c r="L593" s="161">
        <f t="shared" si="95"/>
        <v>25730.1</v>
      </c>
      <c r="M593" s="504" t="s">
        <v>1218</v>
      </c>
      <c r="N593" s="587" t="s">
        <v>1219</v>
      </c>
      <c r="O593" s="152">
        <f t="shared" si="97"/>
        <v>0</v>
      </c>
      <c r="P593" s="150">
        <f t="shared" si="98"/>
        <v>0</v>
      </c>
      <c r="Q593" s="457"/>
      <c r="R593" s="437"/>
      <c r="S593" s="437"/>
      <c r="T593" s="437"/>
      <c r="U593" s="155"/>
      <c r="V593" s="437"/>
      <c r="W593" s="185">
        <v>22</v>
      </c>
      <c r="X593" s="150">
        <f t="shared" si="96"/>
        <v>25730.1</v>
      </c>
    </row>
    <row r="594" spans="1:26" s="23" customFormat="1" ht="51">
      <c r="A594" s="157"/>
      <c r="B594" s="586" t="s">
        <v>1238</v>
      </c>
      <c r="C594" s="586" t="s">
        <v>1600</v>
      </c>
      <c r="D594" s="496" t="s">
        <v>1234</v>
      </c>
      <c r="E594" s="165">
        <v>1169.55</v>
      </c>
      <c r="F594" s="185">
        <v>0</v>
      </c>
      <c r="G594" s="150">
        <f t="shared" si="94"/>
        <v>0</v>
      </c>
      <c r="H594" s="518">
        <v>44866</v>
      </c>
      <c r="I594" s="518">
        <v>43455</v>
      </c>
      <c r="J594" s="496" t="s">
        <v>1242</v>
      </c>
      <c r="K594" s="156">
        <v>105</v>
      </c>
      <c r="L594" s="161">
        <f t="shared" si="95"/>
        <v>122802.75</v>
      </c>
      <c r="M594" s="504" t="s">
        <v>1218</v>
      </c>
      <c r="N594" s="587" t="s">
        <v>1219</v>
      </c>
      <c r="O594" s="152">
        <f t="shared" si="97"/>
        <v>0</v>
      </c>
      <c r="P594" s="150">
        <f t="shared" si="98"/>
        <v>0</v>
      </c>
      <c r="Q594" s="457"/>
      <c r="R594" s="437"/>
      <c r="S594" s="437"/>
      <c r="T594" s="437"/>
      <c r="U594" s="155"/>
      <c r="V594" s="437"/>
      <c r="W594" s="185">
        <v>105</v>
      </c>
      <c r="X594" s="150">
        <f t="shared" si="96"/>
        <v>122802.75</v>
      </c>
    </row>
    <row r="595" spans="1:26" s="23" customFormat="1" ht="25.5">
      <c r="A595" s="157"/>
      <c r="B595" s="586" t="s">
        <v>1239</v>
      </c>
      <c r="C595" s="586" t="s">
        <v>1600</v>
      </c>
      <c r="D595" s="496" t="s">
        <v>1235</v>
      </c>
      <c r="E595" s="165">
        <v>278.2</v>
      </c>
      <c r="F595" s="185">
        <v>0</v>
      </c>
      <c r="G595" s="150">
        <f t="shared" si="94"/>
        <v>0</v>
      </c>
      <c r="H595" s="518">
        <v>44074</v>
      </c>
      <c r="I595" s="518">
        <v>43437</v>
      </c>
      <c r="J595" s="496" t="s">
        <v>1240</v>
      </c>
      <c r="K595" s="156">
        <v>1000</v>
      </c>
      <c r="L595" s="161">
        <f t="shared" si="95"/>
        <v>278200</v>
      </c>
      <c r="M595" s="504">
        <v>1136</v>
      </c>
      <c r="N595" s="587">
        <v>43406</v>
      </c>
      <c r="O595" s="152">
        <f t="shared" si="97"/>
        <v>53</v>
      </c>
      <c r="P595" s="150">
        <f t="shared" si="98"/>
        <v>14744.599999999999</v>
      </c>
      <c r="Q595" s="457"/>
      <c r="R595" s="437"/>
      <c r="S595" s="437"/>
      <c r="T595" s="437"/>
      <c r="U595" s="155"/>
      <c r="V595" s="437"/>
      <c r="W595" s="185">
        <v>947</v>
      </c>
      <c r="X595" s="150">
        <f t="shared" si="96"/>
        <v>263455.39999999997</v>
      </c>
    </row>
    <row r="596" spans="1:26" s="23" customFormat="1" ht="51">
      <c r="A596" s="157">
        <v>23</v>
      </c>
      <c r="B596" s="193" t="s">
        <v>886</v>
      </c>
      <c r="C596" s="200" t="s">
        <v>1537</v>
      </c>
      <c r="D596" s="152" t="s">
        <v>887</v>
      </c>
      <c r="E596" s="588">
        <v>493.27</v>
      </c>
      <c r="F596" s="185">
        <v>1956</v>
      </c>
      <c r="G596" s="150">
        <f t="shared" si="94"/>
        <v>964836.12</v>
      </c>
      <c r="H596" s="453">
        <v>43983</v>
      </c>
      <c r="I596" s="453">
        <v>43383</v>
      </c>
      <c r="J596" s="157">
        <v>3730011285</v>
      </c>
      <c r="K596" s="185"/>
      <c r="L596" s="161">
        <f t="shared" si="95"/>
        <v>0</v>
      </c>
      <c r="M596" s="504" t="s">
        <v>759</v>
      </c>
      <c r="N596" s="587" t="s">
        <v>760</v>
      </c>
      <c r="O596" s="152">
        <f>F596+K596-W596</f>
        <v>283</v>
      </c>
      <c r="P596" s="150">
        <f>O596*E596</f>
        <v>139595.41</v>
      </c>
      <c r="Q596" s="457"/>
      <c r="R596" s="437"/>
      <c r="S596" s="437"/>
      <c r="T596" s="437"/>
      <c r="U596" s="155"/>
      <c r="V596" s="437"/>
      <c r="W596" s="185">
        <v>1673</v>
      </c>
      <c r="X596" s="150">
        <f t="shared" si="96"/>
        <v>825240.71</v>
      </c>
    </row>
    <row r="597" spans="1:26" s="38" customFormat="1" ht="13.5">
      <c r="A597" s="435"/>
      <c r="B597" s="154" t="s">
        <v>1551</v>
      </c>
      <c r="C597" s="120" t="s">
        <v>1553</v>
      </c>
      <c r="D597" s="121" t="s">
        <v>1553</v>
      </c>
      <c r="E597" s="121" t="s">
        <v>1553</v>
      </c>
      <c r="F597" s="162"/>
      <c r="G597" s="163">
        <f>SUM(G548:G596)</f>
        <v>21356169.569999997</v>
      </c>
      <c r="H597" s="162" t="s">
        <v>1553</v>
      </c>
      <c r="I597" s="162" t="s">
        <v>1553</v>
      </c>
      <c r="J597" s="162" t="s">
        <v>1553</v>
      </c>
      <c r="K597" s="162" t="s">
        <v>1553</v>
      </c>
      <c r="L597" s="163">
        <f>SUM(L548:L596)</f>
        <v>21308934.16</v>
      </c>
      <c r="M597" s="162" t="s">
        <v>1553</v>
      </c>
      <c r="N597" s="162" t="s">
        <v>1553</v>
      </c>
      <c r="O597" s="162"/>
      <c r="P597" s="163">
        <f>SUM(P548:P596)</f>
        <v>2820736.4000000004</v>
      </c>
      <c r="Q597" s="123"/>
      <c r="R597" s="435"/>
      <c r="S597" s="435"/>
      <c r="T597" s="435"/>
      <c r="U597" s="120"/>
      <c r="V597" s="435"/>
      <c r="W597" s="162"/>
      <c r="X597" s="163">
        <f>SUM(X548:X596)</f>
        <v>39844367.329999998</v>
      </c>
      <c r="Y597" s="39">
        <f>G597+L597-P597</f>
        <v>39844367.329999998</v>
      </c>
      <c r="Z597" s="39">
        <f>X597-Y597</f>
        <v>0</v>
      </c>
    </row>
    <row r="598" spans="1:26" s="38" customFormat="1" ht="14.25">
      <c r="A598" s="648" t="s">
        <v>7</v>
      </c>
      <c r="B598" s="648"/>
      <c r="C598" s="648"/>
      <c r="D598" s="648"/>
      <c r="E598" s="648"/>
      <c r="F598" s="648"/>
      <c r="G598" s="648"/>
      <c r="H598" s="648"/>
      <c r="I598" s="648"/>
      <c r="J598" s="648"/>
      <c r="K598" s="648"/>
      <c r="L598" s="648"/>
      <c r="M598" s="648"/>
      <c r="N598" s="648"/>
      <c r="O598" s="648"/>
      <c r="P598" s="648"/>
      <c r="Q598" s="648"/>
      <c r="R598" s="648"/>
      <c r="S598" s="648"/>
      <c r="T598" s="648"/>
      <c r="U598" s="648"/>
      <c r="V598" s="648"/>
      <c r="W598" s="648"/>
      <c r="X598" s="648"/>
    </row>
    <row r="599" spans="1:26" s="38" customFormat="1" ht="13.5">
      <c r="A599" s="156">
        <v>1</v>
      </c>
      <c r="B599" s="591" t="s">
        <v>1419</v>
      </c>
      <c r="C599" s="176" t="s">
        <v>1555</v>
      </c>
      <c r="D599" s="157" t="s">
        <v>1601</v>
      </c>
      <c r="E599" s="150">
        <v>0.62</v>
      </c>
      <c r="F599" s="152">
        <v>957</v>
      </c>
      <c r="G599" s="150">
        <f t="shared" ref="G599:G646" si="99">E599*F599</f>
        <v>593.34</v>
      </c>
      <c r="H599" s="592" t="s">
        <v>1744</v>
      </c>
      <c r="I599" s="186"/>
      <c r="J599" s="152"/>
      <c r="K599" s="150"/>
      <c r="L599" s="161">
        <f>K599*E599</f>
        <v>0</v>
      </c>
      <c r="M599" s="185">
        <v>262</v>
      </c>
      <c r="N599" s="186">
        <v>42900</v>
      </c>
      <c r="O599" s="152">
        <f>F599+K599-W599</f>
        <v>128</v>
      </c>
      <c r="P599" s="150">
        <f>O599*E599</f>
        <v>79.36</v>
      </c>
      <c r="Q599" s="123"/>
      <c r="R599" s="435"/>
      <c r="S599" s="435"/>
      <c r="T599" s="435"/>
      <c r="U599" s="120"/>
      <c r="V599" s="435"/>
      <c r="W599" s="152">
        <v>829</v>
      </c>
      <c r="X599" s="161">
        <f t="shared" ref="X599:X655" si="100">W599*E599</f>
        <v>513.98</v>
      </c>
    </row>
    <row r="600" spans="1:26" s="38" customFormat="1" ht="13.5">
      <c r="A600" s="156">
        <v>2</v>
      </c>
      <c r="B600" s="591" t="s">
        <v>1419</v>
      </c>
      <c r="C600" s="176" t="s">
        <v>1555</v>
      </c>
      <c r="D600" s="157" t="s">
        <v>1601</v>
      </c>
      <c r="E600" s="150">
        <v>1.7</v>
      </c>
      <c r="F600" s="152">
        <v>8642</v>
      </c>
      <c r="G600" s="150">
        <f t="shared" si="99"/>
        <v>14691.4</v>
      </c>
      <c r="H600" s="592" t="s">
        <v>1744</v>
      </c>
      <c r="I600" s="201">
        <v>43252</v>
      </c>
      <c r="J600" s="468" t="s">
        <v>268</v>
      </c>
      <c r="K600" s="150"/>
      <c r="L600" s="161">
        <f>K600*E600</f>
        <v>0</v>
      </c>
      <c r="M600" s="185"/>
      <c r="N600" s="186"/>
      <c r="O600" s="152">
        <f t="shared" ref="O600:O655" si="101">F600+K600-W600</f>
        <v>2148</v>
      </c>
      <c r="P600" s="150">
        <f t="shared" ref="P600:P655" si="102">O600*E600</f>
        <v>3651.6</v>
      </c>
      <c r="Q600" s="123"/>
      <c r="R600" s="435"/>
      <c r="S600" s="435"/>
      <c r="T600" s="435"/>
      <c r="U600" s="120"/>
      <c r="V600" s="435"/>
      <c r="W600" s="152">
        <v>6494</v>
      </c>
      <c r="X600" s="161">
        <f t="shared" si="100"/>
        <v>11039.8</v>
      </c>
    </row>
    <row r="601" spans="1:26" s="38" customFormat="1" ht="13.5">
      <c r="A601" s="156">
        <v>3</v>
      </c>
      <c r="B601" s="591" t="s">
        <v>1420</v>
      </c>
      <c r="C601" s="176" t="s">
        <v>1555</v>
      </c>
      <c r="D601" s="157" t="s">
        <v>1601</v>
      </c>
      <c r="E601" s="150">
        <v>1.8</v>
      </c>
      <c r="F601" s="152">
        <v>2237</v>
      </c>
      <c r="G601" s="150">
        <f t="shared" si="99"/>
        <v>4026.6</v>
      </c>
      <c r="H601" s="592">
        <v>44348</v>
      </c>
      <c r="I601" s="592"/>
      <c r="J601" s="511"/>
      <c r="K601" s="152"/>
      <c r="L601" s="161"/>
      <c r="M601" s="185">
        <v>262</v>
      </c>
      <c r="N601" s="186">
        <v>42900</v>
      </c>
      <c r="O601" s="152">
        <f t="shared" si="101"/>
        <v>337</v>
      </c>
      <c r="P601" s="150">
        <f t="shared" si="102"/>
        <v>606.6</v>
      </c>
      <c r="Q601" s="123"/>
      <c r="R601" s="435"/>
      <c r="S601" s="435"/>
      <c r="T601" s="435"/>
      <c r="U601" s="120"/>
      <c r="V601" s="435"/>
      <c r="W601" s="152">
        <v>1900</v>
      </c>
      <c r="X601" s="161">
        <f t="shared" si="100"/>
        <v>3420</v>
      </c>
    </row>
    <row r="602" spans="1:26" s="38" customFormat="1" ht="13.5">
      <c r="A602" s="156">
        <v>4</v>
      </c>
      <c r="B602" s="593" t="s">
        <v>371</v>
      </c>
      <c r="C602" s="594" t="s">
        <v>1555</v>
      </c>
      <c r="D602" s="534"/>
      <c r="E602" s="595">
        <v>1.8</v>
      </c>
      <c r="F602" s="152">
        <v>4500</v>
      </c>
      <c r="G602" s="150">
        <f t="shared" si="99"/>
        <v>8100</v>
      </c>
      <c r="H602" s="596">
        <v>44593</v>
      </c>
      <c r="I602" s="596">
        <v>43291</v>
      </c>
      <c r="J602" s="597" t="s">
        <v>374</v>
      </c>
      <c r="K602" s="598"/>
      <c r="L602" s="508"/>
      <c r="M602" s="185"/>
      <c r="N602" s="186"/>
      <c r="O602" s="152">
        <f t="shared" si="101"/>
        <v>0</v>
      </c>
      <c r="P602" s="150">
        <f t="shared" si="102"/>
        <v>0</v>
      </c>
      <c r="Q602" s="123"/>
      <c r="R602" s="435"/>
      <c r="S602" s="435"/>
      <c r="T602" s="435"/>
      <c r="U602" s="120"/>
      <c r="V602" s="435"/>
      <c r="W602" s="152">
        <v>4500</v>
      </c>
      <c r="X602" s="161">
        <f t="shared" si="100"/>
        <v>8100</v>
      </c>
    </row>
    <row r="603" spans="1:26" s="38" customFormat="1" ht="22.5">
      <c r="A603" s="156">
        <v>5</v>
      </c>
      <c r="B603" s="599" t="s">
        <v>372</v>
      </c>
      <c r="C603" s="594" t="s">
        <v>1555</v>
      </c>
      <c r="D603" s="534"/>
      <c r="E603" s="600">
        <v>3.89</v>
      </c>
      <c r="F603" s="152">
        <v>4476</v>
      </c>
      <c r="G603" s="150">
        <f t="shared" si="99"/>
        <v>17411.64</v>
      </c>
      <c r="H603" s="596">
        <v>43827</v>
      </c>
      <c r="I603" s="596">
        <v>43291</v>
      </c>
      <c r="J603" s="597" t="s">
        <v>374</v>
      </c>
      <c r="K603" s="598"/>
      <c r="L603" s="508"/>
      <c r="M603" s="185"/>
      <c r="N603" s="186"/>
      <c r="O603" s="152">
        <f t="shared" si="101"/>
        <v>380</v>
      </c>
      <c r="P603" s="150">
        <f t="shared" si="102"/>
        <v>1478.2</v>
      </c>
      <c r="Q603" s="123"/>
      <c r="R603" s="435"/>
      <c r="S603" s="435"/>
      <c r="T603" s="435"/>
      <c r="U603" s="120"/>
      <c r="V603" s="435"/>
      <c r="W603" s="152">
        <v>4096</v>
      </c>
      <c r="X603" s="161">
        <f t="shared" si="100"/>
        <v>15933.44</v>
      </c>
    </row>
    <row r="604" spans="1:26" s="38" customFormat="1" ht="13.5">
      <c r="A604" s="156">
        <v>6</v>
      </c>
      <c r="B604" s="599" t="s">
        <v>373</v>
      </c>
      <c r="C604" s="594" t="s">
        <v>1555</v>
      </c>
      <c r="D604" s="534"/>
      <c r="E604" s="600">
        <v>2.9</v>
      </c>
      <c r="F604" s="152">
        <v>4476</v>
      </c>
      <c r="G604" s="150">
        <f t="shared" si="99"/>
        <v>12980.4</v>
      </c>
      <c r="H604" s="596">
        <v>44981</v>
      </c>
      <c r="I604" s="596">
        <v>43291</v>
      </c>
      <c r="J604" s="597" t="s">
        <v>374</v>
      </c>
      <c r="K604" s="598"/>
      <c r="L604" s="508"/>
      <c r="M604" s="185"/>
      <c r="N604" s="186"/>
      <c r="O604" s="152">
        <f t="shared" si="101"/>
        <v>380</v>
      </c>
      <c r="P604" s="150">
        <f t="shared" si="102"/>
        <v>1102</v>
      </c>
      <c r="Q604" s="123"/>
      <c r="R604" s="435"/>
      <c r="S604" s="435"/>
      <c r="T604" s="435"/>
      <c r="U604" s="120"/>
      <c r="V604" s="435"/>
      <c r="W604" s="152">
        <v>4096</v>
      </c>
      <c r="X604" s="161">
        <f t="shared" si="100"/>
        <v>11878.4</v>
      </c>
    </row>
    <row r="605" spans="1:26" s="38" customFormat="1" ht="24">
      <c r="A605" s="156">
        <v>7</v>
      </c>
      <c r="B605" s="591" t="s">
        <v>1417</v>
      </c>
      <c r="C605" s="176" t="s">
        <v>1555</v>
      </c>
      <c r="D605" s="157" t="s">
        <v>1601</v>
      </c>
      <c r="E605" s="150">
        <v>9.9499999999999993</v>
      </c>
      <c r="F605" s="152">
        <v>6029</v>
      </c>
      <c r="G605" s="150">
        <f t="shared" si="99"/>
        <v>59988.549999999996</v>
      </c>
      <c r="H605" s="592" t="s">
        <v>1744</v>
      </c>
      <c r="I605" s="592"/>
      <c r="J605" s="511"/>
      <c r="K605" s="152"/>
      <c r="L605" s="161"/>
      <c r="M605" s="185">
        <v>262</v>
      </c>
      <c r="N605" s="186">
        <v>42900</v>
      </c>
      <c r="O605" s="152">
        <f t="shared" si="101"/>
        <v>809</v>
      </c>
      <c r="P605" s="150">
        <f t="shared" si="102"/>
        <v>8049.5499999999993</v>
      </c>
      <c r="Q605" s="123"/>
      <c r="R605" s="435"/>
      <c r="S605" s="435"/>
      <c r="T605" s="435"/>
      <c r="U605" s="120"/>
      <c r="V605" s="435"/>
      <c r="W605" s="152">
        <v>5220</v>
      </c>
      <c r="X605" s="161">
        <f t="shared" si="100"/>
        <v>51938.999999999993</v>
      </c>
    </row>
    <row r="606" spans="1:26" s="38" customFormat="1" ht="24">
      <c r="A606" s="156">
        <v>8</v>
      </c>
      <c r="B606" s="591" t="s">
        <v>1417</v>
      </c>
      <c r="C606" s="176" t="s">
        <v>1555</v>
      </c>
      <c r="D606" s="157" t="s">
        <v>1601</v>
      </c>
      <c r="E606" s="150">
        <v>7.2</v>
      </c>
      <c r="F606" s="152">
        <v>29909</v>
      </c>
      <c r="G606" s="150">
        <f t="shared" si="99"/>
        <v>215344.80000000002</v>
      </c>
      <c r="H606" s="592">
        <v>44317</v>
      </c>
      <c r="I606" s="592">
        <v>43315</v>
      </c>
      <c r="J606" s="468" t="s">
        <v>638</v>
      </c>
      <c r="K606" s="152"/>
      <c r="L606" s="161">
        <f>K606*E606</f>
        <v>0</v>
      </c>
      <c r="M606" s="185">
        <v>752</v>
      </c>
      <c r="N606" s="186">
        <v>43306</v>
      </c>
      <c r="O606" s="152">
        <f t="shared" si="101"/>
        <v>2217</v>
      </c>
      <c r="P606" s="150">
        <f t="shared" si="102"/>
        <v>15962.4</v>
      </c>
      <c r="Q606" s="123"/>
      <c r="R606" s="435"/>
      <c r="S606" s="435"/>
      <c r="T606" s="435"/>
      <c r="U606" s="120"/>
      <c r="V606" s="435"/>
      <c r="W606" s="152">
        <v>27692</v>
      </c>
      <c r="X606" s="161">
        <f t="shared" si="100"/>
        <v>199382.39999999999</v>
      </c>
    </row>
    <row r="607" spans="1:26" s="38" customFormat="1" ht="13.5">
      <c r="A607" s="156">
        <v>10</v>
      </c>
      <c r="B607" s="601" t="s">
        <v>12</v>
      </c>
      <c r="C607" s="594" t="s">
        <v>1555</v>
      </c>
      <c r="D607" s="157" t="s">
        <v>1601</v>
      </c>
      <c r="E607" s="602">
        <v>5400</v>
      </c>
      <c r="F607" s="472">
        <v>12</v>
      </c>
      <c r="G607" s="150">
        <f t="shared" si="99"/>
        <v>64800</v>
      </c>
      <c r="H607" s="592" t="s">
        <v>1744</v>
      </c>
      <c r="I607" s="596"/>
      <c r="J607" s="597"/>
      <c r="K607" s="472"/>
      <c r="L607" s="150">
        <f t="shared" ref="L607:L614" si="103">K607*E607</f>
        <v>0</v>
      </c>
      <c r="M607" s="185"/>
      <c r="N607" s="186"/>
      <c r="O607" s="152">
        <f t="shared" si="101"/>
        <v>0</v>
      </c>
      <c r="P607" s="150">
        <f t="shared" si="102"/>
        <v>0</v>
      </c>
      <c r="Q607" s="123"/>
      <c r="R607" s="435"/>
      <c r="S607" s="435"/>
      <c r="T607" s="435"/>
      <c r="U607" s="120"/>
      <c r="V607" s="435"/>
      <c r="W607" s="472">
        <v>12</v>
      </c>
      <c r="X607" s="161">
        <f t="shared" si="100"/>
        <v>64800</v>
      </c>
    </row>
    <row r="608" spans="1:26" s="38" customFormat="1" ht="13.5">
      <c r="A608" s="156">
        <v>11</v>
      </c>
      <c r="B608" s="601" t="s">
        <v>13</v>
      </c>
      <c r="C608" s="594" t="s">
        <v>1555</v>
      </c>
      <c r="D608" s="157" t="s">
        <v>1601</v>
      </c>
      <c r="E608" s="602">
        <v>4300</v>
      </c>
      <c r="F608" s="472">
        <v>16</v>
      </c>
      <c r="G608" s="150">
        <f t="shared" si="99"/>
        <v>68800</v>
      </c>
      <c r="H608" s="592" t="s">
        <v>1744</v>
      </c>
      <c r="I608" s="596"/>
      <c r="J608" s="597"/>
      <c r="K608" s="472"/>
      <c r="L608" s="150">
        <f t="shared" si="103"/>
        <v>0</v>
      </c>
      <c r="M608" s="185"/>
      <c r="N608" s="186"/>
      <c r="O608" s="152">
        <f t="shared" si="101"/>
        <v>0</v>
      </c>
      <c r="P608" s="150">
        <f t="shared" si="102"/>
        <v>0</v>
      </c>
      <c r="Q608" s="123"/>
      <c r="R608" s="435"/>
      <c r="S608" s="435"/>
      <c r="T608" s="435"/>
      <c r="U608" s="120"/>
      <c r="V608" s="435"/>
      <c r="W608" s="472">
        <v>16</v>
      </c>
      <c r="X608" s="161">
        <f t="shared" si="100"/>
        <v>68800</v>
      </c>
    </row>
    <row r="609" spans="1:24" s="38" customFormat="1" ht="13.5">
      <c r="A609" s="156">
        <v>12</v>
      </c>
      <c r="B609" s="601" t="s">
        <v>14</v>
      </c>
      <c r="C609" s="594" t="s">
        <v>1555</v>
      </c>
      <c r="D609" s="157" t="s">
        <v>1601</v>
      </c>
      <c r="E609" s="602">
        <v>4100</v>
      </c>
      <c r="F609" s="472">
        <v>10</v>
      </c>
      <c r="G609" s="150">
        <f t="shared" si="99"/>
        <v>41000</v>
      </c>
      <c r="H609" s="592" t="s">
        <v>1744</v>
      </c>
      <c r="I609" s="596"/>
      <c r="J609" s="597"/>
      <c r="K609" s="472"/>
      <c r="L609" s="150">
        <f t="shared" si="103"/>
        <v>0</v>
      </c>
      <c r="M609" s="185"/>
      <c r="N609" s="186"/>
      <c r="O609" s="152">
        <f t="shared" si="101"/>
        <v>0</v>
      </c>
      <c r="P609" s="150">
        <f t="shared" si="102"/>
        <v>0</v>
      </c>
      <c r="Q609" s="123"/>
      <c r="R609" s="435"/>
      <c r="S609" s="435"/>
      <c r="T609" s="435"/>
      <c r="U609" s="120"/>
      <c r="V609" s="435"/>
      <c r="W609" s="472">
        <v>10</v>
      </c>
      <c r="X609" s="161">
        <f t="shared" si="100"/>
        <v>41000</v>
      </c>
    </row>
    <row r="610" spans="1:24" s="38" customFormat="1" ht="13.5">
      <c r="A610" s="156">
        <v>13</v>
      </c>
      <c r="B610" s="601" t="s">
        <v>15</v>
      </c>
      <c r="C610" s="594" t="s">
        <v>1555</v>
      </c>
      <c r="D610" s="157" t="s">
        <v>1601</v>
      </c>
      <c r="E610" s="602">
        <v>6000</v>
      </c>
      <c r="F610" s="472">
        <v>2</v>
      </c>
      <c r="G610" s="150">
        <f t="shared" si="99"/>
        <v>12000</v>
      </c>
      <c r="H610" s="592" t="s">
        <v>1744</v>
      </c>
      <c r="I610" s="596"/>
      <c r="J610" s="597"/>
      <c r="K610" s="472"/>
      <c r="L610" s="150">
        <f t="shared" si="103"/>
        <v>0</v>
      </c>
      <c r="M610" s="185"/>
      <c r="N610" s="186"/>
      <c r="O610" s="152">
        <f t="shared" si="101"/>
        <v>0</v>
      </c>
      <c r="P610" s="150">
        <f t="shared" si="102"/>
        <v>0</v>
      </c>
      <c r="Q610" s="123"/>
      <c r="R610" s="435"/>
      <c r="S610" s="435"/>
      <c r="T610" s="435"/>
      <c r="U610" s="120"/>
      <c r="V610" s="435"/>
      <c r="W610" s="472">
        <v>2</v>
      </c>
      <c r="X610" s="161">
        <f t="shared" si="100"/>
        <v>12000</v>
      </c>
    </row>
    <row r="611" spans="1:24" s="38" customFormat="1" ht="13.5">
      <c r="A611" s="156">
        <v>14</v>
      </c>
      <c r="B611" s="601" t="s">
        <v>16</v>
      </c>
      <c r="C611" s="594" t="s">
        <v>1555</v>
      </c>
      <c r="D611" s="157" t="s">
        <v>1601</v>
      </c>
      <c r="E611" s="602">
        <v>6500</v>
      </c>
      <c r="F611" s="472">
        <v>2</v>
      </c>
      <c r="G611" s="150">
        <f t="shared" si="99"/>
        <v>13000</v>
      </c>
      <c r="H611" s="592" t="s">
        <v>1744</v>
      </c>
      <c r="I611" s="596"/>
      <c r="J611" s="597"/>
      <c r="K611" s="472"/>
      <c r="L611" s="150">
        <f t="shared" si="103"/>
        <v>0</v>
      </c>
      <c r="M611" s="185"/>
      <c r="N611" s="186"/>
      <c r="O611" s="152">
        <f t="shared" si="101"/>
        <v>0</v>
      </c>
      <c r="P611" s="150">
        <f t="shared" si="102"/>
        <v>0</v>
      </c>
      <c r="Q611" s="123"/>
      <c r="R611" s="435"/>
      <c r="S611" s="435"/>
      <c r="T611" s="435"/>
      <c r="U611" s="120"/>
      <c r="V611" s="435"/>
      <c r="W611" s="472">
        <v>2</v>
      </c>
      <c r="X611" s="161">
        <f t="shared" si="100"/>
        <v>13000</v>
      </c>
    </row>
    <row r="612" spans="1:24" s="38" customFormat="1" ht="13.5">
      <c r="A612" s="156">
        <v>15</v>
      </c>
      <c r="B612" s="601" t="s">
        <v>17</v>
      </c>
      <c r="C612" s="594" t="s">
        <v>1555</v>
      </c>
      <c r="D612" s="157" t="s">
        <v>1601</v>
      </c>
      <c r="E612" s="602">
        <v>3700</v>
      </c>
      <c r="F612" s="472">
        <v>5</v>
      </c>
      <c r="G612" s="150">
        <f t="shared" si="99"/>
        <v>18500</v>
      </c>
      <c r="H612" s="592" t="s">
        <v>1744</v>
      </c>
      <c r="I612" s="596"/>
      <c r="J612" s="597"/>
      <c r="K612" s="472"/>
      <c r="L612" s="150">
        <f t="shared" si="103"/>
        <v>0</v>
      </c>
      <c r="M612" s="185"/>
      <c r="N612" s="186"/>
      <c r="O612" s="152">
        <f t="shared" si="101"/>
        <v>0</v>
      </c>
      <c r="P612" s="150">
        <f t="shared" si="102"/>
        <v>0</v>
      </c>
      <c r="Q612" s="123"/>
      <c r="R612" s="435"/>
      <c r="S612" s="435"/>
      <c r="T612" s="435"/>
      <c r="U612" s="120"/>
      <c r="V612" s="435"/>
      <c r="W612" s="472">
        <v>5</v>
      </c>
      <c r="X612" s="161">
        <f t="shared" si="100"/>
        <v>18500</v>
      </c>
    </row>
    <row r="613" spans="1:24" s="38" customFormat="1" ht="13.5">
      <c r="A613" s="156">
        <v>16</v>
      </c>
      <c r="B613" s="601" t="s">
        <v>18</v>
      </c>
      <c r="C613" s="594" t="s">
        <v>1555</v>
      </c>
      <c r="D613" s="157" t="s">
        <v>1601</v>
      </c>
      <c r="E613" s="602">
        <v>4100</v>
      </c>
      <c r="F613" s="472">
        <v>4</v>
      </c>
      <c r="G613" s="150">
        <f t="shared" si="99"/>
        <v>16400</v>
      </c>
      <c r="H613" s="592" t="s">
        <v>1744</v>
      </c>
      <c r="I613" s="596"/>
      <c r="J613" s="597"/>
      <c r="K613" s="472"/>
      <c r="L613" s="150">
        <f t="shared" si="103"/>
        <v>0</v>
      </c>
      <c r="M613" s="185"/>
      <c r="N613" s="186"/>
      <c r="O613" s="152">
        <f t="shared" si="101"/>
        <v>0</v>
      </c>
      <c r="P613" s="150">
        <f t="shared" si="102"/>
        <v>0</v>
      </c>
      <c r="Q613" s="123"/>
      <c r="R613" s="435"/>
      <c r="S613" s="435"/>
      <c r="T613" s="435"/>
      <c r="U613" s="120"/>
      <c r="V613" s="435"/>
      <c r="W613" s="472">
        <v>4</v>
      </c>
      <c r="X613" s="161">
        <f t="shared" si="100"/>
        <v>16400</v>
      </c>
    </row>
    <row r="614" spans="1:24" s="38" customFormat="1" ht="13.5">
      <c r="A614" s="156">
        <v>17</v>
      </c>
      <c r="B614" s="601" t="s">
        <v>14</v>
      </c>
      <c r="C614" s="594" t="s">
        <v>1555</v>
      </c>
      <c r="D614" s="157" t="s">
        <v>1601</v>
      </c>
      <c r="E614" s="602">
        <v>3000</v>
      </c>
      <c r="F614" s="472">
        <v>4</v>
      </c>
      <c r="G614" s="150">
        <f t="shared" si="99"/>
        <v>12000</v>
      </c>
      <c r="H614" s="592" t="s">
        <v>1744</v>
      </c>
      <c r="I614" s="596"/>
      <c r="J614" s="597"/>
      <c r="K614" s="472"/>
      <c r="L614" s="150">
        <f t="shared" si="103"/>
        <v>0</v>
      </c>
      <c r="M614" s="185"/>
      <c r="N614" s="186"/>
      <c r="O614" s="152">
        <f t="shared" si="101"/>
        <v>0</v>
      </c>
      <c r="P614" s="150">
        <f t="shared" si="102"/>
        <v>0</v>
      </c>
      <c r="Q614" s="123"/>
      <c r="R614" s="435"/>
      <c r="S614" s="435"/>
      <c r="T614" s="435"/>
      <c r="U614" s="120"/>
      <c r="V614" s="435"/>
      <c r="W614" s="472">
        <v>4</v>
      </c>
      <c r="X614" s="161">
        <f t="shared" si="100"/>
        <v>12000</v>
      </c>
    </row>
    <row r="615" spans="1:24" s="38" customFormat="1" ht="13.5">
      <c r="A615" s="156">
        <v>18</v>
      </c>
      <c r="B615" s="603" t="s">
        <v>375</v>
      </c>
      <c r="C615" s="594" t="s">
        <v>1555</v>
      </c>
      <c r="D615" s="157"/>
      <c r="E615" s="602">
        <v>300</v>
      </c>
      <c r="F615" s="472">
        <v>50</v>
      </c>
      <c r="G615" s="150">
        <f t="shared" si="99"/>
        <v>15000</v>
      </c>
      <c r="H615" s="510" t="s">
        <v>1744</v>
      </c>
      <c r="I615" s="596">
        <v>43291</v>
      </c>
      <c r="J615" s="597" t="s">
        <v>374</v>
      </c>
      <c r="K615" s="598"/>
      <c r="L615" s="508"/>
      <c r="M615" s="185"/>
      <c r="N615" s="186"/>
      <c r="O615" s="152">
        <f t="shared" si="101"/>
        <v>0</v>
      </c>
      <c r="P615" s="150">
        <f t="shared" si="102"/>
        <v>0</v>
      </c>
      <c r="Q615" s="123"/>
      <c r="R615" s="435"/>
      <c r="S615" s="435"/>
      <c r="T615" s="435"/>
      <c r="U615" s="120"/>
      <c r="V615" s="435"/>
      <c r="W615" s="472">
        <v>50</v>
      </c>
      <c r="X615" s="161">
        <f t="shared" si="100"/>
        <v>15000</v>
      </c>
    </row>
    <row r="616" spans="1:24" s="38" customFormat="1" ht="13.5">
      <c r="A616" s="156">
        <v>19</v>
      </c>
      <c r="B616" s="603" t="s">
        <v>376</v>
      </c>
      <c r="C616" s="594" t="s">
        <v>1555</v>
      </c>
      <c r="D616" s="157"/>
      <c r="E616" s="602">
        <v>18.899999999999999</v>
      </c>
      <c r="F616" s="472">
        <v>2000</v>
      </c>
      <c r="G616" s="150">
        <f t="shared" si="99"/>
        <v>37800</v>
      </c>
      <c r="H616" s="510">
        <v>44136</v>
      </c>
      <c r="I616" s="596">
        <v>43291</v>
      </c>
      <c r="J616" s="597" t="s">
        <v>374</v>
      </c>
      <c r="K616" s="598"/>
      <c r="L616" s="508"/>
      <c r="M616" s="185"/>
      <c r="N616" s="186"/>
      <c r="O616" s="152">
        <f t="shared" si="101"/>
        <v>0</v>
      </c>
      <c r="P616" s="150">
        <f t="shared" si="102"/>
        <v>0</v>
      </c>
      <c r="Q616" s="123"/>
      <c r="R616" s="435"/>
      <c r="S616" s="435"/>
      <c r="T616" s="435"/>
      <c r="U616" s="120"/>
      <c r="V616" s="435"/>
      <c r="W616" s="472">
        <v>2000</v>
      </c>
      <c r="X616" s="161">
        <f t="shared" si="100"/>
        <v>37800</v>
      </c>
    </row>
    <row r="617" spans="1:24" s="38" customFormat="1" ht="13.5">
      <c r="A617" s="156">
        <v>20</v>
      </c>
      <c r="B617" s="591" t="s">
        <v>1389</v>
      </c>
      <c r="C617" s="176" t="s">
        <v>1555</v>
      </c>
      <c r="D617" s="157" t="s">
        <v>1601</v>
      </c>
      <c r="E617" s="150">
        <v>0.72</v>
      </c>
      <c r="F617" s="152">
        <v>1300</v>
      </c>
      <c r="G617" s="150">
        <f t="shared" si="99"/>
        <v>936</v>
      </c>
      <c r="H617" s="592">
        <v>44562</v>
      </c>
      <c r="I617" s="592"/>
      <c r="J617" s="511"/>
      <c r="K617" s="152"/>
      <c r="L617" s="161"/>
      <c r="M617" s="185">
        <v>35</v>
      </c>
      <c r="N617" s="186">
        <v>42937</v>
      </c>
      <c r="O617" s="152">
        <f t="shared" si="101"/>
        <v>500</v>
      </c>
      <c r="P617" s="150">
        <f t="shared" si="102"/>
        <v>360</v>
      </c>
      <c r="Q617" s="123"/>
      <c r="R617" s="435"/>
      <c r="S617" s="435"/>
      <c r="T617" s="435"/>
      <c r="U617" s="120"/>
      <c r="V617" s="435"/>
      <c r="W617" s="152">
        <v>800</v>
      </c>
      <c r="X617" s="161">
        <f t="shared" si="100"/>
        <v>576</v>
      </c>
    </row>
    <row r="618" spans="1:24" s="38" customFormat="1" ht="24">
      <c r="A618" s="156">
        <v>21</v>
      </c>
      <c r="B618" s="591" t="s">
        <v>1736</v>
      </c>
      <c r="C618" s="176" t="s">
        <v>1557</v>
      </c>
      <c r="D618" s="157" t="s">
        <v>1601</v>
      </c>
      <c r="E618" s="150">
        <v>0.47</v>
      </c>
      <c r="F618" s="152">
        <v>15896</v>
      </c>
      <c r="G618" s="150">
        <f t="shared" si="99"/>
        <v>7471.12</v>
      </c>
      <c r="H618" s="592">
        <v>44197</v>
      </c>
      <c r="I618" s="592"/>
      <c r="J618" s="511"/>
      <c r="K618" s="152"/>
      <c r="L618" s="161">
        <f>K618*E618</f>
        <v>0</v>
      </c>
      <c r="M618" s="185"/>
      <c r="N618" s="186"/>
      <c r="O618" s="152">
        <f t="shared" si="101"/>
        <v>5852</v>
      </c>
      <c r="P618" s="150">
        <f t="shared" si="102"/>
        <v>2750.44</v>
      </c>
      <c r="Q618" s="123"/>
      <c r="R618" s="435"/>
      <c r="S618" s="435"/>
      <c r="T618" s="435"/>
      <c r="U618" s="120"/>
      <c r="V618" s="435"/>
      <c r="W618" s="152">
        <v>10044</v>
      </c>
      <c r="X618" s="161">
        <f t="shared" si="100"/>
        <v>4720.6799999999994</v>
      </c>
    </row>
    <row r="619" spans="1:24" s="38" customFormat="1" ht="13.5">
      <c r="A619" s="156">
        <v>22</v>
      </c>
      <c r="B619" s="591" t="s">
        <v>1418</v>
      </c>
      <c r="C619" s="176" t="s">
        <v>1416</v>
      </c>
      <c r="D619" s="157" t="s">
        <v>1601</v>
      </c>
      <c r="E619" s="150">
        <v>265</v>
      </c>
      <c r="F619" s="568">
        <v>46</v>
      </c>
      <c r="G619" s="150">
        <f t="shared" si="99"/>
        <v>12190</v>
      </c>
      <c r="H619" s="592">
        <v>43709</v>
      </c>
      <c r="I619" s="592"/>
      <c r="J619" s="511"/>
      <c r="K619" s="152"/>
      <c r="L619" s="161"/>
      <c r="M619" s="185">
        <v>262</v>
      </c>
      <c r="N619" s="186">
        <v>42900</v>
      </c>
      <c r="O619" s="152">
        <f t="shared" si="101"/>
        <v>4</v>
      </c>
      <c r="P619" s="150">
        <f t="shared" si="102"/>
        <v>1060</v>
      </c>
      <c r="Q619" s="123"/>
      <c r="R619" s="435"/>
      <c r="S619" s="435"/>
      <c r="T619" s="435"/>
      <c r="U619" s="120"/>
      <c r="V619" s="435"/>
      <c r="W619" s="568">
        <v>42</v>
      </c>
      <c r="X619" s="161">
        <f t="shared" si="100"/>
        <v>11130</v>
      </c>
    </row>
    <row r="620" spans="1:24" s="38" customFormat="1" ht="13.5">
      <c r="A620" s="156">
        <v>23</v>
      </c>
      <c r="B620" s="591" t="s">
        <v>1418</v>
      </c>
      <c r="C620" s="176" t="s">
        <v>1416</v>
      </c>
      <c r="D620" s="157" t="s">
        <v>1601</v>
      </c>
      <c r="E620" s="150">
        <v>304</v>
      </c>
      <c r="F620" s="568">
        <v>479.7</v>
      </c>
      <c r="G620" s="150">
        <f t="shared" si="99"/>
        <v>145828.79999999999</v>
      </c>
      <c r="H620" s="592">
        <v>43952</v>
      </c>
      <c r="I620" s="592">
        <v>43315</v>
      </c>
      <c r="J620" s="468" t="s">
        <v>638</v>
      </c>
      <c r="K620" s="468"/>
      <c r="L620" s="161">
        <f>K620*E620</f>
        <v>0</v>
      </c>
      <c r="M620" s="185">
        <v>725</v>
      </c>
      <c r="N620" s="186">
        <v>43306</v>
      </c>
      <c r="O620" s="568">
        <f t="shared" si="101"/>
        <v>12.25</v>
      </c>
      <c r="P620" s="150">
        <f t="shared" si="102"/>
        <v>3724</v>
      </c>
      <c r="Q620" s="123"/>
      <c r="R620" s="435"/>
      <c r="S620" s="435"/>
      <c r="T620" s="435"/>
      <c r="U620" s="120"/>
      <c r="V620" s="435"/>
      <c r="W620" s="568">
        <v>467.45</v>
      </c>
      <c r="X620" s="161">
        <f t="shared" si="100"/>
        <v>142104.79999999999</v>
      </c>
    </row>
    <row r="621" spans="1:24" s="38" customFormat="1" ht="13.5">
      <c r="A621" s="156">
        <v>24</v>
      </c>
      <c r="B621" s="601" t="s">
        <v>55</v>
      </c>
      <c r="C621" s="594" t="s">
        <v>1537</v>
      </c>
      <c r="D621" s="157" t="s">
        <v>1601</v>
      </c>
      <c r="E621" s="602">
        <v>478.41</v>
      </c>
      <c r="F621" s="568">
        <v>14</v>
      </c>
      <c r="G621" s="150">
        <f t="shared" si="99"/>
        <v>6697.7400000000007</v>
      </c>
      <c r="H621" s="592">
        <v>45047</v>
      </c>
      <c r="I621" s="596"/>
      <c r="J621" s="597"/>
      <c r="K621" s="472"/>
      <c r="L621" s="150">
        <f>K621*E621</f>
        <v>0</v>
      </c>
      <c r="M621" s="185">
        <v>262</v>
      </c>
      <c r="N621" s="186">
        <v>42900</v>
      </c>
      <c r="O621" s="152">
        <f t="shared" si="101"/>
        <v>0</v>
      </c>
      <c r="P621" s="150">
        <f t="shared" si="102"/>
        <v>0</v>
      </c>
      <c r="Q621" s="123"/>
      <c r="R621" s="435"/>
      <c r="S621" s="435"/>
      <c r="T621" s="435"/>
      <c r="U621" s="120"/>
      <c r="V621" s="435"/>
      <c r="W621" s="568">
        <v>14</v>
      </c>
      <c r="X621" s="161">
        <f t="shared" si="100"/>
        <v>6697.7400000000007</v>
      </c>
    </row>
    <row r="622" spans="1:24" s="38" customFormat="1" ht="13.5">
      <c r="A622" s="156">
        <v>25</v>
      </c>
      <c r="B622" s="601" t="s">
        <v>55</v>
      </c>
      <c r="C622" s="594" t="s">
        <v>1537</v>
      </c>
      <c r="D622" s="157" t="s">
        <v>1601</v>
      </c>
      <c r="E622" s="602">
        <v>610</v>
      </c>
      <c r="F622" s="568">
        <v>40.1</v>
      </c>
      <c r="G622" s="604">
        <f t="shared" si="99"/>
        <v>24461</v>
      </c>
      <c r="H622" s="592">
        <v>45047</v>
      </c>
      <c r="I622" s="596">
        <v>43252</v>
      </c>
      <c r="J622" s="468" t="s">
        <v>268</v>
      </c>
      <c r="K622" s="472"/>
      <c r="L622" s="150">
        <f>K622*E622</f>
        <v>0</v>
      </c>
      <c r="M622" s="472"/>
      <c r="N622" s="201"/>
      <c r="O622" s="568">
        <f t="shared" si="101"/>
        <v>5.1000000000000014</v>
      </c>
      <c r="P622" s="150">
        <f t="shared" si="102"/>
        <v>3111.0000000000009</v>
      </c>
      <c r="Q622" s="123"/>
      <c r="R622" s="435"/>
      <c r="S622" s="435"/>
      <c r="T622" s="435"/>
      <c r="U622" s="120"/>
      <c r="V622" s="435"/>
      <c r="W622" s="568">
        <v>35</v>
      </c>
      <c r="X622" s="161">
        <f t="shared" si="100"/>
        <v>21350</v>
      </c>
    </row>
    <row r="623" spans="1:24" s="38" customFormat="1" ht="13.5">
      <c r="A623" s="156">
        <v>27</v>
      </c>
      <c r="B623" s="603" t="s">
        <v>377</v>
      </c>
      <c r="C623" s="594" t="s">
        <v>1555</v>
      </c>
      <c r="D623" s="157"/>
      <c r="E623" s="150">
        <v>2.34</v>
      </c>
      <c r="F623" s="605">
        <v>15000</v>
      </c>
      <c r="G623" s="164">
        <f t="shared" si="99"/>
        <v>35100</v>
      </c>
      <c r="H623" s="596">
        <v>44378</v>
      </c>
      <c r="I623" s="596">
        <v>43291</v>
      </c>
      <c r="J623" s="597" t="s">
        <v>374</v>
      </c>
      <c r="K623" s="598"/>
      <c r="L623" s="508"/>
      <c r="M623" s="511"/>
      <c r="N623" s="592"/>
      <c r="O623" s="152">
        <f t="shared" si="101"/>
        <v>0</v>
      </c>
      <c r="P623" s="150">
        <f t="shared" si="102"/>
        <v>0</v>
      </c>
      <c r="Q623" s="123"/>
      <c r="R623" s="435"/>
      <c r="S623" s="435"/>
      <c r="T623" s="435"/>
      <c r="U623" s="120"/>
      <c r="V623" s="435"/>
      <c r="W623" s="605">
        <v>15000</v>
      </c>
      <c r="X623" s="161">
        <f t="shared" si="100"/>
        <v>35100</v>
      </c>
    </row>
    <row r="624" spans="1:24" s="38" customFormat="1" ht="13.5">
      <c r="A624" s="156">
        <v>28</v>
      </c>
      <c r="B624" s="606" t="s">
        <v>40</v>
      </c>
      <c r="C624" s="607" t="s">
        <v>1555</v>
      </c>
      <c r="D624" s="157" t="s">
        <v>1601</v>
      </c>
      <c r="E624" s="150">
        <v>6.96</v>
      </c>
      <c r="F624" s="605">
        <v>9000</v>
      </c>
      <c r="G624" s="164">
        <f t="shared" si="99"/>
        <v>62640</v>
      </c>
      <c r="H624" s="592">
        <v>44105</v>
      </c>
      <c r="I624" s="592"/>
      <c r="J624" s="511"/>
      <c r="K624" s="605"/>
      <c r="L624" s="161"/>
      <c r="M624" s="511">
        <v>428</v>
      </c>
      <c r="N624" s="592">
        <v>42613</v>
      </c>
      <c r="O624" s="152">
        <f t="shared" si="101"/>
        <v>0</v>
      </c>
      <c r="P624" s="150">
        <f t="shared" si="102"/>
        <v>0</v>
      </c>
      <c r="Q624" s="123"/>
      <c r="R624" s="435"/>
      <c r="S624" s="435"/>
      <c r="T624" s="435"/>
      <c r="U624" s="120"/>
      <c r="V624" s="435"/>
      <c r="W624" s="605">
        <v>9000</v>
      </c>
      <c r="X624" s="161">
        <f t="shared" si="100"/>
        <v>62640</v>
      </c>
    </row>
    <row r="625" spans="1:24" s="38" customFormat="1" ht="24">
      <c r="A625" s="156">
        <v>30</v>
      </c>
      <c r="B625" s="591" t="s">
        <v>1378</v>
      </c>
      <c r="C625" s="187" t="s">
        <v>1555</v>
      </c>
      <c r="D625" s="157" t="s">
        <v>1601</v>
      </c>
      <c r="E625" s="150">
        <v>9.8000000000000007</v>
      </c>
      <c r="F625" s="152">
        <v>19639</v>
      </c>
      <c r="G625" s="150">
        <f t="shared" si="99"/>
        <v>192462.2</v>
      </c>
      <c r="H625" s="592">
        <v>43617</v>
      </c>
      <c r="I625" s="592"/>
      <c r="J625" s="511"/>
      <c r="K625" s="152"/>
      <c r="L625" s="161"/>
      <c r="M625" s="185">
        <v>262</v>
      </c>
      <c r="N625" s="186">
        <v>42900</v>
      </c>
      <c r="O625" s="152">
        <f t="shared" si="101"/>
        <v>2156</v>
      </c>
      <c r="P625" s="150">
        <f t="shared" si="102"/>
        <v>21128.800000000003</v>
      </c>
      <c r="Q625" s="123"/>
      <c r="R625" s="435"/>
      <c r="S625" s="435"/>
      <c r="T625" s="435"/>
      <c r="U625" s="120"/>
      <c r="V625" s="435"/>
      <c r="W625" s="152">
        <v>17483</v>
      </c>
      <c r="X625" s="161">
        <f t="shared" si="100"/>
        <v>171333.40000000002</v>
      </c>
    </row>
    <row r="626" spans="1:24" s="38" customFormat="1" ht="13.5">
      <c r="A626" s="156">
        <v>31</v>
      </c>
      <c r="B626" s="591" t="s">
        <v>1422</v>
      </c>
      <c r="C626" s="176" t="s">
        <v>1555</v>
      </c>
      <c r="D626" s="157" t="s">
        <v>1601</v>
      </c>
      <c r="E626" s="150">
        <v>1.95</v>
      </c>
      <c r="F626" s="152">
        <v>870</v>
      </c>
      <c r="G626" s="150">
        <f t="shared" si="99"/>
        <v>1696.5</v>
      </c>
      <c r="H626" s="592">
        <v>44440</v>
      </c>
      <c r="I626" s="592"/>
      <c r="J626" s="511"/>
      <c r="K626" s="152"/>
      <c r="L626" s="161"/>
      <c r="M626" s="185">
        <v>262</v>
      </c>
      <c r="N626" s="186">
        <v>42900</v>
      </c>
      <c r="O626" s="152">
        <f t="shared" si="101"/>
        <v>81</v>
      </c>
      <c r="P626" s="150">
        <f t="shared" si="102"/>
        <v>157.94999999999999</v>
      </c>
      <c r="Q626" s="123"/>
      <c r="R626" s="435"/>
      <c r="S626" s="435"/>
      <c r="T626" s="435"/>
      <c r="U626" s="120"/>
      <c r="V626" s="435"/>
      <c r="W626" s="152">
        <v>789</v>
      </c>
      <c r="X626" s="161">
        <f t="shared" si="100"/>
        <v>1538.55</v>
      </c>
    </row>
    <row r="627" spans="1:24" s="38" customFormat="1" ht="24">
      <c r="A627" s="156">
        <v>32</v>
      </c>
      <c r="B627" s="608" t="s">
        <v>269</v>
      </c>
      <c r="C627" s="609" t="s">
        <v>56</v>
      </c>
      <c r="D627" s="157" t="s">
        <v>1601</v>
      </c>
      <c r="E627" s="610">
        <v>7.4257999999999997</v>
      </c>
      <c r="F627" s="152">
        <v>1750</v>
      </c>
      <c r="G627" s="150">
        <f t="shared" si="99"/>
        <v>12995.15</v>
      </c>
      <c r="H627" s="592">
        <v>44105</v>
      </c>
      <c r="I627" s="592">
        <v>43269</v>
      </c>
      <c r="J627" s="511">
        <v>519</v>
      </c>
      <c r="K627" s="152"/>
      <c r="L627" s="161">
        <f>K627*E627</f>
        <v>0</v>
      </c>
      <c r="M627" s="185"/>
      <c r="N627" s="186"/>
      <c r="O627" s="152">
        <f t="shared" si="101"/>
        <v>150</v>
      </c>
      <c r="P627" s="150">
        <f t="shared" si="102"/>
        <v>1113.8699999999999</v>
      </c>
      <c r="Q627" s="123"/>
      <c r="R627" s="435"/>
      <c r="S627" s="435"/>
      <c r="T627" s="435"/>
      <c r="U627" s="120"/>
      <c r="V627" s="435"/>
      <c r="W627" s="152">
        <v>1600</v>
      </c>
      <c r="X627" s="161">
        <f t="shared" si="100"/>
        <v>11881.279999999999</v>
      </c>
    </row>
    <row r="628" spans="1:24" s="38" customFormat="1" ht="24">
      <c r="A628" s="156">
        <v>33</v>
      </c>
      <c r="B628" s="608" t="s">
        <v>269</v>
      </c>
      <c r="C628" s="609" t="s">
        <v>56</v>
      </c>
      <c r="D628" s="157" t="s">
        <v>1601</v>
      </c>
      <c r="E628" s="610">
        <v>7.1904000000000003</v>
      </c>
      <c r="F628" s="152">
        <v>200</v>
      </c>
      <c r="G628" s="150">
        <f t="shared" si="99"/>
        <v>1438.0800000000002</v>
      </c>
      <c r="H628" s="592">
        <v>44166</v>
      </c>
      <c r="I628" s="592">
        <v>43269</v>
      </c>
      <c r="J628" s="511">
        <v>519</v>
      </c>
      <c r="K628" s="152"/>
      <c r="L628" s="161">
        <f t="shared" ref="L628:L634" si="104">K628*E628</f>
        <v>0</v>
      </c>
      <c r="M628" s="185"/>
      <c r="N628" s="186"/>
      <c r="O628" s="152">
        <f t="shared" si="101"/>
        <v>0</v>
      </c>
      <c r="P628" s="150">
        <f t="shared" si="102"/>
        <v>0</v>
      </c>
      <c r="Q628" s="123"/>
      <c r="R628" s="435"/>
      <c r="S628" s="435"/>
      <c r="T628" s="435"/>
      <c r="U628" s="120"/>
      <c r="V628" s="435"/>
      <c r="W628" s="152">
        <v>200</v>
      </c>
      <c r="X628" s="161">
        <f t="shared" si="100"/>
        <v>1438.0800000000002</v>
      </c>
    </row>
    <row r="629" spans="1:24" s="38" customFormat="1" ht="24">
      <c r="A629" s="156">
        <v>34</v>
      </c>
      <c r="B629" s="608" t="s">
        <v>270</v>
      </c>
      <c r="C629" s="609" t="s">
        <v>56</v>
      </c>
      <c r="D629" s="157" t="s">
        <v>1601</v>
      </c>
      <c r="E629" s="610">
        <v>12.519</v>
      </c>
      <c r="F629" s="152">
        <v>2533</v>
      </c>
      <c r="G629" s="150">
        <f t="shared" si="99"/>
        <v>31710.627</v>
      </c>
      <c r="H629" s="592">
        <v>44317</v>
      </c>
      <c r="I629" s="592">
        <v>43269</v>
      </c>
      <c r="J629" s="511">
        <v>519</v>
      </c>
      <c r="K629" s="152"/>
      <c r="L629" s="161">
        <f t="shared" si="104"/>
        <v>0</v>
      </c>
      <c r="M629" s="185"/>
      <c r="N629" s="186"/>
      <c r="O629" s="152">
        <f t="shared" si="101"/>
        <v>55</v>
      </c>
      <c r="P629" s="150">
        <f t="shared" si="102"/>
        <v>688.54499999999996</v>
      </c>
      <c r="Q629" s="123"/>
      <c r="R629" s="435"/>
      <c r="S629" s="435"/>
      <c r="T629" s="435"/>
      <c r="U629" s="120"/>
      <c r="V629" s="435"/>
      <c r="W629" s="152">
        <v>2478</v>
      </c>
      <c r="X629" s="161">
        <f t="shared" si="100"/>
        <v>31022.081999999999</v>
      </c>
    </row>
    <row r="630" spans="1:24" s="38" customFormat="1" ht="24">
      <c r="A630" s="156">
        <v>35</v>
      </c>
      <c r="B630" s="608" t="s">
        <v>270</v>
      </c>
      <c r="C630" s="609" t="s">
        <v>56</v>
      </c>
      <c r="D630" s="157" t="s">
        <v>1601</v>
      </c>
      <c r="E630" s="610">
        <v>11.9733</v>
      </c>
      <c r="F630" s="152">
        <v>1994</v>
      </c>
      <c r="G630" s="150">
        <f t="shared" si="99"/>
        <v>23874.760200000001</v>
      </c>
      <c r="H630" s="592">
        <v>44105</v>
      </c>
      <c r="I630" s="592">
        <v>43283</v>
      </c>
      <c r="J630" s="511">
        <v>550</v>
      </c>
      <c r="K630" s="152"/>
      <c r="L630" s="161">
        <f t="shared" si="104"/>
        <v>0</v>
      </c>
      <c r="M630" s="185"/>
      <c r="N630" s="186"/>
      <c r="O630" s="152">
        <f t="shared" si="101"/>
        <v>122</v>
      </c>
      <c r="P630" s="150">
        <f t="shared" si="102"/>
        <v>1460.7426</v>
      </c>
      <c r="Q630" s="123"/>
      <c r="R630" s="435"/>
      <c r="S630" s="435"/>
      <c r="T630" s="435"/>
      <c r="U630" s="120"/>
      <c r="V630" s="435"/>
      <c r="W630" s="152">
        <v>1872</v>
      </c>
      <c r="X630" s="161">
        <f t="shared" si="100"/>
        <v>22414.017599999999</v>
      </c>
    </row>
    <row r="631" spans="1:24" s="38" customFormat="1" ht="24">
      <c r="A631" s="156">
        <v>36</v>
      </c>
      <c r="B631" s="608" t="s">
        <v>271</v>
      </c>
      <c r="C631" s="609" t="s">
        <v>56</v>
      </c>
      <c r="D631" s="157" t="s">
        <v>1601</v>
      </c>
      <c r="E631" s="610">
        <v>4.4619</v>
      </c>
      <c r="F631" s="152">
        <v>200</v>
      </c>
      <c r="G631" s="150">
        <f t="shared" si="99"/>
        <v>892.38</v>
      </c>
      <c r="H631" s="592">
        <v>44317</v>
      </c>
      <c r="I631" s="592">
        <v>43269</v>
      </c>
      <c r="J631" s="511">
        <v>519</v>
      </c>
      <c r="K631" s="152"/>
      <c r="L631" s="161">
        <f t="shared" si="104"/>
        <v>0</v>
      </c>
      <c r="M631" s="185"/>
      <c r="N631" s="186"/>
      <c r="O631" s="152">
        <f t="shared" si="101"/>
        <v>0</v>
      </c>
      <c r="P631" s="150">
        <f t="shared" si="102"/>
        <v>0</v>
      </c>
      <c r="Q631" s="123"/>
      <c r="R631" s="435"/>
      <c r="S631" s="435"/>
      <c r="T631" s="435"/>
      <c r="U631" s="120"/>
      <c r="V631" s="435"/>
      <c r="W631" s="152">
        <v>200</v>
      </c>
      <c r="X631" s="161">
        <f t="shared" si="100"/>
        <v>892.38</v>
      </c>
    </row>
    <row r="632" spans="1:24" s="38" customFormat="1" ht="24">
      <c r="A632" s="156">
        <v>37</v>
      </c>
      <c r="B632" s="608" t="s">
        <v>272</v>
      </c>
      <c r="C632" s="609" t="s">
        <v>56</v>
      </c>
      <c r="D632" s="157" t="s">
        <v>1601</v>
      </c>
      <c r="E632" s="611">
        <v>12.6153</v>
      </c>
      <c r="F632" s="152">
        <v>395</v>
      </c>
      <c r="G632" s="150">
        <f t="shared" si="99"/>
        <v>4983.0434999999998</v>
      </c>
      <c r="H632" s="592">
        <v>44228</v>
      </c>
      <c r="I632" s="592">
        <v>43269</v>
      </c>
      <c r="J632" s="511">
        <v>519</v>
      </c>
      <c r="K632" s="152"/>
      <c r="L632" s="161">
        <f t="shared" si="104"/>
        <v>0</v>
      </c>
      <c r="M632" s="185"/>
      <c r="N632" s="186"/>
      <c r="O632" s="152">
        <f t="shared" si="101"/>
        <v>0</v>
      </c>
      <c r="P632" s="150">
        <f t="shared" si="102"/>
        <v>0</v>
      </c>
      <c r="Q632" s="123"/>
      <c r="R632" s="435"/>
      <c r="S632" s="435"/>
      <c r="T632" s="435"/>
      <c r="U632" s="120"/>
      <c r="V632" s="435"/>
      <c r="W632" s="152">
        <v>395</v>
      </c>
      <c r="X632" s="161">
        <f t="shared" si="100"/>
        <v>4983.0434999999998</v>
      </c>
    </row>
    <row r="633" spans="1:24" s="38" customFormat="1" ht="24">
      <c r="A633" s="156">
        <v>38</v>
      </c>
      <c r="B633" s="608" t="s">
        <v>272</v>
      </c>
      <c r="C633" s="609" t="s">
        <v>56</v>
      </c>
      <c r="D633" s="157" t="s">
        <v>1601</v>
      </c>
      <c r="E633" s="610">
        <v>12.2194</v>
      </c>
      <c r="F633" s="152">
        <v>100</v>
      </c>
      <c r="G633" s="150">
        <f t="shared" si="99"/>
        <v>1221.94</v>
      </c>
      <c r="H633" s="592">
        <v>44166</v>
      </c>
      <c r="I633" s="592">
        <v>43269</v>
      </c>
      <c r="J633" s="511">
        <v>519</v>
      </c>
      <c r="K633" s="152"/>
      <c r="L633" s="161">
        <f t="shared" si="104"/>
        <v>0</v>
      </c>
      <c r="M633" s="185"/>
      <c r="N633" s="186"/>
      <c r="O633" s="152">
        <f t="shared" si="101"/>
        <v>0</v>
      </c>
      <c r="P633" s="150">
        <f t="shared" si="102"/>
        <v>0</v>
      </c>
      <c r="Q633" s="123"/>
      <c r="R633" s="435"/>
      <c r="S633" s="435"/>
      <c r="T633" s="435"/>
      <c r="U633" s="120"/>
      <c r="V633" s="435"/>
      <c r="W633" s="152">
        <v>100</v>
      </c>
      <c r="X633" s="161">
        <f t="shared" si="100"/>
        <v>1221.94</v>
      </c>
    </row>
    <row r="634" spans="1:24" s="38" customFormat="1" ht="24">
      <c r="A634" s="156">
        <v>39</v>
      </c>
      <c r="B634" s="608" t="s">
        <v>273</v>
      </c>
      <c r="C634" s="609" t="s">
        <v>56</v>
      </c>
      <c r="D634" s="157" t="s">
        <v>1601</v>
      </c>
      <c r="E634" s="610">
        <v>15.0121</v>
      </c>
      <c r="F634" s="152">
        <v>100</v>
      </c>
      <c r="G634" s="150">
        <f t="shared" si="99"/>
        <v>1501.21</v>
      </c>
      <c r="H634" s="592">
        <v>44013</v>
      </c>
      <c r="I634" s="592">
        <v>43269</v>
      </c>
      <c r="J634" s="511">
        <v>519</v>
      </c>
      <c r="K634" s="152"/>
      <c r="L634" s="161">
        <f t="shared" si="104"/>
        <v>0</v>
      </c>
      <c r="M634" s="185"/>
      <c r="N634" s="186"/>
      <c r="O634" s="152">
        <f t="shared" si="101"/>
        <v>0</v>
      </c>
      <c r="P634" s="150">
        <f t="shared" si="102"/>
        <v>0</v>
      </c>
      <c r="Q634" s="123"/>
      <c r="R634" s="435"/>
      <c r="S634" s="435"/>
      <c r="T634" s="435"/>
      <c r="U634" s="120"/>
      <c r="V634" s="435"/>
      <c r="W634" s="152">
        <v>100</v>
      </c>
      <c r="X634" s="161">
        <f t="shared" si="100"/>
        <v>1501.21</v>
      </c>
    </row>
    <row r="635" spans="1:24" s="38" customFormat="1" ht="24">
      <c r="A635" s="156">
        <v>41</v>
      </c>
      <c r="B635" s="601" t="s">
        <v>54</v>
      </c>
      <c r="C635" s="594" t="s">
        <v>56</v>
      </c>
      <c r="D635" s="157" t="s">
        <v>1601</v>
      </c>
      <c r="E635" s="602">
        <v>23.9</v>
      </c>
      <c r="F635" s="152">
        <v>100</v>
      </c>
      <c r="G635" s="150">
        <f t="shared" si="99"/>
        <v>2390</v>
      </c>
      <c r="H635" s="592" t="s">
        <v>1744</v>
      </c>
      <c r="I635" s="596"/>
      <c r="J635" s="597"/>
      <c r="K635" s="472"/>
      <c r="L635" s="150">
        <f t="shared" ref="L635:L646" si="105">K635*E635</f>
        <v>0</v>
      </c>
      <c r="M635" s="185"/>
      <c r="N635" s="186"/>
      <c r="O635" s="152">
        <f t="shared" si="101"/>
        <v>61</v>
      </c>
      <c r="P635" s="150">
        <f t="shared" si="102"/>
        <v>1457.8999999999999</v>
      </c>
      <c r="Q635" s="123"/>
      <c r="R635" s="435"/>
      <c r="S635" s="435"/>
      <c r="T635" s="435"/>
      <c r="U635" s="120"/>
      <c r="V635" s="435"/>
      <c r="W635" s="152">
        <v>39</v>
      </c>
      <c r="X635" s="161">
        <f t="shared" si="100"/>
        <v>932.09999999999991</v>
      </c>
    </row>
    <row r="636" spans="1:24" s="38" customFormat="1" ht="24">
      <c r="A636" s="156">
        <v>42</v>
      </c>
      <c r="B636" s="601" t="s">
        <v>89</v>
      </c>
      <c r="C636" s="594" t="s">
        <v>1555</v>
      </c>
      <c r="D636" s="157" t="s">
        <v>1601</v>
      </c>
      <c r="E636" s="602">
        <v>1660</v>
      </c>
      <c r="F636" s="152">
        <v>5</v>
      </c>
      <c r="G636" s="150">
        <f t="shared" si="99"/>
        <v>8300</v>
      </c>
      <c r="H636" s="592">
        <v>43739</v>
      </c>
      <c r="I636" s="596"/>
      <c r="J636" s="597"/>
      <c r="K636" s="472"/>
      <c r="L636" s="150">
        <f t="shared" si="105"/>
        <v>0</v>
      </c>
      <c r="M636" s="185"/>
      <c r="N636" s="186"/>
      <c r="O636" s="152">
        <f t="shared" si="101"/>
        <v>1</v>
      </c>
      <c r="P636" s="150">
        <f t="shared" si="102"/>
        <v>1660</v>
      </c>
      <c r="Q636" s="123"/>
      <c r="R636" s="435"/>
      <c r="S636" s="435"/>
      <c r="T636" s="435"/>
      <c r="U636" s="120"/>
      <c r="V636" s="435"/>
      <c r="W636" s="152">
        <v>4</v>
      </c>
      <c r="X636" s="161">
        <f t="shared" si="100"/>
        <v>6640</v>
      </c>
    </row>
    <row r="637" spans="1:24" s="38" customFormat="1" ht="24">
      <c r="A637" s="156">
        <v>43</v>
      </c>
      <c r="B637" s="601" t="s">
        <v>91</v>
      </c>
      <c r="C637" s="594" t="s">
        <v>56</v>
      </c>
      <c r="D637" s="157" t="s">
        <v>1601</v>
      </c>
      <c r="E637" s="602">
        <v>16.100000000000001</v>
      </c>
      <c r="F637" s="152">
        <v>300</v>
      </c>
      <c r="G637" s="150">
        <f t="shared" si="99"/>
        <v>4830</v>
      </c>
      <c r="H637" s="592">
        <v>43719</v>
      </c>
      <c r="I637" s="596"/>
      <c r="J637" s="597"/>
      <c r="K637" s="472"/>
      <c r="L637" s="150">
        <f t="shared" si="105"/>
        <v>0</v>
      </c>
      <c r="M637" s="185"/>
      <c r="N637" s="186"/>
      <c r="O637" s="152">
        <f t="shared" si="101"/>
        <v>0</v>
      </c>
      <c r="P637" s="150">
        <f t="shared" si="102"/>
        <v>0</v>
      </c>
      <c r="Q637" s="123"/>
      <c r="R637" s="435"/>
      <c r="S637" s="435"/>
      <c r="T637" s="435"/>
      <c r="U637" s="120"/>
      <c r="V637" s="435"/>
      <c r="W637" s="152">
        <v>300</v>
      </c>
      <c r="X637" s="161">
        <f t="shared" si="100"/>
        <v>4830</v>
      </c>
    </row>
    <row r="638" spans="1:24" s="38" customFormat="1" ht="13.5">
      <c r="A638" s="156">
        <v>44</v>
      </c>
      <c r="B638" s="603" t="s">
        <v>378</v>
      </c>
      <c r="C638" s="594" t="s">
        <v>1555</v>
      </c>
      <c r="D638" s="157"/>
      <c r="E638" s="602">
        <v>9.6999999999999993</v>
      </c>
      <c r="F638" s="468">
        <v>7708</v>
      </c>
      <c r="G638" s="150">
        <f t="shared" si="99"/>
        <v>74767.599999999991</v>
      </c>
      <c r="H638" s="596">
        <v>44774</v>
      </c>
      <c r="I638" s="596">
        <v>43291</v>
      </c>
      <c r="J638" s="597" t="s">
        <v>374</v>
      </c>
      <c r="K638" s="612"/>
      <c r="L638" s="508"/>
      <c r="M638" s="185"/>
      <c r="N638" s="186"/>
      <c r="O638" s="152">
        <f t="shared" si="101"/>
        <v>129</v>
      </c>
      <c r="P638" s="150">
        <f t="shared" si="102"/>
        <v>1251.3</v>
      </c>
      <c r="Q638" s="123"/>
      <c r="R638" s="435"/>
      <c r="S638" s="435"/>
      <c r="T638" s="435"/>
      <c r="U638" s="120"/>
      <c r="V638" s="435"/>
      <c r="W638" s="468">
        <v>7579</v>
      </c>
      <c r="X638" s="161">
        <f t="shared" si="100"/>
        <v>73516.299999999988</v>
      </c>
    </row>
    <row r="639" spans="1:24" s="38" customFormat="1" ht="22.5">
      <c r="A639" s="156">
        <v>45</v>
      </c>
      <c r="B639" s="593" t="s">
        <v>379</v>
      </c>
      <c r="C639" s="594" t="s">
        <v>380</v>
      </c>
      <c r="D639" s="157"/>
      <c r="E639" s="602">
        <v>550.16</v>
      </c>
      <c r="F639" s="468">
        <v>16</v>
      </c>
      <c r="G639" s="150">
        <f t="shared" si="99"/>
        <v>8802.56</v>
      </c>
      <c r="H639" s="596">
        <v>44166</v>
      </c>
      <c r="I639" s="596">
        <v>43286</v>
      </c>
      <c r="J639" s="597" t="s">
        <v>382</v>
      </c>
      <c r="K639" s="613"/>
      <c r="L639" s="508"/>
      <c r="M639" s="185"/>
      <c r="N639" s="186"/>
      <c r="O639" s="152">
        <f t="shared" si="101"/>
        <v>1</v>
      </c>
      <c r="P639" s="150">
        <f t="shared" si="102"/>
        <v>550.16</v>
      </c>
      <c r="Q639" s="123"/>
      <c r="R639" s="435"/>
      <c r="S639" s="435"/>
      <c r="T639" s="435"/>
      <c r="U639" s="120"/>
      <c r="V639" s="435"/>
      <c r="W639" s="468">
        <v>15</v>
      </c>
      <c r="X639" s="161">
        <f t="shared" si="100"/>
        <v>8252.4</v>
      </c>
    </row>
    <row r="640" spans="1:24" s="38" customFormat="1" ht="22.5">
      <c r="A640" s="156">
        <v>46</v>
      </c>
      <c r="B640" s="599" t="s">
        <v>381</v>
      </c>
      <c r="C640" s="594" t="s">
        <v>380</v>
      </c>
      <c r="D640" s="157"/>
      <c r="E640" s="602">
        <v>187.3</v>
      </c>
      <c r="F640" s="468">
        <v>43</v>
      </c>
      <c r="G640" s="150">
        <f t="shared" si="99"/>
        <v>8053.9000000000005</v>
      </c>
      <c r="H640" s="596">
        <v>43983</v>
      </c>
      <c r="I640" s="596">
        <v>43286</v>
      </c>
      <c r="J640" s="597" t="s">
        <v>382</v>
      </c>
      <c r="K640" s="613"/>
      <c r="L640" s="508"/>
      <c r="M640" s="185"/>
      <c r="N640" s="186"/>
      <c r="O640" s="152">
        <f t="shared" si="101"/>
        <v>1</v>
      </c>
      <c r="P640" s="150">
        <f t="shared" si="102"/>
        <v>187.3</v>
      </c>
      <c r="Q640" s="123"/>
      <c r="R640" s="435"/>
      <c r="S640" s="435"/>
      <c r="T640" s="435"/>
      <c r="U640" s="120"/>
      <c r="V640" s="435"/>
      <c r="W640" s="468">
        <v>42</v>
      </c>
      <c r="X640" s="161">
        <f t="shared" si="100"/>
        <v>7866.6</v>
      </c>
    </row>
    <row r="641" spans="1:26" s="38" customFormat="1" ht="13.5">
      <c r="A641" s="156">
        <v>47</v>
      </c>
      <c r="B641" s="601" t="s">
        <v>19</v>
      </c>
      <c r="C641" s="594" t="s">
        <v>1555</v>
      </c>
      <c r="D641" s="157" t="s">
        <v>1601</v>
      </c>
      <c r="E641" s="602">
        <v>290</v>
      </c>
      <c r="F641" s="472">
        <v>26</v>
      </c>
      <c r="G641" s="150">
        <f t="shared" si="99"/>
        <v>7540</v>
      </c>
      <c r="H641" s="592" t="s">
        <v>1744</v>
      </c>
      <c r="I641" s="596"/>
      <c r="J641" s="597"/>
      <c r="K641" s="472"/>
      <c r="L641" s="150">
        <f t="shared" si="105"/>
        <v>0</v>
      </c>
      <c r="M641" s="185"/>
      <c r="N641" s="186"/>
      <c r="O641" s="152">
        <f t="shared" si="101"/>
        <v>0</v>
      </c>
      <c r="P641" s="150">
        <f t="shared" si="102"/>
        <v>0</v>
      </c>
      <c r="Q641" s="123"/>
      <c r="R641" s="435"/>
      <c r="S641" s="435"/>
      <c r="T641" s="435"/>
      <c r="U641" s="120"/>
      <c r="V641" s="435"/>
      <c r="W641" s="472">
        <v>26</v>
      </c>
      <c r="X641" s="161">
        <f t="shared" si="100"/>
        <v>7540</v>
      </c>
    </row>
    <row r="642" spans="1:26" s="38" customFormat="1" ht="13.5">
      <c r="A642" s="156">
        <v>48</v>
      </c>
      <c r="B642" s="601" t="s">
        <v>20</v>
      </c>
      <c r="C642" s="594" t="s">
        <v>1555</v>
      </c>
      <c r="D642" s="157" t="s">
        <v>1601</v>
      </c>
      <c r="E642" s="602">
        <v>225</v>
      </c>
      <c r="F642" s="472">
        <v>16</v>
      </c>
      <c r="G642" s="150">
        <f t="shared" si="99"/>
        <v>3600</v>
      </c>
      <c r="H642" s="592" t="s">
        <v>1744</v>
      </c>
      <c r="I642" s="596"/>
      <c r="J642" s="597"/>
      <c r="K642" s="472"/>
      <c r="L642" s="150">
        <f t="shared" si="105"/>
        <v>0</v>
      </c>
      <c r="M642" s="185"/>
      <c r="N642" s="186"/>
      <c r="O642" s="152">
        <f t="shared" si="101"/>
        <v>0</v>
      </c>
      <c r="P642" s="150">
        <f t="shared" si="102"/>
        <v>0</v>
      </c>
      <c r="Q642" s="123"/>
      <c r="R642" s="435"/>
      <c r="S642" s="435"/>
      <c r="T642" s="435"/>
      <c r="U642" s="120"/>
      <c r="V642" s="435"/>
      <c r="W642" s="472">
        <v>16</v>
      </c>
      <c r="X642" s="161">
        <f t="shared" si="100"/>
        <v>3600</v>
      </c>
    </row>
    <row r="643" spans="1:26" s="38" customFormat="1" ht="13.5">
      <c r="A643" s="156">
        <v>49</v>
      </c>
      <c r="B643" s="601" t="s">
        <v>21</v>
      </c>
      <c r="C643" s="594" t="s">
        <v>1555</v>
      </c>
      <c r="D643" s="157" t="s">
        <v>1601</v>
      </c>
      <c r="E643" s="602">
        <v>200</v>
      </c>
      <c r="F643" s="472">
        <v>16</v>
      </c>
      <c r="G643" s="150">
        <f t="shared" si="99"/>
        <v>3200</v>
      </c>
      <c r="H643" s="592" t="s">
        <v>1744</v>
      </c>
      <c r="I643" s="596"/>
      <c r="J643" s="597"/>
      <c r="K643" s="472"/>
      <c r="L643" s="150">
        <f t="shared" si="105"/>
        <v>0</v>
      </c>
      <c r="M643" s="185"/>
      <c r="N643" s="186"/>
      <c r="O643" s="152">
        <f t="shared" si="101"/>
        <v>0</v>
      </c>
      <c r="P643" s="150">
        <f t="shared" si="102"/>
        <v>0</v>
      </c>
      <c r="Q643" s="123"/>
      <c r="R643" s="435"/>
      <c r="S643" s="435"/>
      <c r="T643" s="435"/>
      <c r="U643" s="120"/>
      <c r="V643" s="435"/>
      <c r="W643" s="472">
        <v>16</v>
      </c>
      <c r="X643" s="161">
        <f t="shared" si="100"/>
        <v>3200</v>
      </c>
    </row>
    <row r="644" spans="1:26" s="38" customFormat="1" ht="13.5">
      <c r="A644" s="156">
        <v>50</v>
      </c>
      <c r="B644" s="601" t="s">
        <v>22</v>
      </c>
      <c r="C644" s="594" t="s">
        <v>1555</v>
      </c>
      <c r="D644" s="157" t="s">
        <v>1601</v>
      </c>
      <c r="E644" s="602">
        <v>330</v>
      </c>
      <c r="F644" s="472">
        <v>12</v>
      </c>
      <c r="G644" s="150">
        <f t="shared" si="99"/>
        <v>3960</v>
      </c>
      <c r="H644" s="592" t="s">
        <v>1744</v>
      </c>
      <c r="I644" s="596"/>
      <c r="J644" s="597"/>
      <c r="K644" s="472"/>
      <c r="L644" s="150">
        <f t="shared" si="105"/>
        <v>0</v>
      </c>
      <c r="M644" s="185"/>
      <c r="N644" s="186"/>
      <c r="O644" s="152">
        <f t="shared" si="101"/>
        <v>0</v>
      </c>
      <c r="P644" s="150">
        <f t="shared" si="102"/>
        <v>0</v>
      </c>
      <c r="Q644" s="123"/>
      <c r="R644" s="435"/>
      <c r="S644" s="435"/>
      <c r="T644" s="435"/>
      <c r="U644" s="120"/>
      <c r="V644" s="435"/>
      <c r="W644" s="472">
        <v>12</v>
      </c>
      <c r="X644" s="161">
        <f t="shared" si="100"/>
        <v>3960</v>
      </c>
    </row>
    <row r="645" spans="1:26" s="38" customFormat="1" ht="13.5">
      <c r="A645" s="156">
        <v>51</v>
      </c>
      <c r="B645" s="601" t="s">
        <v>23</v>
      </c>
      <c r="C645" s="594" t="s">
        <v>1555</v>
      </c>
      <c r="D645" s="157" t="s">
        <v>1601</v>
      </c>
      <c r="E645" s="602">
        <v>350</v>
      </c>
      <c r="F645" s="472">
        <v>12</v>
      </c>
      <c r="G645" s="150">
        <f t="shared" si="99"/>
        <v>4200</v>
      </c>
      <c r="H645" s="592" t="s">
        <v>1744</v>
      </c>
      <c r="I645" s="596"/>
      <c r="J645" s="597"/>
      <c r="K645" s="472"/>
      <c r="L645" s="150">
        <f t="shared" si="105"/>
        <v>0</v>
      </c>
      <c r="M645" s="185"/>
      <c r="N645" s="186"/>
      <c r="O645" s="152">
        <f t="shared" si="101"/>
        <v>0</v>
      </c>
      <c r="P645" s="150">
        <f t="shared" si="102"/>
        <v>0</v>
      </c>
      <c r="Q645" s="123"/>
      <c r="R645" s="435"/>
      <c r="S645" s="435"/>
      <c r="T645" s="435"/>
      <c r="U645" s="120"/>
      <c r="V645" s="435"/>
      <c r="W645" s="472">
        <v>12</v>
      </c>
      <c r="X645" s="161">
        <f t="shared" si="100"/>
        <v>4200</v>
      </c>
    </row>
    <row r="646" spans="1:26" s="38" customFormat="1" ht="13.5">
      <c r="A646" s="156">
        <v>52</v>
      </c>
      <c r="B646" s="601" t="s">
        <v>1645</v>
      </c>
      <c r="C646" s="594" t="s">
        <v>1555</v>
      </c>
      <c r="D646" s="157" t="s">
        <v>1601</v>
      </c>
      <c r="E646" s="602">
        <v>10.478400000000001</v>
      </c>
      <c r="F646" s="472">
        <v>39493</v>
      </c>
      <c r="G646" s="604">
        <f t="shared" si="99"/>
        <v>413823.45120000001</v>
      </c>
      <c r="H646" s="592">
        <v>43891</v>
      </c>
      <c r="I646" s="596">
        <v>43195</v>
      </c>
      <c r="J646" s="597"/>
      <c r="K646" s="472"/>
      <c r="L646" s="469">
        <f t="shared" si="105"/>
        <v>0</v>
      </c>
      <c r="M646" s="472"/>
      <c r="N646" s="201"/>
      <c r="O646" s="152">
        <f t="shared" si="101"/>
        <v>3737</v>
      </c>
      <c r="P646" s="150">
        <f t="shared" si="102"/>
        <v>39157.7808</v>
      </c>
      <c r="Q646" s="123"/>
      <c r="R646" s="435"/>
      <c r="S646" s="435"/>
      <c r="T646" s="435"/>
      <c r="U646" s="120"/>
      <c r="V646" s="435"/>
      <c r="W646" s="472">
        <v>35756</v>
      </c>
      <c r="X646" s="614">
        <f t="shared" si="100"/>
        <v>374665.6704</v>
      </c>
    </row>
    <row r="647" spans="1:26" s="38" customFormat="1" ht="13.5">
      <c r="A647" s="156">
        <v>53</v>
      </c>
      <c r="B647" s="586" t="s">
        <v>39</v>
      </c>
      <c r="C647" s="607" t="s">
        <v>1555</v>
      </c>
      <c r="D647" s="157" t="s">
        <v>1601</v>
      </c>
      <c r="E647" s="150">
        <v>1.62</v>
      </c>
      <c r="F647" s="605">
        <v>7000</v>
      </c>
      <c r="G647" s="164">
        <f t="shared" ref="G647:G655" si="106">E647*F647</f>
        <v>11340</v>
      </c>
      <c r="H647" s="592">
        <v>43831</v>
      </c>
      <c r="I647" s="592"/>
      <c r="J647" s="511"/>
      <c r="K647" s="605"/>
      <c r="L647" s="508"/>
      <c r="M647" s="511">
        <v>428</v>
      </c>
      <c r="N647" s="592">
        <v>42613</v>
      </c>
      <c r="O647" s="152">
        <f t="shared" si="101"/>
        <v>0</v>
      </c>
      <c r="P647" s="150">
        <f t="shared" si="102"/>
        <v>0</v>
      </c>
      <c r="Q647" s="123"/>
      <c r="R647" s="435"/>
      <c r="S647" s="435"/>
      <c r="T647" s="435"/>
      <c r="U647" s="120"/>
      <c r="V647" s="435"/>
      <c r="W647" s="605">
        <v>7000</v>
      </c>
      <c r="X647" s="161">
        <f t="shared" si="100"/>
        <v>11340</v>
      </c>
    </row>
    <row r="648" spans="1:26" s="38" customFormat="1" ht="13.5">
      <c r="A648" s="156">
        <v>54</v>
      </c>
      <c r="B648" s="591" t="s">
        <v>39</v>
      </c>
      <c r="C648" s="176" t="s">
        <v>1555</v>
      </c>
      <c r="D648" s="157" t="s">
        <v>1601</v>
      </c>
      <c r="E648" s="150">
        <v>0.72</v>
      </c>
      <c r="F648" s="152">
        <v>2123</v>
      </c>
      <c r="G648" s="150">
        <f t="shared" si="106"/>
        <v>1528.56</v>
      </c>
      <c r="H648" s="592" t="s">
        <v>1744</v>
      </c>
      <c r="I648" s="592"/>
      <c r="J648" s="511"/>
      <c r="K648" s="152"/>
      <c r="L648" s="161"/>
      <c r="M648" s="185">
        <v>262</v>
      </c>
      <c r="N648" s="186">
        <v>42900</v>
      </c>
      <c r="O648" s="152">
        <f t="shared" si="101"/>
        <v>312</v>
      </c>
      <c r="P648" s="150">
        <f t="shared" si="102"/>
        <v>224.64</v>
      </c>
      <c r="Q648" s="123"/>
      <c r="R648" s="435"/>
      <c r="S648" s="435"/>
      <c r="T648" s="435"/>
      <c r="U648" s="120"/>
      <c r="V648" s="435"/>
      <c r="W648" s="152">
        <v>1811</v>
      </c>
      <c r="X648" s="161">
        <f t="shared" si="100"/>
        <v>1303.9199999999998</v>
      </c>
    </row>
    <row r="649" spans="1:26" s="38" customFormat="1" ht="13.5">
      <c r="A649" s="156">
        <v>55</v>
      </c>
      <c r="B649" s="591" t="s">
        <v>39</v>
      </c>
      <c r="C649" s="176" t="s">
        <v>1555</v>
      </c>
      <c r="D649" s="157" t="s">
        <v>1601</v>
      </c>
      <c r="E649" s="150">
        <v>2</v>
      </c>
      <c r="F649" s="152">
        <v>30869</v>
      </c>
      <c r="G649" s="150">
        <f t="shared" si="106"/>
        <v>61738</v>
      </c>
      <c r="H649" s="592" t="s">
        <v>1744</v>
      </c>
      <c r="I649" s="592">
        <v>43315</v>
      </c>
      <c r="J649" s="468" t="s">
        <v>638</v>
      </c>
      <c r="K649" s="152"/>
      <c r="L649" s="161">
        <f>K649*E649</f>
        <v>0</v>
      </c>
      <c r="M649" s="185">
        <v>752</v>
      </c>
      <c r="N649" s="186">
        <v>43306</v>
      </c>
      <c r="O649" s="152">
        <f t="shared" si="101"/>
        <v>2002</v>
      </c>
      <c r="P649" s="150">
        <f t="shared" si="102"/>
        <v>4004</v>
      </c>
      <c r="Q649" s="123"/>
      <c r="R649" s="435"/>
      <c r="S649" s="435"/>
      <c r="T649" s="435"/>
      <c r="U649" s="120"/>
      <c r="V649" s="435"/>
      <c r="W649" s="152">
        <v>28867</v>
      </c>
      <c r="X649" s="161">
        <f t="shared" si="100"/>
        <v>57734</v>
      </c>
    </row>
    <row r="650" spans="1:26" s="38" customFormat="1" ht="24">
      <c r="A650" s="156">
        <v>56</v>
      </c>
      <c r="B650" s="591" t="s">
        <v>1421</v>
      </c>
      <c r="C650" s="176" t="s">
        <v>38</v>
      </c>
      <c r="D650" s="157">
        <v>188305</v>
      </c>
      <c r="E650" s="150">
        <v>8125.18</v>
      </c>
      <c r="F650" s="152">
        <v>2</v>
      </c>
      <c r="G650" s="150">
        <f t="shared" si="106"/>
        <v>16250.36</v>
      </c>
      <c r="H650" s="592">
        <v>44682</v>
      </c>
      <c r="I650" s="592"/>
      <c r="J650" s="511"/>
      <c r="K650" s="152"/>
      <c r="L650" s="161"/>
      <c r="M650" s="185">
        <v>262</v>
      </c>
      <c r="N650" s="186">
        <v>42900</v>
      </c>
      <c r="O650" s="152">
        <f t="shared" si="101"/>
        <v>0</v>
      </c>
      <c r="P650" s="150">
        <f t="shared" si="102"/>
        <v>0</v>
      </c>
      <c r="Q650" s="123"/>
      <c r="R650" s="435"/>
      <c r="S650" s="435"/>
      <c r="T650" s="435"/>
      <c r="U650" s="120"/>
      <c r="V650" s="435"/>
      <c r="W650" s="152">
        <v>2</v>
      </c>
      <c r="X650" s="161">
        <f t="shared" si="100"/>
        <v>16250.36</v>
      </c>
    </row>
    <row r="651" spans="1:26" s="38" customFormat="1" ht="13.5">
      <c r="A651" s="156">
        <v>57</v>
      </c>
      <c r="B651" s="591" t="s">
        <v>639</v>
      </c>
      <c r="C651" s="176" t="s">
        <v>38</v>
      </c>
      <c r="D651" s="157"/>
      <c r="E651" s="150">
        <v>7900</v>
      </c>
      <c r="F651" s="152">
        <v>1</v>
      </c>
      <c r="G651" s="150">
        <f t="shared" si="106"/>
        <v>7900</v>
      </c>
      <c r="H651" s="592"/>
      <c r="I651" s="592">
        <v>43315</v>
      </c>
      <c r="J651" s="597" t="s">
        <v>640</v>
      </c>
      <c r="K651" s="152"/>
      <c r="L651" s="615">
        <f>K651*E651</f>
        <v>0</v>
      </c>
      <c r="M651" s="185"/>
      <c r="N651" s="186"/>
      <c r="O651" s="152">
        <f t="shared" si="101"/>
        <v>0</v>
      </c>
      <c r="P651" s="150">
        <f t="shared" si="102"/>
        <v>0</v>
      </c>
      <c r="Q651" s="123"/>
      <c r="R651" s="435"/>
      <c r="S651" s="435"/>
      <c r="T651" s="435"/>
      <c r="U651" s="120"/>
      <c r="V651" s="435"/>
      <c r="W651" s="152">
        <v>1</v>
      </c>
      <c r="X651" s="161">
        <f t="shared" si="100"/>
        <v>7900</v>
      </c>
    </row>
    <row r="652" spans="1:26" s="38" customFormat="1" ht="13.5">
      <c r="A652" s="156">
        <v>58</v>
      </c>
      <c r="B652" s="603" t="s">
        <v>383</v>
      </c>
      <c r="C652" s="594" t="s">
        <v>1555</v>
      </c>
      <c r="D652" s="157"/>
      <c r="E652" s="150">
        <v>1.32</v>
      </c>
      <c r="F652" s="152">
        <v>4476</v>
      </c>
      <c r="G652" s="150">
        <f t="shared" si="106"/>
        <v>5908.3200000000006</v>
      </c>
      <c r="H652" s="510" t="s">
        <v>1744</v>
      </c>
      <c r="I652" s="596">
        <v>43291</v>
      </c>
      <c r="J652" s="597" t="s">
        <v>374</v>
      </c>
      <c r="K652" s="612"/>
      <c r="L652" s="508"/>
      <c r="M652" s="185"/>
      <c r="N652" s="186"/>
      <c r="O652" s="152">
        <f t="shared" si="101"/>
        <v>370</v>
      </c>
      <c r="P652" s="150">
        <f t="shared" si="102"/>
        <v>488.40000000000003</v>
      </c>
      <c r="Q652" s="123"/>
      <c r="R652" s="435"/>
      <c r="S652" s="435"/>
      <c r="T652" s="435"/>
      <c r="U652" s="120"/>
      <c r="V652" s="435"/>
      <c r="W652" s="152">
        <v>4106</v>
      </c>
      <c r="X652" s="161">
        <f t="shared" si="100"/>
        <v>5419.92</v>
      </c>
    </row>
    <row r="653" spans="1:26" s="38" customFormat="1" ht="22.5">
      <c r="A653" s="156">
        <v>59</v>
      </c>
      <c r="B653" s="603" t="s">
        <v>384</v>
      </c>
      <c r="C653" s="594" t="s">
        <v>380</v>
      </c>
      <c r="D653" s="157"/>
      <c r="E653" s="150">
        <v>123.68</v>
      </c>
      <c r="F653" s="152">
        <v>29</v>
      </c>
      <c r="G653" s="150">
        <f t="shared" si="106"/>
        <v>3586.7200000000003</v>
      </c>
      <c r="H653" s="596">
        <v>43983</v>
      </c>
      <c r="I653" s="596">
        <v>43286</v>
      </c>
      <c r="J653" s="597" t="s">
        <v>382</v>
      </c>
      <c r="K653" s="613"/>
      <c r="L653" s="508"/>
      <c r="M653" s="185"/>
      <c r="N653" s="186"/>
      <c r="O653" s="152">
        <f t="shared" si="101"/>
        <v>0</v>
      </c>
      <c r="P653" s="150">
        <f t="shared" si="102"/>
        <v>0</v>
      </c>
      <c r="Q653" s="123"/>
      <c r="R653" s="435"/>
      <c r="S653" s="435"/>
      <c r="T653" s="435"/>
      <c r="U653" s="120"/>
      <c r="V653" s="435"/>
      <c r="W653" s="152">
        <v>29</v>
      </c>
      <c r="X653" s="161">
        <f t="shared" si="100"/>
        <v>3586.7200000000003</v>
      </c>
    </row>
    <row r="654" spans="1:26" s="38" customFormat="1" ht="22.5">
      <c r="A654" s="156">
        <v>60</v>
      </c>
      <c r="B654" s="603" t="s">
        <v>385</v>
      </c>
      <c r="C654" s="594" t="s">
        <v>380</v>
      </c>
      <c r="D654" s="157"/>
      <c r="E654" s="150">
        <v>381.49</v>
      </c>
      <c r="F654" s="152">
        <v>11</v>
      </c>
      <c r="G654" s="150">
        <f t="shared" si="106"/>
        <v>4196.3900000000003</v>
      </c>
      <c r="H654" s="596">
        <v>44166</v>
      </c>
      <c r="I654" s="596">
        <v>43286</v>
      </c>
      <c r="J654" s="597" t="s">
        <v>382</v>
      </c>
      <c r="K654" s="613"/>
      <c r="L654" s="508"/>
      <c r="M654" s="185"/>
      <c r="N654" s="186"/>
      <c r="O654" s="152">
        <f t="shared" si="101"/>
        <v>1</v>
      </c>
      <c r="P654" s="150">
        <f t="shared" si="102"/>
        <v>381.49</v>
      </c>
      <c r="Q654" s="123"/>
      <c r="R654" s="435"/>
      <c r="S654" s="435"/>
      <c r="T654" s="435"/>
      <c r="U654" s="120"/>
      <c r="V654" s="435"/>
      <c r="W654" s="152">
        <v>10</v>
      </c>
      <c r="X654" s="161">
        <f t="shared" si="100"/>
        <v>3814.9</v>
      </c>
    </row>
    <row r="655" spans="1:26" s="38" customFormat="1" ht="13.5">
      <c r="A655" s="156">
        <v>61</v>
      </c>
      <c r="B655" s="601" t="s">
        <v>90</v>
      </c>
      <c r="C655" s="594" t="s">
        <v>1555</v>
      </c>
      <c r="D655" s="157" t="s">
        <v>1601</v>
      </c>
      <c r="E655" s="602">
        <v>810</v>
      </c>
      <c r="F655" s="152">
        <v>4</v>
      </c>
      <c r="G655" s="150">
        <f t="shared" si="106"/>
        <v>3240</v>
      </c>
      <c r="H655" s="592" t="s">
        <v>1744</v>
      </c>
      <c r="I655" s="596"/>
      <c r="J655" s="597"/>
      <c r="K655" s="472"/>
      <c r="L655" s="150">
        <f>K655*E655</f>
        <v>0</v>
      </c>
      <c r="M655" s="185"/>
      <c r="N655" s="186"/>
      <c r="O655" s="152">
        <f t="shared" si="101"/>
        <v>0</v>
      </c>
      <c r="P655" s="150">
        <f t="shared" si="102"/>
        <v>0</v>
      </c>
      <c r="Q655" s="123"/>
      <c r="R655" s="435"/>
      <c r="S655" s="435"/>
      <c r="T655" s="435"/>
      <c r="U655" s="120"/>
      <c r="V655" s="435"/>
      <c r="W655" s="152">
        <v>4</v>
      </c>
      <c r="X655" s="161">
        <f t="shared" si="100"/>
        <v>3240</v>
      </c>
    </row>
    <row r="656" spans="1:26" s="38" customFormat="1" ht="13.5">
      <c r="A656" s="435"/>
      <c r="B656" s="154" t="s">
        <v>1551</v>
      </c>
      <c r="C656" s="120"/>
      <c r="D656" s="121"/>
      <c r="E656" s="121"/>
      <c r="F656" s="120"/>
      <c r="G656" s="163">
        <f>SUM(G599:G655)</f>
        <v>1859693.1418999997</v>
      </c>
      <c r="H656" s="162"/>
      <c r="I656" s="162"/>
      <c r="J656" s="162"/>
      <c r="K656" s="162"/>
      <c r="L656" s="163">
        <f>SUM(L599:L655)</f>
        <v>0</v>
      </c>
      <c r="M656" s="162"/>
      <c r="N656" s="162"/>
      <c r="O656" s="162"/>
      <c r="P656" s="163">
        <f>SUM(P599:P655)</f>
        <v>115848.02840000001</v>
      </c>
      <c r="Q656" s="123"/>
      <c r="R656" s="435"/>
      <c r="S656" s="435"/>
      <c r="T656" s="435"/>
      <c r="U656" s="120"/>
      <c r="V656" s="435"/>
      <c r="W656" s="162"/>
      <c r="X656" s="163">
        <f>SUM(X599:X655)</f>
        <v>1743845.1134999997</v>
      </c>
      <c r="Y656" s="39">
        <f>G656+L656-P656</f>
        <v>1743845.1134999997</v>
      </c>
      <c r="Z656" s="39">
        <f>X656-Y656</f>
        <v>0</v>
      </c>
    </row>
    <row r="657" spans="1:26" s="38" customFormat="1">
      <c r="A657" s="645" t="s">
        <v>1373</v>
      </c>
      <c r="B657" s="646"/>
      <c r="C657" s="646"/>
      <c r="D657" s="646"/>
      <c r="E657" s="646"/>
      <c r="F657" s="646"/>
      <c r="G657" s="646"/>
      <c r="H657" s="646"/>
      <c r="I657" s="646"/>
      <c r="J657" s="646"/>
      <c r="K657" s="646"/>
      <c r="L657" s="646"/>
      <c r="M657" s="646"/>
      <c r="N657" s="646"/>
      <c r="O657" s="646"/>
      <c r="P657" s="646"/>
      <c r="Q657" s="646"/>
      <c r="R657" s="646"/>
      <c r="S657" s="646"/>
      <c r="T657" s="646"/>
      <c r="U657" s="646"/>
      <c r="V657" s="646"/>
      <c r="W657" s="646"/>
      <c r="X657" s="647"/>
    </row>
    <row r="658" spans="1:26" s="40" customFormat="1">
      <c r="A658" s="156">
        <v>1</v>
      </c>
      <c r="B658" s="151" t="s">
        <v>1374</v>
      </c>
      <c r="C658" s="153" t="s">
        <v>1538</v>
      </c>
      <c r="D658" s="122" t="s">
        <v>1375</v>
      </c>
      <c r="E658" s="122">
        <v>70.62</v>
      </c>
      <c r="F658" s="166">
        <v>350</v>
      </c>
      <c r="G658" s="161">
        <f>F658*E658</f>
        <v>24717</v>
      </c>
      <c r="H658" s="149">
        <v>43739</v>
      </c>
      <c r="I658" s="453">
        <v>42908</v>
      </c>
      <c r="J658" s="165" t="s">
        <v>1676</v>
      </c>
      <c r="K658" s="166"/>
      <c r="L658" s="161">
        <f>K658*E658</f>
        <v>0</v>
      </c>
      <c r="M658" s="197">
        <v>285</v>
      </c>
      <c r="N658" s="167">
        <v>42907</v>
      </c>
      <c r="O658" s="165">
        <f>F658-W658</f>
        <v>0</v>
      </c>
      <c r="P658" s="161">
        <f>O658*E658</f>
        <v>0</v>
      </c>
      <c r="Q658" s="168"/>
      <c r="R658" s="156"/>
      <c r="S658" s="156"/>
      <c r="T658" s="156"/>
      <c r="U658" s="153"/>
      <c r="V658" s="156"/>
      <c r="W658" s="166">
        <v>350</v>
      </c>
      <c r="X658" s="161">
        <f>W658*E658</f>
        <v>24717</v>
      </c>
    </row>
    <row r="659" spans="1:26" s="40" customFormat="1">
      <c r="A659" s="156">
        <v>2</v>
      </c>
      <c r="B659" s="151" t="s">
        <v>1376</v>
      </c>
      <c r="C659" s="153" t="s">
        <v>1538</v>
      </c>
      <c r="D659" s="122" t="s">
        <v>1377</v>
      </c>
      <c r="E659" s="122">
        <v>88.81</v>
      </c>
      <c r="F659" s="166">
        <v>196</v>
      </c>
      <c r="G659" s="161">
        <f>F659*E659</f>
        <v>17406.760000000002</v>
      </c>
      <c r="H659" s="149">
        <v>43739</v>
      </c>
      <c r="I659" s="453">
        <v>42908</v>
      </c>
      <c r="J659" s="165" t="s">
        <v>1676</v>
      </c>
      <c r="K659" s="166"/>
      <c r="L659" s="161">
        <f>K659*E659</f>
        <v>0</v>
      </c>
      <c r="M659" s="197">
        <v>285</v>
      </c>
      <c r="N659" s="167">
        <v>42907</v>
      </c>
      <c r="O659" s="165">
        <f>F659-W659</f>
        <v>28</v>
      </c>
      <c r="P659" s="161">
        <f>O659*E659</f>
        <v>2486.6800000000003</v>
      </c>
      <c r="Q659" s="168"/>
      <c r="R659" s="156"/>
      <c r="S659" s="156"/>
      <c r="T659" s="156"/>
      <c r="U659" s="153"/>
      <c r="V659" s="156"/>
      <c r="W659" s="166">
        <v>168</v>
      </c>
      <c r="X659" s="161">
        <f>W659*E659</f>
        <v>14920.08</v>
      </c>
    </row>
    <row r="660" spans="1:26" s="40" customFormat="1" ht="13.5">
      <c r="A660" s="156"/>
      <c r="B660" s="154" t="s">
        <v>1551</v>
      </c>
      <c r="C660" s="120"/>
      <c r="D660" s="121"/>
      <c r="E660" s="121"/>
      <c r="F660" s="120"/>
      <c r="G660" s="163">
        <f>SUM(G658:G659)</f>
        <v>42123.76</v>
      </c>
      <c r="H660" s="162"/>
      <c r="I660" s="162"/>
      <c r="J660" s="162"/>
      <c r="K660" s="162"/>
      <c r="L660" s="163">
        <f>SUM(L658:L659)</f>
        <v>0</v>
      </c>
      <c r="M660" s="162"/>
      <c r="N660" s="162"/>
      <c r="O660" s="162"/>
      <c r="P660" s="163">
        <f>SUM(P658:P659)</f>
        <v>2486.6800000000003</v>
      </c>
      <c r="Q660" s="123"/>
      <c r="R660" s="435"/>
      <c r="S660" s="435"/>
      <c r="T660" s="435"/>
      <c r="U660" s="120"/>
      <c r="V660" s="435"/>
      <c r="W660" s="162"/>
      <c r="X660" s="163">
        <f>SUM(X658:X659)</f>
        <v>39637.08</v>
      </c>
      <c r="Y660" s="41">
        <f>G660+L660-P660</f>
        <v>39637.08</v>
      </c>
      <c r="Z660" s="41">
        <f>X660-Y660</f>
        <v>0</v>
      </c>
    </row>
    <row r="661" spans="1:26" s="23" customFormat="1" ht="14.25">
      <c r="A661" s="648" t="s">
        <v>6</v>
      </c>
      <c r="B661" s="648"/>
      <c r="C661" s="648"/>
      <c r="D661" s="648"/>
      <c r="E661" s="648"/>
      <c r="F661" s="648"/>
      <c r="G661" s="648"/>
      <c r="H661" s="648"/>
      <c r="I661" s="648"/>
      <c r="J661" s="648"/>
      <c r="K661" s="648"/>
      <c r="L661" s="648"/>
      <c r="M661" s="648"/>
      <c r="N661" s="648"/>
      <c r="O661" s="648"/>
      <c r="P661" s="648"/>
      <c r="Q661" s="648"/>
      <c r="R661" s="648"/>
      <c r="S661" s="648"/>
      <c r="T661" s="648"/>
      <c r="U661" s="648"/>
      <c r="V661" s="648"/>
      <c r="W661" s="648"/>
      <c r="X661" s="648"/>
    </row>
    <row r="662" spans="1:26" s="23" customFormat="1" ht="25.5">
      <c r="A662" s="185">
        <v>2</v>
      </c>
      <c r="B662" s="193" t="s">
        <v>1320</v>
      </c>
      <c r="C662" s="496" t="s">
        <v>41</v>
      </c>
      <c r="D662" s="496" t="s">
        <v>1321</v>
      </c>
      <c r="E662" s="496">
        <v>226509.37</v>
      </c>
      <c r="F662" s="511">
        <v>2</v>
      </c>
      <c r="G662" s="150">
        <f t="shared" ref="G662:G685" si="107">F662*E662</f>
        <v>453018.74</v>
      </c>
      <c r="H662" s="194">
        <v>43643</v>
      </c>
      <c r="I662" s="196" t="s">
        <v>1322</v>
      </c>
      <c r="J662" s="496">
        <v>361</v>
      </c>
      <c r="K662" s="496"/>
      <c r="L662" s="443">
        <f t="shared" ref="L662:L691" si="108">K662*E662</f>
        <v>0</v>
      </c>
      <c r="M662" s="196" t="s">
        <v>1323</v>
      </c>
      <c r="N662" s="196" t="s">
        <v>1324</v>
      </c>
      <c r="O662" s="185">
        <f>F662+K662-W662</f>
        <v>0.36500004400000008</v>
      </c>
      <c r="P662" s="443">
        <f>O662*E662</f>
        <v>82675.930016412298</v>
      </c>
      <c r="Q662" s="457"/>
      <c r="R662" s="437"/>
      <c r="S662" s="437"/>
      <c r="T662" s="437"/>
      <c r="U662" s="155"/>
      <c r="V662" s="437"/>
      <c r="W662" s="511">
        <v>1.6349999559999999</v>
      </c>
      <c r="X662" s="161">
        <f t="shared" ref="X662:X699" si="109">W662*E662</f>
        <v>370342.80998358771</v>
      </c>
    </row>
    <row r="663" spans="1:26" s="23" customFormat="1" ht="25.5">
      <c r="A663" s="185"/>
      <c r="B663" s="193" t="s">
        <v>1275</v>
      </c>
      <c r="C663" s="496" t="s">
        <v>41</v>
      </c>
      <c r="D663" s="496" t="s">
        <v>1276</v>
      </c>
      <c r="E663" s="496">
        <v>3780.31</v>
      </c>
      <c r="F663" s="511">
        <v>0</v>
      </c>
      <c r="G663" s="150">
        <f t="shared" si="107"/>
        <v>0</v>
      </c>
      <c r="H663" s="194">
        <v>43663</v>
      </c>
      <c r="I663" s="196" t="s">
        <v>1287</v>
      </c>
      <c r="J663" s="496">
        <v>421</v>
      </c>
      <c r="K663" s="496">
        <v>1</v>
      </c>
      <c r="L663" s="443">
        <f t="shared" si="108"/>
        <v>3780.31</v>
      </c>
      <c r="M663" s="496">
        <v>226</v>
      </c>
      <c r="N663" s="196" t="s">
        <v>744</v>
      </c>
      <c r="O663" s="185">
        <f t="shared" ref="O663:O671" si="110">F663+K663-W663</f>
        <v>0</v>
      </c>
      <c r="P663" s="443">
        <f t="shared" ref="P663:P671" si="111">O663*E663</f>
        <v>0</v>
      </c>
      <c r="Q663" s="457"/>
      <c r="R663" s="437"/>
      <c r="S663" s="437"/>
      <c r="T663" s="437"/>
      <c r="U663" s="155"/>
      <c r="V663" s="437"/>
      <c r="W663" s="511">
        <v>1</v>
      </c>
      <c r="X663" s="161">
        <f t="shared" si="109"/>
        <v>3780.31</v>
      </c>
    </row>
    <row r="664" spans="1:26" s="23" customFormat="1" ht="38.25">
      <c r="A664" s="185"/>
      <c r="B664" s="193" t="s">
        <v>1277</v>
      </c>
      <c r="C664" s="496" t="s">
        <v>41</v>
      </c>
      <c r="D664" s="496" t="s">
        <v>1278</v>
      </c>
      <c r="E664" s="496">
        <v>70286.16</v>
      </c>
      <c r="F664" s="511">
        <v>0</v>
      </c>
      <c r="G664" s="150">
        <f t="shared" si="107"/>
        <v>0</v>
      </c>
      <c r="H664" s="194">
        <v>43703</v>
      </c>
      <c r="I664" s="196" t="s">
        <v>1287</v>
      </c>
      <c r="J664" s="496">
        <v>421</v>
      </c>
      <c r="K664" s="496">
        <v>1</v>
      </c>
      <c r="L664" s="443">
        <f t="shared" si="108"/>
        <v>70286.16</v>
      </c>
      <c r="M664" s="496">
        <v>226</v>
      </c>
      <c r="N664" s="196" t="s">
        <v>744</v>
      </c>
      <c r="O664" s="185">
        <f t="shared" si="110"/>
        <v>0</v>
      </c>
      <c r="P664" s="443">
        <f t="shared" si="111"/>
        <v>0</v>
      </c>
      <c r="Q664" s="457"/>
      <c r="R664" s="437"/>
      <c r="S664" s="437"/>
      <c r="T664" s="437"/>
      <c r="U664" s="155"/>
      <c r="V664" s="437"/>
      <c r="W664" s="511">
        <v>1</v>
      </c>
      <c r="X664" s="161">
        <f t="shared" si="109"/>
        <v>70286.16</v>
      </c>
    </row>
    <row r="665" spans="1:26" s="23" customFormat="1" ht="25.5">
      <c r="A665" s="185"/>
      <c r="B665" s="193" t="s">
        <v>527</v>
      </c>
      <c r="C665" s="496" t="s">
        <v>41</v>
      </c>
      <c r="D665" s="496" t="s">
        <v>1279</v>
      </c>
      <c r="E665" s="496">
        <v>1889.62</v>
      </c>
      <c r="F665" s="511">
        <v>0</v>
      </c>
      <c r="G665" s="150">
        <f t="shared" si="107"/>
        <v>0</v>
      </c>
      <c r="H665" s="194">
        <v>43712</v>
      </c>
      <c r="I665" s="196" t="s">
        <v>1287</v>
      </c>
      <c r="J665" s="496">
        <v>421</v>
      </c>
      <c r="K665" s="496">
        <v>1</v>
      </c>
      <c r="L665" s="443">
        <f t="shared" si="108"/>
        <v>1889.62</v>
      </c>
      <c r="M665" s="496">
        <v>226</v>
      </c>
      <c r="N665" s="196" t="s">
        <v>744</v>
      </c>
      <c r="O665" s="185">
        <f t="shared" si="110"/>
        <v>0</v>
      </c>
      <c r="P665" s="443">
        <f t="shared" si="111"/>
        <v>0</v>
      </c>
      <c r="Q665" s="457"/>
      <c r="R665" s="437"/>
      <c r="S665" s="437"/>
      <c r="T665" s="437"/>
      <c r="U665" s="155"/>
      <c r="V665" s="437"/>
      <c r="W665" s="511">
        <v>1</v>
      </c>
      <c r="X665" s="161">
        <f t="shared" si="109"/>
        <v>1889.62</v>
      </c>
    </row>
    <row r="666" spans="1:26" s="23" customFormat="1" ht="38.25">
      <c r="A666" s="185"/>
      <c r="B666" s="193" t="s">
        <v>525</v>
      </c>
      <c r="C666" s="496" t="s">
        <v>41</v>
      </c>
      <c r="D666" s="496" t="s">
        <v>1280</v>
      </c>
      <c r="E666" s="496">
        <v>37800.959999999999</v>
      </c>
      <c r="F666" s="511">
        <v>0</v>
      </c>
      <c r="G666" s="150">
        <f t="shared" si="107"/>
        <v>0</v>
      </c>
      <c r="H666" s="194">
        <v>43739</v>
      </c>
      <c r="I666" s="196" t="s">
        <v>1287</v>
      </c>
      <c r="J666" s="496">
        <v>421</v>
      </c>
      <c r="K666" s="496">
        <v>1</v>
      </c>
      <c r="L666" s="443">
        <f t="shared" si="108"/>
        <v>37800.959999999999</v>
      </c>
      <c r="M666" s="496">
        <v>226</v>
      </c>
      <c r="N666" s="196" t="s">
        <v>744</v>
      </c>
      <c r="O666" s="185">
        <f t="shared" si="110"/>
        <v>0</v>
      </c>
      <c r="P666" s="443">
        <f t="shared" si="111"/>
        <v>0</v>
      </c>
      <c r="Q666" s="457"/>
      <c r="R666" s="437"/>
      <c r="S666" s="437"/>
      <c r="T666" s="437"/>
      <c r="U666" s="155"/>
      <c r="V666" s="437"/>
      <c r="W666" s="511">
        <v>1</v>
      </c>
      <c r="X666" s="161">
        <f t="shared" si="109"/>
        <v>37800.959999999999</v>
      </c>
    </row>
    <row r="667" spans="1:26" s="23" customFormat="1" ht="25.5">
      <c r="A667" s="185"/>
      <c r="B667" s="193" t="s">
        <v>1281</v>
      </c>
      <c r="C667" s="496" t="s">
        <v>41</v>
      </c>
      <c r="D667" s="496" t="s">
        <v>1282</v>
      </c>
      <c r="E667" s="496">
        <v>226509.37</v>
      </c>
      <c r="F667" s="511">
        <v>0</v>
      </c>
      <c r="G667" s="150">
        <f t="shared" si="107"/>
        <v>0</v>
      </c>
      <c r="H667" s="194">
        <v>43650</v>
      </c>
      <c r="I667" s="196" t="s">
        <v>1287</v>
      </c>
      <c r="J667" s="496">
        <v>421</v>
      </c>
      <c r="K667" s="496">
        <v>2</v>
      </c>
      <c r="L667" s="443">
        <f t="shared" si="108"/>
        <v>453018.74</v>
      </c>
      <c r="M667" s="496">
        <v>226</v>
      </c>
      <c r="N667" s="196" t="s">
        <v>744</v>
      </c>
      <c r="O667" s="185">
        <f t="shared" si="110"/>
        <v>0</v>
      </c>
      <c r="P667" s="443">
        <f t="shared" si="111"/>
        <v>0</v>
      </c>
      <c r="Q667" s="457"/>
      <c r="R667" s="437"/>
      <c r="S667" s="437"/>
      <c r="T667" s="437"/>
      <c r="U667" s="155"/>
      <c r="V667" s="437"/>
      <c r="W667" s="511">
        <v>2</v>
      </c>
      <c r="X667" s="161">
        <f t="shared" si="109"/>
        <v>453018.74</v>
      </c>
    </row>
    <row r="668" spans="1:26" s="23" customFormat="1" ht="25.5">
      <c r="A668" s="185"/>
      <c r="B668" s="193" t="s">
        <v>533</v>
      </c>
      <c r="C668" s="496" t="s">
        <v>41</v>
      </c>
      <c r="D668" s="496" t="s">
        <v>1283</v>
      </c>
      <c r="E668" s="496">
        <v>25662.880000000001</v>
      </c>
      <c r="F668" s="511">
        <v>0</v>
      </c>
      <c r="G668" s="150">
        <f t="shared" si="107"/>
        <v>0</v>
      </c>
      <c r="H668" s="194">
        <v>43719</v>
      </c>
      <c r="I668" s="196" t="s">
        <v>1287</v>
      </c>
      <c r="J668" s="496">
        <v>420</v>
      </c>
      <c r="K668" s="496">
        <v>7</v>
      </c>
      <c r="L668" s="443">
        <f t="shared" si="108"/>
        <v>179640.16</v>
      </c>
      <c r="M668" s="496">
        <v>226</v>
      </c>
      <c r="N668" s="196" t="s">
        <v>744</v>
      </c>
      <c r="O668" s="185">
        <f t="shared" si="110"/>
        <v>0</v>
      </c>
      <c r="P668" s="443">
        <f t="shared" si="111"/>
        <v>0</v>
      </c>
      <c r="Q668" s="457"/>
      <c r="R668" s="437"/>
      <c r="S668" s="437"/>
      <c r="T668" s="437"/>
      <c r="U668" s="155"/>
      <c r="V668" s="437"/>
      <c r="W668" s="511">
        <v>7</v>
      </c>
      <c r="X668" s="161">
        <f t="shared" si="109"/>
        <v>179640.16</v>
      </c>
    </row>
    <row r="669" spans="1:26" s="23" customFormat="1" ht="25.5">
      <c r="A669" s="185"/>
      <c r="B669" s="193" t="s">
        <v>533</v>
      </c>
      <c r="C669" s="496" t="s">
        <v>139</v>
      </c>
      <c r="D669" s="496" t="s">
        <v>1284</v>
      </c>
      <c r="E669" s="496">
        <v>25662.880000000001</v>
      </c>
      <c r="F669" s="511">
        <v>0</v>
      </c>
      <c r="G669" s="150">
        <f t="shared" si="107"/>
        <v>0</v>
      </c>
      <c r="H669" s="194">
        <v>43719</v>
      </c>
      <c r="I669" s="196" t="s">
        <v>1287</v>
      </c>
      <c r="J669" s="496">
        <v>420</v>
      </c>
      <c r="K669" s="496">
        <v>11</v>
      </c>
      <c r="L669" s="443">
        <f t="shared" si="108"/>
        <v>282291.68</v>
      </c>
      <c r="M669" s="496">
        <v>226</v>
      </c>
      <c r="N669" s="196" t="s">
        <v>744</v>
      </c>
      <c r="O669" s="185">
        <f t="shared" si="110"/>
        <v>0</v>
      </c>
      <c r="P669" s="443">
        <f t="shared" si="111"/>
        <v>0</v>
      </c>
      <c r="Q669" s="457"/>
      <c r="R669" s="437"/>
      <c r="S669" s="437"/>
      <c r="T669" s="437"/>
      <c r="U669" s="155"/>
      <c r="V669" s="437"/>
      <c r="W669" s="511">
        <v>11</v>
      </c>
      <c r="X669" s="161">
        <f t="shared" si="109"/>
        <v>282291.68</v>
      </c>
    </row>
    <row r="670" spans="1:26" s="23" customFormat="1" ht="25.5">
      <c r="A670" s="185"/>
      <c r="B670" s="193" t="s">
        <v>1285</v>
      </c>
      <c r="C670" s="496" t="s">
        <v>139</v>
      </c>
      <c r="D670" s="496" t="s">
        <v>1286</v>
      </c>
      <c r="E670" s="496">
        <v>3898.01</v>
      </c>
      <c r="F670" s="511">
        <v>0</v>
      </c>
      <c r="G670" s="150">
        <f t="shared" si="107"/>
        <v>0</v>
      </c>
      <c r="H670" s="194">
        <v>43719</v>
      </c>
      <c r="I670" s="196" t="s">
        <v>1287</v>
      </c>
      <c r="J670" s="496">
        <v>420</v>
      </c>
      <c r="K670" s="496">
        <v>1</v>
      </c>
      <c r="L670" s="443">
        <f t="shared" si="108"/>
        <v>3898.01</v>
      </c>
      <c r="M670" s="496">
        <v>226</v>
      </c>
      <c r="N670" s="196" t="s">
        <v>744</v>
      </c>
      <c r="O670" s="185">
        <f t="shared" si="110"/>
        <v>0</v>
      </c>
      <c r="P670" s="443">
        <f t="shared" si="111"/>
        <v>0</v>
      </c>
      <c r="Q670" s="457"/>
      <c r="R670" s="437"/>
      <c r="S670" s="437"/>
      <c r="T670" s="437"/>
      <c r="U670" s="155"/>
      <c r="V670" s="437"/>
      <c r="W670" s="511">
        <v>1</v>
      </c>
      <c r="X670" s="161">
        <f t="shared" si="109"/>
        <v>3898.01</v>
      </c>
    </row>
    <row r="671" spans="1:26" s="23" customFormat="1" ht="25.5">
      <c r="A671" s="185"/>
      <c r="B671" s="193" t="s">
        <v>1402</v>
      </c>
      <c r="C671" s="496" t="s">
        <v>139</v>
      </c>
      <c r="D671" s="496" t="s">
        <v>535</v>
      </c>
      <c r="E671" s="496">
        <v>5285.8</v>
      </c>
      <c r="F671" s="511">
        <v>0</v>
      </c>
      <c r="G671" s="150">
        <f t="shared" si="107"/>
        <v>0</v>
      </c>
      <c r="H671" s="194">
        <v>43710</v>
      </c>
      <c r="I671" s="196" t="s">
        <v>1287</v>
      </c>
      <c r="J671" s="496">
        <v>420</v>
      </c>
      <c r="K671" s="496">
        <v>1</v>
      </c>
      <c r="L671" s="443">
        <f t="shared" si="108"/>
        <v>5285.8</v>
      </c>
      <c r="M671" s="496">
        <v>226</v>
      </c>
      <c r="N671" s="196" t="s">
        <v>744</v>
      </c>
      <c r="O671" s="185">
        <f t="shared" si="110"/>
        <v>0</v>
      </c>
      <c r="P671" s="443">
        <f t="shared" si="111"/>
        <v>0</v>
      </c>
      <c r="Q671" s="457"/>
      <c r="R671" s="437"/>
      <c r="S671" s="437"/>
      <c r="T671" s="437"/>
      <c r="U671" s="155"/>
      <c r="V671" s="437"/>
      <c r="W671" s="511">
        <v>1</v>
      </c>
      <c r="X671" s="161">
        <f t="shared" si="109"/>
        <v>5285.8</v>
      </c>
    </row>
    <row r="672" spans="1:26" s="23" customFormat="1" ht="47.25">
      <c r="A672" s="185"/>
      <c r="B672" s="616" t="s">
        <v>525</v>
      </c>
      <c r="C672" s="617" t="s">
        <v>41</v>
      </c>
      <c r="D672" s="618" t="s">
        <v>526</v>
      </c>
      <c r="E672" s="617">
        <v>37800.959999999999</v>
      </c>
      <c r="F672" s="460">
        <v>2</v>
      </c>
      <c r="G672" s="150">
        <f t="shared" si="107"/>
        <v>75601.919999999998</v>
      </c>
      <c r="H672" s="549">
        <v>43648</v>
      </c>
      <c r="I672" s="450" t="s">
        <v>539</v>
      </c>
      <c r="J672" s="460">
        <v>361</v>
      </c>
      <c r="K672" s="460"/>
      <c r="L672" s="443">
        <f t="shared" si="108"/>
        <v>0</v>
      </c>
      <c r="M672" s="496">
        <v>226</v>
      </c>
      <c r="N672" s="196" t="s">
        <v>744</v>
      </c>
      <c r="O672" s="185">
        <f t="shared" ref="O672:O680" si="112">F672+K672-W672</f>
        <v>0.11700020299999991</v>
      </c>
      <c r="P672" s="443">
        <f t="shared" ref="P672:P680" si="113">O672*E672</f>
        <v>4422.7199935948765</v>
      </c>
      <c r="Q672" s="457"/>
      <c r="R672" s="437"/>
      <c r="S672" s="437"/>
      <c r="T672" s="437"/>
      <c r="U672" s="155"/>
      <c r="V672" s="437"/>
      <c r="W672" s="460">
        <v>1.8829997970000001</v>
      </c>
      <c r="X672" s="161">
        <f t="shared" si="109"/>
        <v>71179.200006405124</v>
      </c>
    </row>
    <row r="673" spans="1:24" s="23" customFormat="1" ht="47.25">
      <c r="A673" s="185"/>
      <c r="B673" s="616" t="s">
        <v>527</v>
      </c>
      <c r="C673" s="617" t="s">
        <v>41</v>
      </c>
      <c r="D673" s="618" t="s">
        <v>528</v>
      </c>
      <c r="E673" s="617">
        <v>1889.62</v>
      </c>
      <c r="F673" s="460">
        <v>2</v>
      </c>
      <c r="G673" s="150">
        <f t="shared" si="107"/>
        <v>3779.24</v>
      </c>
      <c r="H673" s="549">
        <v>43679</v>
      </c>
      <c r="I673" s="450" t="s">
        <v>539</v>
      </c>
      <c r="J673" s="460">
        <v>361</v>
      </c>
      <c r="K673" s="460"/>
      <c r="L673" s="443">
        <f t="shared" si="108"/>
        <v>0</v>
      </c>
      <c r="M673" s="496">
        <v>226</v>
      </c>
      <c r="N673" s="196" t="s">
        <v>744</v>
      </c>
      <c r="O673" s="185">
        <f t="shared" si="112"/>
        <v>0</v>
      </c>
      <c r="P673" s="443">
        <f t="shared" si="113"/>
        <v>0</v>
      </c>
      <c r="Q673" s="457"/>
      <c r="R673" s="437"/>
      <c r="S673" s="437"/>
      <c r="T673" s="437"/>
      <c r="U673" s="155"/>
      <c r="V673" s="437"/>
      <c r="W673" s="460">
        <v>2</v>
      </c>
      <c r="X673" s="161">
        <f t="shared" si="109"/>
        <v>3779.24</v>
      </c>
    </row>
    <row r="674" spans="1:24" s="23" customFormat="1" ht="47.25">
      <c r="A674" s="185"/>
      <c r="B674" s="616" t="s">
        <v>529</v>
      </c>
      <c r="C674" s="617" t="s">
        <v>41</v>
      </c>
      <c r="D674" s="617" t="s">
        <v>530</v>
      </c>
      <c r="E674" s="617">
        <v>3780.31</v>
      </c>
      <c r="F674" s="460">
        <v>1</v>
      </c>
      <c r="G674" s="150">
        <f t="shared" si="107"/>
        <v>3780.31</v>
      </c>
      <c r="H674" s="549">
        <v>43647</v>
      </c>
      <c r="I674" s="450" t="s">
        <v>539</v>
      </c>
      <c r="J674" s="460">
        <v>362</v>
      </c>
      <c r="K674" s="460"/>
      <c r="L674" s="443">
        <f t="shared" si="108"/>
        <v>0</v>
      </c>
      <c r="M674" s="496">
        <v>155</v>
      </c>
      <c r="N674" s="196" t="s">
        <v>543</v>
      </c>
      <c r="O674" s="185">
        <f t="shared" si="112"/>
        <v>0</v>
      </c>
      <c r="P674" s="443">
        <f t="shared" si="113"/>
        <v>0</v>
      </c>
      <c r="Q674" s="457"/>
      <c r="R674" s="437"/>
      <c r="S674" s="437"/>
      <c r="T674" s="437"/>
      <c r="U674" s="155"/>
      <c r="V674" s="437"/>
      <c r="W674" s="460">
        <v>1</v>
      </c>
      <c r="X674" s="161">
        <f t="shared" si="109"/>
        <v>3780.31</v>
      </c>
    </row>
    <row r="675" spans="1:24" s="23" customFormat="1" ht="31.5">
      <c r="A675" s="185"/>
      <c r="B675" s="616" t="s">
        <v>531</v>
      </c>
      <c r="C675" s="617" t="s">
        <v>41</v>
      </c>
      <c r="D675" s="617" t="s">
        <v>532</v>
      </c>
      <c r="E675" s="617">
        <v>2392.52</v>
      </c>
      <c r="F675" s="460">
        <v>2</v>
      </c>
      <c r="G675" s="150">
        <f t="shared" si="107"/>
        <v>4785.04</v>
      </c>
      <c r="H675" s="549">
        <v>43624</v>
      </c>
      <c r="I675" s="450" t="s">
        <v>539</v>
      </c>
      <c r="J675" s="460">
        <v>362</v>
      </c>
      <c r="K675" s="460"/>
      <c r="L675" s="443">
        <f t="shared" si="108"/>
        <v>0</v>
      </c>
      <c r="M675" s="496">
        <v>226</v>
      </c>
      <c r="N675" s="196" t="s">
        <v>744</v>
      </c>
      <c r="O675" s="185">
        <f t="shared" si="112"/>
        <v>0</v>
      </c>
      <c r="P675" s="443">
        <f t="shared" si="113"/>
        <v>0</v>
      </c>
      <c r="Q675" s="457"/>
      <c r="R675" s="437"/>
      <c r="S675" s="437"/>
      <c r="T675" s="437"/>
      <c r="U675" s="155"/>
      <c r="V675" s="437"/>
      <c r="W675" s="460">
        <v>2</v>
      </c>
      <c r="X675" s="161">
        <f t="shared" si="109"/>
        <v>4785.04</v>
      </c>
    </row>
    <row r="676" spans="1:24" s="23" customFormat="1" ht="47.25">
      <c r="A676" s="185"/>
      <c r="B676" s="616" t="s">
        <v>533</v>
      </c>
      <c r="C676" s="617" t="s">
        <v>41</v>
      </c>
      <c r="D676" s="617" t="s">
        <v>534</v>
      </c>
      <c r="E676" s="617">
        <v>25662.880000000001</v>
      </c>
      <c r="F676" s="460">
        <v>14.859999739999999</v>
      </c>
      <c r="G676" s="150">
        <f t="shared" si="107"/>
        <v>381350.39012765122</v>
      </c>
      <c r="H676" s="549">
        <v>43637</v>
      </c>
      <c r="I676" s="450" t="s">
        <v>539</v>
      </c>
      <c r="J676" s="460">
        <v>362</v>
      </c>
      <c r="K676" s="460"/>
      <c r="L676" s="443">
        <f t="shared" si="108"/>
        <v>0</v>
      </c>
      <c r="M676" s="496">
        <v>226</v>
      </c>
      <c r="N676" s="196" t="s">
        <v>744</v>
      </c>
      <c r="O676" s="185">
        <f t="shared" si="112"/>
        <v>3.3560025299999996</v>
      </c>
      <c r="P676" s="443">
        <f t="shared" si="113"/>
        <v>86124.690207086387</v>
      </c>
      <c r="Q676" s="457"/>
      <c r="R676" s="437"/>
      <c r="S676" s="437"/>
      <c r="T676" s="437"/>
      <c r="U676" s="155"/>
      <c r="V676" s="437"/>
      <c r="W676" s="460">
        <v>11.50399721</v>
      </c>
      <c r="X676" s="161">
        <f t="shared" si="109"/>
        <v>295225.69992056477</v>
      </c>
    </row>
    <row r="677" spans="1:24" s="23" customFormat="1" ht="31.5">
      <c r="A677" s="185"/>
      <c r="B677" s="619" t="s">
        <v>1402</v>
      </c>
      <c r="C677" s="617" t="s">
        <v>41</v>
      </c>
      <c r="D677" s="617" t="s">
        <v>535</v>
      </c>
      <c r="E677" s="620">
        <v>5285.8</v>
      </c>
      <c r="F677" s="460">
        <v>1</v>
      </c>
      <c r="G677" s="150">
        <f t="shared" si="107"/>
        <v>5285.8</v>
      </c>
      <c r="H677" s="450" t="s">
        <v>540</v>
      </c>
      <c r="I677" s="450" t="s">
        <v>539</v>
      </c>
      <c r="J677" s="460">
        <v>362</v>
      </c>
      <c r="K677" s="460"/>
      <c r="L677" s="443">
        <f t="shared" si="108"/>
        <v>0</v>
      </c>
      <c r="M677" s="496">
        <v>226</v>
      </c>
      <c r="N677" s="196" t="s">
        <v>744</v>
      </c>
      <c r="O677" s="185">
        <f t="shared" si="112"/>
        <v>0</v>
      </c>
      <c r="P677" s="443">
        <f t="shared" si="113"/>
        <v>0</v>
      </c>
      <c r="Q677" s="457"/>
      <c r="R677" s="437"/>
      <c r="S677" s="437"/>
      <c r="T677" s="437"/>
      <c r="U677" s="155"/>
      <c r="V677" s="437"/>
      <c r="W677" s="460">
        <v>1</v>
      </c>
      <c r="X677" s="161">
        <f t="shared" si="109"/>
        <v>5285.8</v>
      </c>
    </row>
    <row r="678" spans="1:24" s="23" customFormat="1" ht="47.25">
      <c r="A678" s="185"/>
      <c r="B678" s="619" t="s">
        <v>536</v>
      </c>
      <c r="C678" s="617" t="s">
        <v>139</v>
      </c>
      <c r="D678" s="618" t="s">
        <v>537</v>
      </c>
      <c r="E678" s="620">
        <v>1813.65</v>
      </c>
      <c r="F678" s="460">
        <v>15</v>
      </c>
      <c r="G678" s="150">
        <f t="shared" si="107"/>
        <v>27204.75</v>
      </c>
      <c r="H678" s="450" t="s">
        <v>541</v>
      </c>
      <c r="I678" s="450" t="s">
        <v>539</v>
      </c>
      <c r="J678" s="460">
        <v>362</v>
      </c>
      <c r="K678" s="460"/>
      <c r="L678" s="443">
        <f t="shared" si="108"/>
        <v>0</v>
      </c>
      <c r="M678" s="496">
        <v>226</v>
      </c>
      <c r="N678" s="196" t="s">
        <v>744</v>
      </c>
      <c r="O678" s="185">
        <f t="shared" si="112"/>
        <v>0</v>
      </c>
      <c r="P678" s="443">
        <f t="shared" si="113"/>
        <v>0</v>
      </c>
      <c r="Q678" s="457"/>
      <c r="R678" s="437"/>
      <c r="S678" s="437"/>
      <c r="T678" s="437"/>
      <c r="U678" s="155"/>
      <c r="V678" s="437"/>
      <c r="W678" s="460">
        <v>15</v>
      </c>
      <c r="X678" s="161">
        <f t="shared" si="109"/>
        <v>27204.75</v>
      </c>
    </row>
    <row r="679" spans="1:24" s="23" customFormat="1" ht="38.25">
      <c r="A679" s="185"/>
      <c r="B679" s="621" t="s">
        <v>536</v>
      </c>
      <c r="C679" s="496" t="s">
        <v>139</v>
      </c>
      <c r="D679" s="196" t="s">
        <v>1288</v>
      </c>
      <c r="E679" s="122">
        <v>1813.65</v>
      </c>
      <c r="F679" s="460">
        <v>0</v>
      </c>
      <c r="G679" s="150">
        <f t="shared" si="107"/>
        <v>0</v>
      </c>
      <c r="H679" s="196" t="s">
        <v>1289</v>
      </c>
      <c r="I679" s="196" t="s">
        <v>1290</v>
      </c>
      <c r="J679" s="496">
        <v>424</v>
      </c>
      <c r="K679" s="496">
        <v>53</v>
      </c>
      <c r="L679" s="443">
        <f t="shared" si="108"/>
        <v>96123.450000000012</v>
      </c>
      <c r="M679" s="496"/>
      <c r="N679" s="196"/>
      <c r="O679" s="185">
        <f t="shared" si="112"/>
        <v>0</v>
      </c>
      <c r="P679" s="443">
        <f t="shared" si="113"/>
        <v>0</v>
      </c>
      <c r="Q679" s="457"/>
      <c r="R679" s="437"/>
      <c r="S679" s="437"/>
      <c r="T679" s="437"/>
      <c r="U679" s="155"/>
      <c r="V679" s="437"/>
      <c r="W679" s="460">
        <v>53</v>
      </c>
      <c r="X679" s="161">
        <f t="shared" si="109"/>
        <v>96123.450000000012</v>
      </c>
    </row>
    <row r="680" spans="1:24" s="23" customFormat="1" ht="31.5">
      <c r="A680" s="185"/>
      <c r="B680" s="619" t="s">
        <v>36</v>
      </c>
      <c r="C680" s="617" t="s">
        <v>139</v>
      </c>
      <c r="D680" s="618" t="s">
        <v>538</v>
      </c>
      <c r="E680" s="620">
        <v>3898.01</v>
      </c>
      <c r="F680" s="460">
        <v>2</v>
      </c>
      <c r="G680" s="150">
        <f t="shared" si="107"/>
        <v>7796.02</v>
      </c>
      <c r="H680" s="549" t="s">
        <v>542</v>
      </c>
      <c r="I680" s="450" t="s">
        <v>539</v>
      </c>
      <c r="J680" s="460">
        <v>362</v>
      </c>
      <c r="K680" s="460"/>
      <c r="L680" s="443">
        <f t="shared" si="108"/>
        <v>0</v>
      </c>
      <c r="M680" s="496">
        <v>329</v>
      </c>
      <c r="N680" s="196" t="s">
        <v>544</v>
      </c>
      <c r="O680" s="185">
        <f t="shared" si="112"/>
        <v>0</v>
      </c>
      <c r="P680" s="443">
        <f t="shared" si="113"/>
        <v>0</v>
      </c>
      <c r="Q680" s="457"/>
      <c r="R680" s="437"/>
      <c r="S680" s="437"/>
      <c r="T680" s="437"/>
      <c r="U680" s="155"/>
      <c r="V680" s="437"/>
      <c r="W680" s="460">
        <v>2</v>
      </c>
      <c r="X680" s="161">
        <f t="shared" si="109"/>
        <v>7796.02</v>
      </c>
    </row>
    <row r="681" spans="1:24" s="23" customFormat="1">
      <c r="A681" s="185">
        <v>7</v>
      </c>
      <c r="B681" s="622" t="s">
        <v>1403</v>
      </c>
      <c r="C681" s="496" t="s">
        <v>41</v>
      </c>
      <c r="D681" s="202" t="s">
        <v>75</v>
      </c>
      <c r="E681" s="122">
        <v>1398.49</v>
      </c>
      <c r="F681" s="511">
        <v>3</v>
      </c>
      <c r="G681" s="150">
        <f t="shared" si="107"/>
        <v>4195.47</v>
      </c>
      <c r="H681" s="198"/>
      <c r="I681" s="461"/>
      <c r="J681" s="157"/>
      <c r="K681" s="511"/>
      <c r="L681" s="443">
        <f t="shared" si="108"/>
        <v>0</v>
      </c>
      <c r="M681" s="157">
        <v>329</v>
      </c>
      <c r="N681" s="461" t="s">
        <v>1404</v>
      </c>
      <c r="O681" s="185">
        <f>F681-W681</f>
        <v>3</v>
      </c>
      <c r="P681" s="443">
        <f t="shared" ref="P681:P691" si="114">O681*E681</f>
        <v>4195.47</v>
      </c>
      <c r="Q681" s="457"/>
      <c r="R681" s="437"/>
      <c r="S681" s="437"/>
      <c r="T681" s="437"/>
      <c r="U681" s="155"/>
      <c r="V681" s="437"/>
      <c r="W681" s="511">
        <v>0</v>
      </c>
      <c r="X681" s="623">
        <f t="shared" si="109"/>
        <v>0</v>
      </c>
    </row>
    <row r="682" spans="1:24" s="23" customFormat="1" ht="15.75">
      <c r="A682" s="185"/>
      <c r="B682" s="619" t="s">
        <v>1403</v>
      </c>
      <c r="C682" s="617" t="s">
        <v>41</v>
      </c>
      <c r="D682" s="617" t="s">
        <v>545</v>
      </c>
      <c r="E682" s="620">
        <v>1480.88</v>
      </c>
      <c r="F682" s="617">
        <v>1</v>
      </c>
      <c r="G682" s="150">
        <f t="shared" si="107"/>
        <v>1480.88</v>
      </c>
      <c r="H682" s="618" t="s">
        <v>551</v>
      </c>
      <c r="I682" s="618" t="s">
        <v>539</v>
      </c>
      <c r="J682" s="617">
        <v>362</v>
      </c>
      <c r="K682" s="617"/>
      <c r="L682" s="443">
        <f t="shared" si="108"/>
        <v>0</v>
      </c>
      <c r="M682" s="496">
        <v>226</v>
      </c>
      <c r="N682" s="196" t="s">
        <v>744</v>
      </c>
      <c r="O682" s="185">
        <f t="shared" ref="O682:O688" si="115">F682+K682-W682</f>
        <v>0</v>
      </c>
      <c r="P682" s="443">
        <f t="shared" si="114"/>
        <v>0</v>
      </c>
      <c r="Q682" s="457"/>
      <c r="R682" s="437"/>
      <c r="S682" s="437"/>
      <c r="T682" s="437"/>
      <c r="U682" s="155"/>
      <c r="V682" s="437"/>
      <c r="W682" s="617">
        <v>1</v>
      </c>
      <c r="X682" s="623">
        <f t="shared" si="109"/>
        <v>1480.88</v>
      </c>
    </row>
    <row r="683" spans="1:24" s="23" customFormat="1" ht="38.25">
      <c r="A683" s="185"/>
      <c r="B683" s="624" t="s">
        <v>742</v>
      </c>
      <c r="C683" s="617" t="s">
        <v>41</v>
      </c>
      <c r="D683" s="617" t="s">
        <v>546</v>
      </c>
      <c r="E683" s="625">
        <v>70286.16</v>
      </c>
      <c r="F683" s="617">
        <v>2</v>
      </c>
      <c r="G683" s="150">
        <f t="shared" si="107"/>
        <v>140572.32</v>
      </c>
      <c r="H683" s="618" t="s">
        <v>552</v>
      </c>
      <c r="I683" s="618" t="s">
        <v>539</v>
      </c>
      <c r="J683" s="617">
        <v>361</v>
      </c>
      <c r="K683" s="617"/>
      <c r="L683" s="443">
        <f t="shared" si="108"/>
        <v>0</v>
      </c>
      <c r="M683" s="496">
        <v>226</v>
      </c>
      <c r="N683" s="196" t="s">
        <v>744</v>
      </c>
      <c r="O683" s="185">
        <f t="shared" si="115"/>
        <v>0.82500039800000002</v>
      </c>
      <c r="P683" s="443">
        <f t="shared" si="114"/>
        <v>57986.109973891682</v>
      </c>
      <c r="Q683" s="457"/>
      <c r="R683" s="437"/>
      <c r="S683" s="437"/>
      <c r="T683" s="437"/>
      <c r="U683" s="155"/>
      <c r="V683" s="437"/>
      <c r="W683" s="617">
        <v>1.174999602</v>
      </c>
      <c r="X683" s="623">
        <f t="shared" si="109"/>
        <v>82586.210026108325</v>
      </c>
    </row>
    <row r="684" spans="1:24" s="23" customFormat="1" ht="31.5">
      <c r="A684" s="185"/>
      <c r="B684" s="624" t="s">
        <v>547</v>
      </c>
      <c r="C684" s="617" t="s">
        <v>139</v>
      </c>
      <c r="D684" s="617" t="s">
        <v>548</v>
      </c>
      <c r="E684" s="625">
        <v>586.36</v>
      </c>
      <c r="F684" s="617">
        <v>1</v>
      </c>
      <c r="G684" s="150">
        <f t="shared" si="107"/>
        <v>586.36</v>
      </c>
      <c r="H684" s="618" t="s">
        <v>1744</v>
      </c>
      <c r="I684" s="618" t="s">
        <v>539</v>
      </c>
      <c r="J684" s="617">
        <v>362</v>
      </c>
      <c r="K684" s="617"/>
      <c r="L684" s="443">
        <f t="shared" si="108"/>
        <v>0</v>
      </c>
      <c r="M684" s="496">
        <v>226</v>
      </c>
      <c r="N684" s="196" t="s">
        <v>744</v>
      </c>
      <c r="O684" s="185">
        <f t="shared" si="115"/>
        <v>0</v>
      </c>
      <c r="P684" s="443">
        <f t="shared" si="114"/>
        <v>0</v>
      </c>
      <c r="Q684" s="457"/>
      <c r="R684" s="437"/>
      <c r="S684" s="437"/>
      <c r="T684" s="437"/>
      <c r="U684" s="155"/>
      <c r="V684" s="437"/>
      <c r="W684" s="617">
        <v>1</v>
      </c>
      <c r="X684" s="623">
        <f t="shared" si="109"/>
        <v>586.36</v>
      </c>
    </row>
    <row r="685" spans="1:24" s="23" customFormat="1" ht="31.5">
      <c r="A685" s="185"/>
      <c r="B685" s="624" t="s">
        <v>549</v>
      </c>
      <c r="C685" s="617" t="s">
        <v>139</v>
      </c>
      <c r="D685" s="618" t="s">
        <v>550</v>
      </c>
      <c r="E685" s="625">
        <v>5270.82</v>
      </c>
      <c r="F685" s="617">
        <v>8</v>
      </c>
      <c r="G685" s="150">
        <f t="shared" si="107"/>
        <v>42166.559999999998</v>
      </c>
      <c r="H685" s="618" t="s">
        <v>1744</v>
      </c>
      <c r="I685" s="618" t="s">
        <v>539</v>
      </c>
      <c r="J685" s="617">
        <v>362</v>
      </c>
      <c r="K685" s="617"/>
      <c r="L685" s="443">
        <f t="shared" si="108"/>
        <v>0</v>
      </c>
      <c r="M685" s="496">
        <v>226</v>
      </c>
      <c r="N685" s="196" t="s">
        <v>744</v>
      </c>
      <c r="O685" s="185">
        <f t="shared" si="115"/>
        <v>0.74999715399999989</v>
      </c>
      <c r="P685" s="443">
        <f t="shared" si="114"/>
        <v>3953.0999992462794</v>
      </c>
      <c r="Q685" s="457"/>
      <c r="R685" s="437"/>
      <c r="S685" s="437"/>
      <c r="T685" s="437"/>
      <c r="U685" s="155"/>
      <c r="V685" s="437"/>
      <c r="W685" s="617">
        <v>7.2500028460000001</v>
      </c>
      <c r="X685" s="623">
        <f t="shared" si="109"/>
        <v>38213.460000753716</v>
      </c>
    </row>
    <row r="686" spans="1:24" s="23" customFormat="1" ht="38.25">
      <c r="A686" s="185">
        <v>9</v>
      </c>
      <c r="B686" s="626" t="s">
        <v>348</v>
      </c>
      <c r="C686" s="496" t="s">
        <v>1555</v>
      </c>
      <c r="D686" s="196" t="s">
        <v>350</v>
      </c>
      <c r="E686" s="188">
        <v>5598</v>
      </c>
      <c r="F686" s="496">
        <v>287</v>
      </c>
      <c r="G686" s="188">
        <f>E686*F686</f>
        <v>1606626</v>
      </c>
      <c r="H686" s="194">
        <v>43922</v>
      </c>
      <c r="I686" s="196" t="s">
        <v>349</v>
      </c>
      <c r="J686" s="496">
        <v>1555</v>
      </c>
      <c r="K686" s="496"/>
      <c r="L686" s="188">
        <f t="shared" si="108"/>
        <v>0</v>
      </c>
      <c r="M686" s="496">
        <v>730</v>
      </c>
      <c r="N686" s="196" t="s">
        <v>349</v>
      </c>
      <c r="O686" s="185">
        <f t="shared" si="115"/>
        <v>9</v>
      </c>
      <c r="P686" s="443">
        <f t="shared" si="114"/>
        <v>50382</v>
      </c>
      <c r="Q686" s="457"/>
      <c r="R686" s="437"/>
      <c r="S686" s="437"/>
      <c r="T686" s="437"/>
      <c r="U686" s="155"/>
      <c r="V686" s="437"/>
      <c r="W686" s="496">
        <v>278</v>
      </c>
      <c r="X686" s="623">
        <f t="shared" si="109"/>
        <v>1556244</v>
      </c>
    </row>
    <row r="687" spans="1:24" s="23" customFormat="1" ht="38.25">
      <c r="A687" s="185">
        <v>10</v>
      </c>
      <c r="B687" s="626" t="s">
        <v>348</v>
      </c>
      <c r="C687" s="496" t="s">
        <v>1555</v>
      </c>
      <c r="D687" s="196" t="s">
        <v>351</v>
      </c>
      <c r="E687" s="188">
        <v>5598</v>
      </c>
      <c r="F687" s="496">
        <v>46</v>
      </c>
      <c r="G687" s="188">
        <f>E687*F687</f>
        <v>257508</v>
      </c>
      <c r="H687" s="194">
        <v>43922</v>
      </c>
      <c r="I687" s="196" t="s">
        <v>349</v>
      </c>
      <c r="J687" s="496">
        <v>1555</v>
      </c>
      <c r="K687" s="496"/>
      <c r="L687" s="188">
        <f t="shared" si="108"/>
        <v>0</v>
      </c>
      <c r="M687" s="496">
        <v>730</v>
      </c>
      <c r="N687" s="196" t="s">
        <v>349</v>
      </c>
      <c r="O687" s="185">
        <f t="shared" si="115"/>
        <v>46</v>
      </c>
      <c r="P687" s="443">
        <f t="shared" si="114"/>
        <v>257508</v>
      </c>
      <c r="Q687" s="457"/>
      <c r="R687" s="437"/>
      <c r="S687" s="437"/>
      <c r="T687" s="437"/>
      <c r="U687" s="155"/>
      <c r="V687" s="437"/>
      <c r="W687" s="496">
        <v>0</v>
      </c>
      <c r="X687" s="623">
        <f t="shared" si="109"/>
        <v>0</v>
      </c>
    </row>
    <row r="688" spans="1:24" s="23" customFormat="1" ht="38.25">
      <c r="A688" s="185"/>
      <c r="B688" s="621" t="s">
        <v>1291</v>
      </c>
      <c r="C688" s="496" t="s">
        <v>1555</v>
      </c>
      <c r="D688" s="217" t="s">
        <v>1292</v>
      </c>
      <c r="E688" s="188">
        <v>1088.19</v>
      </c>
      <c r="F688" s="202">
        <v>0</v>
      </c>
      <c r="G688" s="188">
        <f>E688*F688</f>
        <v>0</v>
      </c>
      <c r="H688" s="194" t="s">
        <v>1293</v>
      </c>
      <c r="I688" s="196" t="s">
        <v>1294</v>
      </c>
      <c r="J688" s="196" t="s">
        <v>1295</v>
      </c>
      <c r="K688" s="496">
        <v>350</v>
      </c>
      <c r="L688" s="188">
        <f t="shared" si="108"/>
        <v>380866.5</v>
      </c>
      <c r="M688" s="496">
        <v>769</v>
      </c>
      <c r="N688" s="196" t="s">
        <v>1296</v>
      </c>
      <c r="O688" s="185">
        <f t="shared" si="115"/>
        <v>0</v>
      </c>
      <c r="P688" s="443">
        <f t="shared" si="114"/>
        <v>0</v>
      </c>
      <c r="Q688" s="457"/>
      <c r="R688" s="437"/>
      <c r="S688" s="437"/>
      <c r="T688" s="437"/>
      <c r="U688" s="155"/>
      <c r="V688" s="437"/>
      <c r="W688" s="202">
        <v>350</v>
      </c>
      <c r="X688" s="623">
        <f t="shared" si="109"/>
        <v>380866.5</v>
      </c>
    </row>
    <row r="689" spans="1:26" s="23" customFormat="1">
      <c r="A689" s="185">
        <v>11</v>
      </c>
      <c r="B689" s="627" t="s">
        <v>140</v>
      </c>
      <c r="C689" s="157" t="s">
        <v>139</v>
      </c>
      <c r="D689" s="511">
        <v>21687331</v>
      </c>
      <c r="E689" s="443">
        <v>1593.6</v>
      </c>
      <c r="F689" s="511">
        <v>4</v>
      </c>
      <c r="G689" s="150">
        <v>6374.4</v>
      </c>
      <c r="H689" s="157" t="s">
        <v>1601</v>
      </c>
      <c r="I689" s="461"/>
      <c r="J689" s="157"/>
      <c r="K689" s="511"/>
      <c r="L689" s="188">
        <f t="shared" si="108"/>
        <v>0</v>
      </c>
      <c r="M689" s="157">
        <v>329</v>
      </c>
      <c r="N689" s="461" t="s">
        <v>1404</v>
      </c>
      <c r="O689" s="185">
        <f>F689-W689</f>
        <v>0</v>
      </c>
      <c r="P689" s="443">
        <f t="shared" si="114"/>
        <v>0</v>
      </c>
      <c r="Q689" s="457"/>
      <c r="R689" s="437"/>
      <c r="S689" s="437"/>
      <c r="T689" s="437"/>
      <c r="U689" s="155"/>
      <c r="V689" s="437"/>
      <c r="W689" s="511">
        <v>4</v>
      </c>
      <c r="X689" s="161">
        <f>W689*1593.6</f>
        <v>6374.4</v>
      </c>
    </row>
    <row r="690" spans="1:26" s="23" customFormat="1" ht="31.5">
      <c r="A690" s="185"/>
      <c r="B690" s="619" t="s">
        <v>553</v>
      </c>
      <c r="C690" s="617" t="s">
        <v>139</v>
      </c>
      <c r="D690" s="618" t="s">
        <v>554</v>
      </c>
      <c r="E690" s="625">
        <v>1649.94</v>
      </c>
      <c r="F690" s="511">
        <v>1</v>
      </c>
      <c r="G690" s="150">
        <f>F690*E690</f>
        <v>1649.94</v>
      </c>
      <c r="H690" s="618" t="s">
        <v>1744</v>
      </c>
      <c r="I690" s="618" t="s">
        <v>539</v>
      </c>
      <c r="J690" s="617">
        <v>362</v>
      </c>
      <c r="K690" s="617"/>
      <c r="L690" s="188">
        <f t="shared" si="108"/>
        <v>0</v>
      </c>
      <c r="M690" s="496">
        <v>226</v>
      </c>
      <c r="N690" s="196" t="s">
        <v>744</v>
      </c>
      <c r="O690" s="185">
        <f>F690+K690-W690</f>
        <v>0</v>
      </c>
      <c r="P690" s="443">
        <f t="shared" si="114"/>
        <v>0</v>
      </c>
      <c r="Q690" s="457"/>
      <c r="R690" s="437"/>
      <c r="S690" s="437"/>
      <c r="T690" s="437"/>
      <c r="U690" s="155"/>
      <c r="V690" s="437"/>
      <c r="W690" s="511">
        <v>1</v>
      </c>
      <c r="X690" s="161">
        <f>W690*E690</f>
        <v>1649.94</v>
      </c>
    </row>
    <row r="691" spans="1:26" s="23" customFormat="1" ht="25.5">
      <c r="A691" s="185"/>
      <c r="B691" s="621" t="s">
        <v>1297</v>
      </c>
      <c r="C691" s="496" t="s">
        <v>1562</v>
      </c>
      <c r="D691" s="217" t="s">
        <v>1298</v>
      </c>
      <c r="E691" s="188">
        <v>6350.45</v>
      </c>
      <c r="F691" s="511">
        <v>0</v>
      </c>
      <c r="G691" s="150">
        <f>F691*E691</f>
        <v>0</v>
      </c>
      <c r="H691" s="194">
        <v>44074</v>
      </c>
      <c r="I691" s="196" t="s">
        <v>1294</v>
      </c>
      <c r="J691" s="196" t="s">
        <v>1299</v>
      </c>
      <c r="K691" s="496">
        <v>300</v>
      </c>
      <c r="L691" s="188">
        <f t="shared" si="108"/>
        <v>1905135</v>
      </c>
      <c r="M691" s="496">
        <v>769</v>
      </c>
      <c r="N691" s="196" t="s">
        <v>1296</v>
      </c>
      <c r="O691" s="185">
        <f>F691+K691-W691</f>
        <v>0</v>
      </c>
      <c r="P691" s="443">
        <f t="shared" si="114"/>
        <v>0</v>
      </c>
      <c r="Q691" s="457"/>
      <c r="R691" s="437"/>
      <c r="S691" s="437"/>
      <c r="T691" s="437"/>
      <c r="U691" s="155"/>
      <c r="V691" s="437"/>
      <c r="W691" s="511">
        <v>300</v>
      </c>
      <c r="X691" s="161">
        <f>W691*E691</f>
        <v>1905135</v>
      </c>
    </row>
    <row r="692" spans="1:26" s="23" customFormat="1" ht="25.5">
      <c r="A692" s="185">
        <v>12</v>
      </c>
      <c r="B692" s="627" t="s">
        <v>1347</v>
      </c>
      <c r="C692" s="157" t="s">
        <v>1555</v>
      </c>
      <c r="D692" s="506" t="s">
        <v>1348</v>
      </c>
      <c r="E692" s="443">
        <v>77.040000000000006</v>
      </c>
      <c r="F692" s="511">
        <v>561</v>
      </c>
      <c r="G692" s="150">
        <f t="shared" ref="G692:G699" si="116">F692*E692</f>
        <v>43219.44</v>
      </c>
      <c r="H692" s="198">
        <v>43770</v>
      </c>
      <c r="I692" s="461"/>
      <c r="J692" s="157"/>
      <c r="K692" s="511"/>
      <c r="L692" s="443"/>
      <c r="M692" s="157">
        <v>593</v>
      </c>
      <c r="N692" s="461" t="s">
        <v>1512</v>
      </c>
      <c r="O692" s="185">
        <f>F692-W692</f>
        <v>0</v>
      </c>
      <c r="P692" s="443">
        <f t="shared" ref="P692:P699" si="117">O692*E692</f>
        <v>0</v>
      </c>
      <c r="Q692" s="457"/>
      <c r="R692" s="437"/>
      <c r="S692" s="437"/>
      <c r="T692" s="437"/>
      <c r="U692" s="155"/>
      <c r="V692" s="437"/>
      <c r="W692" s="511">
        <v>561</v>
      </c>
      <c r="X692" s="161">
        <f t="shared" si="109"/>
        <v>43219.44</v>
      </c>
    </row>
    <row r="693" spans="1:26" s="23" customFormat="1" ht="25.5">
      <c r="A693" s="185">
        <v>13</v>
      </c>
      <c r="B693" s="627" t="s">
        <v>1347</v>
      </c>
      <c r="C693" s="157" t="s">
        <v>1555</v>
      </c>
      <c r="D693" s="506" t="s">
        <v>1349</v>
      </c>
      <c r="E693" s="443">
        <v>77.040000000000006</v>
      </c>
      <c r="F693" s="511">
        <v>87</v>
      </c>
      <c r="G693" s="150">
        <f t="shared" si="116"/>
        <v>6702.4800000000005</v>
      </c>
      <c r="H693" s="198">
        <v>43770</v>
      </c>
      <c r="I693" s="461"/>
      <c r="J693" s="157"/>
      <c r="K693" s="511"/>
      <c r="L693" s="443"/>
      <c r="M693" s="157">
        <v>593</v>
      </c>
      <c r="N693" s="461" t="s">
        <v>1512</v>
      </c>
      <c r="O693" s="185">
        <f>F693-W693</f>
        <v>0</v>
      </c>
      <c r="P693" s="443">
        <f t="shared" si="117"/>
        <v>0</v>
      </c>
      <c r="Q693" s="457"/>
      <c r="R693" s="437"/>
      <c r="S693" s="437"/>
      <c r="T693" s="437"/>
      <c r="U693" s="155"/>
      <c r="V693" s="437"/>
      <c r="W693" s="511">
        <v>87</v>
      </c>
      <c r="X693" s="161">
        <f t="shared" si="109"/>
        <v>6702.4800000000005</v>
      </c>
    </row>
    <row r="694" spans="1:26" s="23" customFormat="1" ht="25.5">
      <c r="A694" s="185">
        <v>14</v>
      </c>
      <c r="B694" s="628" t="s">
        <v>606</v>
      </c>
      <c r="C694" s="617" t="s">
        <v>1555</v>
      </c>
      <c r="D694" s="202" t="s">
        <v>607</v>
      </c>
      <c r="E694" s="188">
        <v>3283</v>
      </c>
      <c r="F694" s="511">
        <v>60</v>
      </c>
      <c r="G694" s="496">
        <f>E694*F694</f>
        <v>196980</v>
      </c>
      <c r="H694" s="196" t="s">
        <v>608</v>
      </c>
      <c r="I694" s="196" t="s">
        <v>609</v>
      </c>
      <c r="J694" s="496">
        <v>2962</v>
      </c>
      <c r="K694" s="496"/>
      <c r="L694" s="443">
        <f>K694*E694</f>
        <v>0</v>
      </c>
      <c r="M694" s="496">
        <v>730</v>
      </c>
      <c r="N694" s="196" t="s">
        <v>349</v>
      </c>
      <c r="O694" s="185">
        <f>F694+K694-W694</f>
        <v>0</v>
      </c>
      <c r="P694" s="443">
        <f t="shared" si="117"/>
        <v>0</v>
      </c>
      <c r="Q694" s="457"/>
      <c r="R694" s="437"/>
      <c r="S694" s="437"/>
      <c r="T694" s="437"/>
      <c r="U694" s="155"/>
      <c r="V694" s="437"/>
      <c r="W694" s="511">
        <v>60</v>
      </c>
      <c r="X694" s="161">
        <f t="shared" si="109"/>
        <v>196980</v>
      </c>
    </row>
    <row r="695" spans="1:26" s="23" customFormat="1" ht="25.5">
      <c r="A695" s="185">
        <v>15</v>
      </c>
      <c r="B695" s="628" t="s">
        <v>606</v>
      </c>
      <c r="C695" s="617" t="s">
        <v>1555</v>
      </c>
      <c r="D695" s="202" t="s">
        <v>610</v>
      </c>
      <c r="E695" s="188">
        <v>3283</v>
      </c>
      <c r="F695" s="511">
        <v>240</v>
      </c>
      <c r="G695" s="496">
        <f>E695*F695</f>
        <v>787920</v>
      </c>
      <c r="H695" s="196" t="s">
        <v>611</v>
      </c>
      <c r="I695" s="196" t="s">
        <v>609</v>
      </c>
      <c r="J695" s="496">
        <v>2962</v>
      </c>
      <c r="K695" s="496"/>
      <c r="L695" s="443">
        <f>K695*E695</f>
        <v>0</v>
      </c>
      <c r="M695" s="496">
        <v>730</v>
      </c>
      <c r="N695" s="196" t="s">
        <v>349</v>
      </c>
      <c r="O695" s="185">
        <f>F695+K695-W695</f>
        <v>0</v>
      </c>
      <c r="P695" s="443">
        <f t="shared" si="117"/>
        <v>0</v>
      </c>
      <c r="Q695" s="457"/>
      <c r="R695" s="437"/>
      <c r="S695" s="437"/>
      <c r="T695" s="437"/>
      <c r="U695" s="155"/>
      <c r="V695" s="437"/>
      <c r="W695" s="511">
        <v>240</v>
      </c>
      <c r="X695" s="161">
        <f t="shared" si="109"/>
        <v>787920</v>
      </c>
    </row>
    <row r="696" spans="1:26" s="23" customFormat="1" ht="38.25">
      <c r="A696" s="185">
        <v>17</v>
      </c>
      <c r="B696" s="627" t="s">
        <v>1350</v>
      </c>
      <c r="C696" s="157" t="s">
        <v>1555</v>
      </c>
      <c r="D696" s="506">
        <v>141116</v>
      </c>
      <c r="E696" s="443">
        <v>250.38</v>
      </c>
      <c r="F696" s="511">
        <v>919</v>
      </c>
      <c r="G696" s="150">
        <f t="shared" si="116"/>
        <v>230099.22</v>
      </c>
      <c r="H696" s="198">
        <v>43770</v>
      </c>
      <c r="I696" s="461"/>
      <c r="J696" s="157"/>
      <c r="K696" s="511"/>
      <c r="L696" s="443"/>
      <c r="M696" s="157">
        <v>593</v>
      </c>
      <c r="N696" s="461" t="s">
        <v>1512</v>
      </c>
      <c r="O696" s="185">
        <f>F696-W696</f>
        <v>0</v>
      </c>
      <c r="P696" s="443">
        <f t="shared" si="117"/>
        <v>0</v>
      </c>
      <c r="Q696" s="457"/>
      <c r="R696" s="437"/>
      <c r="S696" s="437"/>
      <c r="T696" s="437"/>
      <c r="U696" s="155"/>
      <c r="V696" s="437"/>
      <c r="W696" s="511">
        <v>919</v>
      </c>
      <c r="X696" s="161">
        <f t="shared" si="109"/>
        <v>230099.22</v>
      </c>
    </row>
    <row r="697" spans="1:26" s="23" customFormat="1" ht="38.25">
      <c r="A697" s="185">
        <v>18</v>
      </c>
      <c r="B697" s="627" t="s">
        <v>1350</v>
      </c>
      <c r="C697" s="157" t="s">
        <v>1555</v>
      </c>
      <c r="D697" s="506">
        <v>151116</v>
      </c>
      <c r="E697" s="443">
        <v>250.38</v>
      </c>
      <c r="F697" s="511">
        <v>1040</v>
      </c>
      <c r="G697" s="150">
        <f t="shared" si="116"/>
        <v>260395.19999999998</v>
      </c>
      <c r="H697" s="198">
        <v>43770</v>
      </c>
      <c r="I697" s="461"/>
      <c r="J697" s="157"/>
      <c r="K697" s="511"/>
      <c r="L697" s="443"/>
      <c r="M697" s="157">
        <v>593</v>
      </c>
      <c r="N697" s="461" t="s">
        <v>1512</v>
      </c>
      <c r="O697" s="185">
        <f>F697-W697</f>
        <v>0</v>
      </c>
      <c r="P697" s="443">
        <f t="shared" si="117"/>
        <v>0</v>
      </c>
      <c r="Q697" s="457"/>
      <c r="R697" s="437"/>
      <c r="S697" s="437"/>
      <c r="T697" s="437"/>
      <c r="U697" s="155"/>
      <c r="V697" s="437"/>
      <c r="W697" s="511">
        <v>1040</v>
      </c>
      <c r="X697" s="161">
        <f t="shared" si="109"/>
        <v>260395.19999999998</v>
      </c>
    </row>
    <row r="698" spans="1:26" s="23" customFormat="1" ht="38.25">
      <c r="A698" s="185">
        <v>19</v>
      </c>
      <c r="B698" s="627" t="s">
        <v>1350</v>
      </c>
      <c r="C698" s="157" t="s">
        <v>1555</v>
      </c>
      <c r="D698" s="506">
        <v>161116</v>
      </c>
      <c r="E698" s="443">
        <v>250.38</v>
      </c>
      <c r="F698" s="511">
        <v>408</v>
      </c>
      <c r="G698" s="150">
        <f t="shared" si="116"/>
        <v>102155.04</v>
      </c>
      <c r="H698" s="198">
        <v>43770</v>
      </c>
      <c r="I698" s="461"/>
      <c r="J698" s="157"/>
      <c r="K698" s="511"/>
      <c r="L698" s="443"/>
      <c r="M698" s="157">
        <v>593</v>
      </c>
      <c r="N698" s="461" t="s">
        <v>1512</v>
      </c>
      <c r="O698" s="185">
        <f>F698-W698</f>
        <v>0</v>
      </c>
      <c r="P698" s="443">
        <f t="shared" si="117"/>
        <v>0</v>
      </c>
      <c r="Q698" s="457"/>
      <c r="R698" s="437"/>
      <c r="S698" s="437"/>
      <c r="T698" s="437"/>
      <c r="U698" s="155"/>
      <c r="V698" s="437"/>
      <c r="W698" s="511">
        <v>408</v>
      </c>
      <c r="X698" s="161">
        <f t="shared" si="109"/>
        <v>102155.04</v>
      </c>
    </row>
    <row r="699" spans="1:26" s="23" customFormat="1" ht="38.25">
      <c r="A699" s="185">
        <v>20</v>
      </c>
      <c r="B699" s="627" t="s">
        <v>1350</v>
      </c>
      <c r="C699" s="157" t="s">
        <v>1555</v>
      </c>
      <c r="D699" s="506">
        <v>171116</v>
      </c>
      <c r="E699" s="443">
        <v>250.38</v>
      </c>
      <c r="F699" s="511">
        <v>84</v>
      </c>
      <c r="G699" s="150">
        <f t="shared" si="116"/>
        <v>21031.919999999998</v>
      </c>
      <c r="H699" s="198">
        <v>43770</v>
      </c>
      <c r="I699" s="461"/>
      <c r="J699" s="157"/>
      <c r="K699" s="511"/>
      <c r="L699" s="443"/>
      <c r="M699" s="157">
        <v>593</v>
      </c>
      <c r="N699" s="461" t="s">
        <v>1512</v>
      </c>
      <c r="O699" s="185">
        <f>F699-W699</f>
        <v>0</v>
      </c>
      <c r="P699" s="443">
        <f t="shared" si="117"/>
        <v>0</v>
      </c>
      <c r="Q699" s="457"/>
      <c r="R699" s="437"/>
      <c r="S699" s="437"/>
      <c r="T699" s="437"/>
      <c r="U699" s="155"/>
      <c r="V699" s="437"/>
      <c r="W699" s="511">
        <v>84</v>
      </c>
      <c r="X699" s="161">
        <f t="shared" si="109"/>
        <v>21031.919999999998</v>
      </c>
    </row>
    <row r="700" spans="1:26" s="38" customFormat="1" ht="13.5">
      <c r="A700" s="435"/>
      <c r="B700" s="154" t="s">
        <v>1551</v>
      </c>
      <c r="C700" s="120"/>
      <c r="D700" s="121"/>
      <c r="E700" s="121"/>
      <c r="F700" s="120"/>
      <c r="G700" s="163">
        <f>SUM(G662:G699)</f>
        <v>4672265.4401276512</v>
      </c>
      <c r="H700" s="162"/>
      <c r="I700" s="162"/>
      <c r="J700" s="162"/>
      <c r="K700" s="162">
        <f>SUM(K692:K699)</f>
        <v>0</v>
      </c>
      <c r="L700" s="163">
        <f>SUM(L662:L699)</f>
        <v>3420016.39</v>
      </c>
      <c r="M700" s="162"/>
      <c r="N700" s="162"/>
      <c r="O700" s="162"/>
      <c r="P700" s="163">
        <f>SUM(P662:P699)</f>
        <v>547248.0201902315</v>
      </c>
      <c r="Q700" s="123"/>
      <c r="R700" s="435"/>
      <c r="S700" s="435"/>
      <c r="T700" s="435"/>
      <c r="U700" s="120"/>
      <c r="V700" s="435"/>
      <c r="W700" s="162"/>
      <c r="X700" s="629">
        <f>SUM(X662:X699)</f>
        <v>7545033.8099374203</v>
      </c>
      <c r="Y700" s="39">
        <f>G700+L700-P700</f>
        <v>7545033.8099374194</v>
      </c>
      <c r="Z700" s="42">
        <f>X700-Y700</f>
        <v>0</v>
      </c>
    </row>
    <row r="701" spans="1:26" s="38" customFormat="1">
      <c r="A701" s="645" t="s">
        <v>159</v>
      </c>
      <c r="B701" s="646"/>
      <c r="C701" s="646"/>
      <c r="D701" s="646"/>
      <c r="E701" s="646"/>
      <c r="F701" s="646"/>
      <c r="G701" s="646"/>
      <c r="H701" s="646"/>
      <c r="I701" s="646"/>
      <c r="J701" s="646"/>
      <c r="K701" s="646"/>
      <c r="L701" s="646"/>
      <c r="M701" s="646"/>
      <c r="N701" s="646"/>
      <c r="O701" s="646"/>
      <c r="P701" s="646"/>
      <c r="Q701" s="646"/>
      <c r="R701" s="646"/>
      <c r="S701" s="646"/>
      <c r="T701" s="646"/>
      <c r="U701" s="646"/>
      <c r="V701" s="646"/>
      <c r="W701" s="646"/>
      <c r="X701" s="647"/>
    </row>
    <row r="702" spans="1:26" s="40" customFormat="1" ht="45">
      <c r="A702" s="156">
        <v>1</v>
      </c>
      <c r="B702" s="630" t="s">
        <v>307</v>
      </c>
      <c r="C702" s="180" t="s">
        <v>1426</v>
      </c>
      <c r="D702" s="188" t="s">
        <v>309</v>
      </c>
      <c r="E702" s="631">
        <v>662800</v>
      </c>
      <c r="F702" s="557">
        <v>4</v>
      </c>
      <c r="G702" s="150">
        <f>E702*F702</f>
        <v>2651200</v>
      </c>
      <c r="H702" s="632">
        <v>44283</v>
      </c>
      <c r="I702" s="182">
        <v>43304</v>
      </c>
      <c r="J702" s="261" t="s">
        <v>310</v>
      </c>
      <c r="K702" s="633"/>
      <c r="L702" s="634"/>
      <c r="M702" s="330">
        <v>718</v>
      </c>
      <c r="N702" s="182">
        <v>43297</v>
      </c>
      <c r="O702" s="152">
        <f t="shared" ref="O702:O709" si="118">F702+K702-W702</f>
        <v>4</v>
      </c>
      <c r="P702" s="150">
        <f t="shared" ref="P702:P709" si="119">O702*E702</f>
        <v>2651200</v>
      </c>
      <c r="Q702" s="168"/>
      <c r="R702" s="156"/>
      <c r="S702" s="156"/>
      <c r="T702" s="156"/>
      <c r="U702" s="153"/>
      <c r="V702" s="156"/>
      <c r="W702" s="557">
        <v>0</v>
      </c>
      <c r="X702" s="161">
        <f t="shared" ref="X702:X709" si="120">W702*E702</f>
        <v>0</v>
      </c>
    </row>
    <row r="703" spans="1:26" s="40" customFormat="1" ht="90">
      <c r="A703" s="156">
        <v>2</v>
      </c>
      <c r="B703" s="630" t="s">
        <v>308</v>
      </c>
      <c r="C703" s="180" t="s">
        <v>1426</v>
      </c>
      <c r="D703" s="188" t="s">
        <v>309</v>
      </c>
      <c r="E703" s="631">
        <v>759499.99</v>
      </c>
      <c r="F703" s="635">
        <v>3</v>
      </c>
      <c r="G703" s="150">
        <f>E703*F703</f>
        <v>2278499.9699999997</v>
      </c>
      <c r="H703" s="632">
        <v>43908</v>
      </c>
      <c r="I703" s="182">
        <v>43305</v>
      </c>
      <c r="J703" s="636">
        <v>161</v>
      </c>
      <c r="K703" s="633"/>
      <c r="L703" s="634"/>
      <c r="M703" s="330">
        <v>718</v>
      </c>
      <c r="N703" s="182">
        <v>43297</v>
      </c>
      <c r="O703" s="152">
        <f t="shared" si="118"/>
        <v>2</v>
      </c>
      <c r="P703" s="150">
        <f t="shared" si="119"/>
        <v>1518999.98</v>
      </c>
      <c r="Q703" s="168"/>
      <c r="R703" s="156"/>
      <c r="S703" s="156"/>
      <c r="T703" s="156"/>
      <c r="U703" s="153"/>
      <c r="V703" s="156"/>
      <c r="W703" s="635">
        <v>1</v>
      </c>
      <c r="X703" s="161">
        <f t="shared" si="120"/>
        <v>759499.99</v>
      </c>
    </row>
    <row r="704" spans="1:26" s="40" customFormat="1" ht="45">
      <c r="A704" s="156">
        <v>3</v>
      </c>
      <c r="B704" s="630" t="s">
        <v>898</v>
      </c>
      <c r="C704" s="180" t="s">
        <v>1555</v>
      </c>
      <c r="D704" s="188" t="s">
        <v>309</v>
      </c>
      <c r="E704" s="631">
        <v>654800.41</v>
      </c>
      <c r="F704" s="635">
        <v>3</v>
      </c>
      <c r="G704" s="150">
        <f t="shared" ref="G704:G709" si="121">F704*E704</f>
        <v>1964401.23</v>
      </c>
      <c r="H704" s="188" t="s">
        <v>309</v>
      </c>
      <c r="I704" s="182">
        <v>43383</v>
      </c>
      <c r="J704" s="636">
        <v>55</v>
      </c>
      <c r="K704" s="633"/>
      <c r="L704" s="634">
        <f t="shared" ref="L704:L709" si="122">K704*E704</f>
        <v>0</v>
      </c>
      <c r="M704" s="330">
        <v>1006</v>
      </c>
      <c r="N704" s="182">
        <v>43371</v>
      </c>
      <c r="O704" s="152">
        <f t="shared" si="118"/>
        <v>1</v>
      </c>
      <c r="P704" s="150">
        <f t="shared" si="119"/>
        <v>654800.41</v>
      </c>
      <c r="Q704" s="168"/>
      <c r="R704" s="156"/>
      <c r="S704" s="156"/>
      <c r="T704" s="156"/>
      <c r="U704" s="153"/>
      <c r="V704" s="156"/>
      <c r="W704" s="635">
        <v>2</v>
      </c>
      <c r="X704" s="161">
        <f t="shared" si="120"/>
        <v>1309600.82</v>
      </c>
    </row>
    <row r="705" spans="1:26" s="40" customFormat="1" ht="90">
      <c r="A705" s="156">
        <v>4</v>
      </c>
      <c r="B705" s="637" t="s">
        <v>308</v>
      </c>
      <c r="C705" s="180" t="s">
        <v>1426</v>
      </c>
      <c r="D705" s="188" t="s">
        <v>309</v>
      </c>
      <c r="E705" s="631">
        <v>759000</v>
      </c>
      <c r="F705" s="635">
        <v>1</v>
      </c>
      <c r="G705" s="150">
        <f t="shared" si="121"/>
        <v>759000</v>
      </c>
      <c r="H705" s="188" t="s">
        <v>309</v>
      </c>
      <c r="I705" s="182">
        <v>43383</v>
      </c>
      <c r="J705" s="636">
        <v>214</v>
      </c>
      <c r="K705" s="633"/>
      <c r="L705" s="634">
        <f t="shared" si="122"/>
        <v>0</v>
      </c>
      <c r="M705" s="330">
        <v>1006</v>
      </c>
      <c r="N705" s="182">
        <v>43371</v>
      </c>
      <c r="O705" s="152">
        <f t="shared" si="118"/>
        <v>0</v>
      </c>
      <c r="P705" s="150">
        <f t="shared" si="119"/>
        <v>0</v>
      </c>
      <c r="Q705" s="168"/>
      <c r="R705" s="156"/>
      <c r="S705" s="156"/>
      <c r="T705" s="156"/>
      <c r="U705" s="153"/>
      <c r="V705" s="156"/>
      <c r="W705" s="635">
        <v>1</v>
      </c>
      <c r="X705" s="161">
        <f t="shared" si="120"/>
        <v>759000</v>
      </c>
    </row>
    <row r="706" spans="1:26" s="40" customFormat="1" ht="38.25">
      <c r="A706" s="156">
        <v>5</v>
      </c>
      <c r="B706" s="637" t="s">
        <v>975</v>
      </c>
      <c r="C706" s="180" t="s">
        <v>1426</v>
      </c>
      <c r="D706" s="188" t="s">
        <v>309</v>
      </c>
      <c r="E706" s="631">
        <v>432199.9</v>
      </c>
      <c r="F706" s="635">
        <v>2</v>
      </c>
      <c r="G706" s="150">
        <f t="shared" si="121"/>
        <v>864399.8</v>
      </c>
      <c r="H706" s="188" t="s">
        <v>309</v>
      </c>
      <c r="I706" s="182">
        <v>43405</v>
      </c>
      <c r="J706" s="636">
        <v>10</v>
      </c>
      <c r="K706" s="633"/>
      <c r="L706" s="634">
        <f t="shared" si="122"/>
        <v>0</v>
      </c>
      <c r="M706" s="330">
        <v>1057</v>
      </c>
      <c r="N706" s="182">
        <v>43385</v>
      </c>
      <c r="O706" s="152">
        <f t="shared" si="118"/>
        <v>2</v>
      </c>
      <c r="P706" s="150">
        <f t="shared" si="119"/>
        <v>864399.8</v>
      </c>
      <c r="Q706" s="168"/>
      <c r="R706" s="156"/>
      <c r="S706" s="156"/>
      <c r="T706" s="156"/>
      <c r="U706" s="153"/>
      <c r="V706" s="156"/>
      <c r="W706" s="635">
        <v>0</v>
      </c>
      <c r="X706" s="161">
        <f t="shared" si="120"/>
        <v>0</v>
      </c>
    </row>
    <row r="707" spans="1:26" s="40" customFormat="1" ht="38.25">
      <c r="A707" s="156"/>
      <c r="B707" s="637" t="s">
        <v>1268</v>
      </c>
      <c r="C707" s="180" t="s">
        <v>1555</v>
      </c>
      <c r="D707" s="188" t="s">
        <v>309</v>
      </c>
      <c r="E707" s="631">
        <v>279700</v>
      </c>
      <c r="F707" s="635">
        <v>0</v>
      </c>
      <c r="G707" s="150">
        <f t="shared" si="121"/>
        <v>0</v>
      </c>
      <c r="H707" s="188" t="s">
        <v>309</v>
      </c>
      <c r="I707" s="182">
        <v>43444</v>
      </c>
      <c r="J707" s="636" t="s">
        <v>1269</v>
      </c>
      <c r="K707" s="633">
        <v>7</v>
      </c>
      <c r="L707" s="634">
        <f t="shared" si="122"/>
        <v>1957900</v>
      </c>
      <c r="M707" s="330">
        <v>1165</v>
      </c>
      <c r="N707" s="182">
        <v>43419</v>
      </c>
      <c r="O707" s="152">
        <f t="shared" si="118"/>
        <v>7</v>
      </c>
      <c r="P707" s="150">
        <f t="shared" si="119"/>
        <v>1957900</v>
      </c>
      <c r="Q707" s="168"/>
      <c r="R707" s="156"/>
      <c r="S707" s="156"/>
      <c r="T707" s="156"/>
      <c r="U707" s="153"/>
      <c r="V707" s="156"/>
      <c r="W707" s="635">
        <v>0</v>
      </c>
      <c r="X707" s="161">
        <f t="shared" si="120"/>
        <v>0</v>
      </c>
    </row>
    <row r="708" spans="1:26" s="40" customFormat="1" ht="38.25">
      <c r="A708" s="156"/>
      <c r="B708" s="637" t="s">
        <v>1270</v>
      </c>
      <c r="C708" s="180" t="s">
        <v>1555</v>
      </c>
      <c r="D708" s="188" t="s">
        <v>309</v>
      </c>
      <c r="E708" s="631">
        <v>2575.46</v>
      </c>
      <c r="F708" s="635">
        <v>0</v>
      </c>
      <c r="G708" s="150">
        <f t="shared" si="121"/>
        <v>0</v>
      </c>
      <c r="H708" s="188" t="s">
        <v>309</v>
      </c>
      <c r="I708" s="182">
        <v>43456</v>
      </c>
      <c r="J708" s="636">
        <v>424</v>
      </c>
      <c r="K708" s="633">
        <v>400</v>
      </c>
      <c r="L708" s="634">
        <f t="shared" si="122"/>
        <v>1030184</v>
      </c>
      <c r="M708" s="330">
        <v>1085</v>
      </c>
      <c r="N708" s="182">
        <v>43395</v>
      </c>
      <c r="O708" s="152">
        <f t="shared" si="118"/>
        <v>0</v>
      </c>
      <c r="P708" s="150">
        <f t="shared" si="119"/>
        <v>0</v>
      </c>
      <c r="Q708" s="168"/>
      <c r="R708" s="156"/>
      <c r="S708" s="156"/>
      <c r="T708" s="156"/>
      <c r="U708" s="153"/>
      <c r="V708" s="156"/>
      <c r="W708" s="635">
        <v>400</v>
      </c>
      <c r="X708" s="161">
        <f t="shared" si="120"/>
        <v>1030184</v>
      </c>
    </row>
    <row r="709" spans="1:26" s="40" customFormat="1" ht="38.25">
      <c r="A709" s="156"/>
      <c r="B709" s="637" t="s">
        <v>1271</v>
      </c>
      <c r="C709" s="180" t="s">
        <v>1555</v>
      </c>
      <c r="D709" s="188" t="s">
        <v>309</v>
      </c>
      <c r="E709" s="631">
        <v>3477.5</v>
      </c>
      <c r="F709" s="635">
        <v>0</v>
      </c>
      <c r="G709" s="150">
        <f t="shared" si="121"/>
        <v>0</v>
      </c>
      <c r="H709" s="188" t="s">
        <v>309</v>
      </c>
      <c r="I709" s="182">
        <v>43456</v>
      </c>
      <c r="J709" s="636">
        <v>23</v>
      </c>
      <c r="K709" s="633">
        <v>340</v>
      </c>
      <c r="L709" s="634">
        <f t="shared" si="122"/>
        <v>1182350</v>
      </c>
      <c r="M709" s="330">
        <v>1311</v>
      </c>
      <c r="N709" s="182">
        <v>43452</v>
      </c>
      <c r="O709" s="152">
        <f t="shared" si="118"/>
        <v>2</v>
      </c>
      <c r="P709" s="150">
        <f t="shared" si="119"/>
        <v>6955</v>
      </c>
      <c r="Q709" s="168"/>
      <c r="R709" s="156"/>
      <c r="S709" s="156"/>
      <c r="T709" s="156"/>
      <c r="U709" s="153"/>
      <c r="V709" s="156"/>
      <c r="W709" s="635">
        <v>338</v>
      </c>
      <c r="X709" s="161">
        <f t="shared" si="120"/>
        <v>1175395</v>
      </c>
    </row>
    <row r="710" spans="1:26" s="38" customFormat="1" ht="13.5">
      <c r="A710" s="435"/>
      <c r="B710" s="154" t="s">
        <v>1551</v>
      </c>
      <c r="C710" s="120"/>
      <c r="D710" s="121"/>
      <c r="E710" s="121"/>
      <c r="F710" s="120"/>
      <c r="G710" s="163">
        <f>SUM(G702:G706)</f>
        <v>8517501</v>
      </c>
      <c r="H710" s="162"/>
      <c r="I710" s="162"/>
      <c r="J710" s="162"/>
      <c r="K710" s="162"/>
      <c r="L710" s="163">
        <f>SUM(L702:L709)</f>
        <v>4170434</v>
      </c>
      <c r="M710" s="162"/>
      <c r="N710" s="162"/>
      <c r="O710" s="162"/>
      <c r="P710" s="163">
        <f>SUM(P702:P709)</f>
        <v>7654255.1899999995</v>
      </c>
      <c r="Q710" s="123"/>
      <c r="R710" s="435"/>
      <c r="S710" s="435"/>
      <c r="T710" s="435"/>
      <c r="U710" s="120"/>
      <c r="V710" s="435"/>
      <c r="W710" s="162"/>
      <c r="X710" s="163">
        <f>SUM(X702:X709)</f>
        <v>5033679.8100000005</v>
      </c>
      <c r="Y710" s="39">
        <f>G710+L710-P710</f>
        <v>5033679.8100000005</v>
      </c>
      <c r="Z710" s="39">
        <f>Y710-X710</f>
        <v>0</v>
      </c>
    </row>
    <row r="711" spans="1:26" s="38" customFormat="1">
      <c r="A711" s="645" t="s">
        <v>1423</v>
      </c>
      <c r="B711" s="646"/>
      <c r="C711" s="646"/>
      <c r="D711" s="646"/>
      <c r="E711" s="646"/>
      <c r="F711" s="646"/>
      <c r="G711" s="646"/>
      <c r="H711" s="646"/>
      <c r="I711" s="646"/>
      <c r="J711" s="646"/>
      <c r="K711" s="646"/>
      <c r="L711" s="646"/>
      <c r="M711" s="646"/>
      <c r="N711" s="646"/>
      <c r="O711" s="646"/>
      <c r="P711" s="646"/>
      <c r="Q711" s="646"/>
      <c r="R711" s="646"/>
      <c r="S711" s="646"/>
      <c r="T711" s="646"/>
      <c r="U711" s="646"/>
      <c r="V711" s="646"/>
      <c r="W711" s="646"/>
      <c r="X711" s="647"/>
    </row>
    <row r="712" spans="1:26" s="40" customFormat="1">
      <c r="A712" s="156">
        <v>1</v>
      </c>
      <c r="B712" s="151" t="s">
        <v>1339</v>
      </c>
      <c r="C712" s="157" t="s">
        <v>1537</v>
      </c>
      <c r="D712" s="122" t="s">
        <v>1519</v>
      </c>
      <c r="E712" s="122">
        <v>638.35</v>
      </c>
      <c r="F712" s="153">
        <v>1192</v>
      </c>
      <c r="G712" s="164">
        <f t="shared" ref="G712:G718" si="123">E712*F712</f>
        <v>760913.20000000007</v>
      </c>
      <c r="H712" s="149">
        <v>44501</v>
      </c>
      <c r="I712" s="167"/>
      <c r="J712" s="165"/>
      <c r="K712" s="165"/>
      <c r="L712" s="161">
        <f t="shared" ref="L712:L718" si="124">K712*E712</f>
        <v>0</v>
      </c>
      <c r="M712" s="166">
        <v>423</v>
      </c>
      <c r="N712" s="167">
        <v>42956</v>
      </c>
      <c r="O712" s="152">
        <f t="shared" ref="O712:O718" si="125">F712+K712-W712</f>
        <v>0</v>
      </c>
      <c r="P712" s="150">
        <f t="shared" ref="P712:P718" si="126">O712*E712</f>
        <v>0</v>
      </c>
      <c r="Q712" s="168"/>
      <c r="R712" s="156"/>
      <c r="S712" s="156"/>
      <c r="T712" s="156"/>
      <c r="U712" s="153"/>
      <c r="V712" s="156"/>
      <c r="W712" s="153">
        <v>1192</v>
      </c>
      <c r="X712" s="161">
        <f t="shared" ref="X712:X718" si="127">W712*E712</f>
        <v>760913.20000000007</v>
      </c>
    </row>
    <row r="713" spans="1:26" s="40" customFormat="1">
      <c r="A713" s="156">
        <v>2</v>
      </c>
      <c r="B713" s="151" t="s">
        <v>1339</v>
      </c>
      <c r="C713" s="157" t="s">
        <v>1537</v>
      </c>
      <c r="D713" s="122" t="s">
        <v>1519</v>
      </c>
      <c r="E713" s="122">
        <v>639.79999999999995</v>
      </c>
      <c r="F713" s="153">
        <v>1</v>
      </c>
      <c r="G713" s="164">
        <f t="shared" si="123"/>
        <v>639.79999999999995</v>
      </c>
      <c r="H713" s="149">
        <v>44501</v>
      </c>
      <c r="I713" s="167"/>
      <c r="J713" s="165"/>
      <c r="K713" s="165"/>
      <c r="L713" s="161">
        <f t="shared" si="124"/>
        <v>0</v>
      </c>
      <c r="M713" s="166">
        <v>423</v>
      </c>
      <c r="N713" s="167">
        <v>42956</v>
      </c>
      <c r="O713" s="152">
        <f t="shared" si="125"/>
        <v>0</v>
      </c>
      <c r="P713" s="150">
        <f t="shared" si="126"/>
        <v>0</v>
      </c>
      <c r="Q713" s="168"/>
      <c r="R713" s="156"/>
      <c r="S713" s="156"/>
      <c r="T713" s="156"/>
      <c r="U713" s="153"/>
      <c r="V713" s="156"/>
      <c r="W713" s="153">
        <v>1</v>
      </c>
      <c r="X713" s="161">
        <f t="shared" si="127"/>
        <v>639.79999999999995</v>
      </c>
    </row>
    <row r="714" spans="1:26" s="40" customFormat="1">
      <c r="A714" s="156">
        <v>3</v>
      </c>
      <c r="B714" s="442" t="s">
        <v>642</v>
      </c>
      <c r="C714" s="180" t="s">
        <v>1600</v>
      </c>
      <c r="D714" s="507" t="s">
        <v>643</v>
      </c>
      <c r="E714" s="634">
        <v>2795.7</v>
      </c>
      <c r="F714" s="153">
        <v>482</v>
      </c>
      <c r="G714" s="164">
        <f t="shared" si="123"/>
        <v>1347527.4</v>
      </c>
      <c r="H714" s="471">
        <v>44012</v>
      </c>
      <c r="I714" s="521">
        <v>43355</v>
      </c>
      <c r="J714" s="506" t="s">
        <v>648</v>
      </c>
      <c r="K714" s="472"/>
      <c r="L714" s="161">
        <f t="shared" si="124"/>
        <v>0</v>
      </c>
      <c r="M714" s="597">
        <v>907</v>
      </c>
      <c r="N714" s="596">
        <v>43346</v>
      </c>
      <c r="O714" s="152">
        <f t="shared" si="125"/>
        <v>88</v>
      </c>
      <c r="P714" s="150">
        <f t="shared" si="126"/>
        <v>246021.59999999998</v>
      </c>
      <c r="Q714" s="168"/>
      <c r="R714" s="156"/>
      <c r="S714" s="156"/>
      <c r="T714" s="156"/>
      <c r="U714" s="153"/>
      <c r="V714" s="156"/>
      <c r="W714" s="153">
        <v>394</v>
      </c>
      <c r="X714" s="161">
        <f t="shared" si="127"/>
        <v>1101505.7999999998</v>
      </c>
    </row>
    <row r="715" spans="1:26" s="40" customFormat="1">
      <c r="A715" s="156"/>
      <c r="B715" s="442" t="s">
        <v>642</v>
      </c>
      <c r="C715" s="180" t="s">
        <v>1600</v>
      </c>
      <c r="D715" s="507" t="s">
        <v>1180</v>
      </c>
      <c r="E715" s="634">
        <v>3463.59</v>
      </c>
      <c r="F715" s="153">
        <v>0</v>
      </c>
      <c r="G715" s="164">
        <f t="shared" si="123"/>
        <v>0</v>
      </c>
      <c r="H715" s="471">
        <v>44012</v>
      </c>
      <c r="I715" s="521">
        <v>43447</v>
      </c>
      <c r="J715" s="506" t="s">
        <v>1181</v>
      </c>
      <c r="K715" s="472">
        <v>152</v>
      </c>
      <c r="L715" s="161">
        <f t="shared" si="124"/>
        <v>526465.68000000005</v>
      </c>
      <c r="M715" s="597">
        <v>1263</v>
      </c>
      <c r="N715" s="596">
        <v>43441</v>
      </c>
      <c r="O715" s="152">
        <f t="shared" si="125"/>
        <v>0</v>
      </c>
      <c r="P715" s="150">
        <f t="shared" si="126"/>
        <v>0</v>
      </c>
      <c r="Q715" s="168"/>
      <c r="R715" s="156"/>
      <c r="S715" s="156"/>
      <c r="T715" s="156"/>
      <c r="U715" s="153"/>
      <c r="V715" s="156"/>
      <c r="W715" s="153">
        <v>152</v>
      </c>
      <c r="X715" s="161">
        <f t="shared" si="127"/>
        <v>526465.68000000005</v>
      </c>
    </row>
    <row r="716" spans="1:26" s="40" customFormat="1">
      <c r="A716" s="156">
        <v>4</v>
      </c>
      <c r="B716" s="442" t="s">
        <v>644</v>
      </c>
      <c r="C716" s="180" t="s">
        <v>1600</v>
      </c>
      <c r="D716" s="507" t="s">
        <v>645</v>
      </c>
      <c r="E716" s="469">
        <v>1295.8</v>
      </c>
      <c r="F716" s="153">
        <v>56</v>
      </c>
      <c r="G716" s="164">
        <f t="shared" si="123"/>
        <v>72564.800000000003</v>
      </c>
      <c r="H716" s="471">
        <v>44074</v>
      </c>
      <c r="I716" s="521">
        <v>43355</v>
      </c>
      <c r="J716" s="506" t="s">
        <v>649</v>
      </c>
      <c r="K716" s="472"/>
      <c r="L716" s="161">
        <f t="shared" si="124"/>
        <v>0</v>
      </c>
      <c r="M716" s="597">
        <v>907</v>
      </c>
      <c r="N716" s="596">
        <v>43346</v>
      </c>
      <c r="O716" s="152">
        <f t="shared" si="125"/>
        <v>20</v>
      </c>
      <c r="P716" s="150">
        <f t="shared" si="126"/>
        <v>25916</v>
      </c>
      <c r="Q716" s="168"/>
      <c r="R716" s="156"/>
      <c r="S716" s="156"/>
      <c r="T716" s="156"/>
      <c r="U716" s="153"/>
      <c r="V716" s="156"/>
      <c r="W716" s="153">
        <v>36</v>
      </c>
      <c r="X716" s="161">
        <f t="shared" si="127"/>
        <v>46648.799999999996</v>
      </c>
    </row>
    <row r="717" spans="1:26" s="40" customFormat="1">
      <c r="A717" s="156">
        <v>5</v>
      </c>
      <c r="B717" s="442" t="s">
        <v>646</v>
      </c>
      <c r="C717" s="180" t="s">
        <v>647</v>
      </c>
      <c r="D717" s="507" t="s">
        <v>645</v>
      </c>
      <c r="E717" s="469">
        <v>704.66</v>
      </c>
      <c r="F717" s="153">
        <v>120</v>
      </c>
      <c r="G717" s="164">
        <f t="shared" si="123"/>
        <v>84559.2</v>
      </c>
      <c r="H717" s="471">
        <v>44074</v>
      </c>
      <c r="I717" s="521">
        <v>43355</v>
      </c>
      <c r="J717" s="506" t="s">
        <v>649</v>
      </c>
      <c r="K717" s="472"/>
      <c r="L717" s="161">
        <f t="shared" si="124"/>
        <v>0</v>
      </c>
      <c r="M717" s="597">
        <v>907</v>
      </c>
      <c r="N717" s="596">
        <v>43346</v>
      </c>
      <c r="O717" s="152">
        <f t="shared" si="125"/>
        <v>120</v>
      </c>
      <c r="P717" s="150">
        <f t="shared" si="126"/>
        <v>84559.2</v>
      </c>
      <c r="Q717" s="168"/>
      <c r="R717" s="156"/>
      <c r="S717" s="156"/>
      <c r="T717" s="156"/>
      <c r="U717" s="153"/>
      <c r="V717" s="156"/>
      <c r="W717" s="153">
        <v>0</v>
      </c>
      <c r="X717" s="161">
        <f t="shared" si="127"/>
        <v>0</v>
      </c>
    </row>
    <row r="718" spans="1:26" s="40" customFormat="1">
      <c r="A718" s="156">
        <v>6</v>
      </c>
      <c r="B718" s="442" t="s">
        <v>827</v>
      </c>
      <c r="C718" s="180" t="s">
        <v>1537</v>
      </c>
      <c r="D718" s="507" t="s">
        <v>828</v>
      </c>
      <c r="E718" s="469">
        <v>510</v>
      </c>
      <c r="F718" s="153">
        <v>800</v>
      </c>
      <c r="G718" s="164">
        <f t="shared" si="123"/>
        <v>408000</v>
      </c>
      <c r="H718" s="471">
        <v>43951</v>
      </c>
      <c r="I718" s="521">
        <v>43385</v>
      </c>
      <c r="J718" s="506" t="s">
        <v>829</v>
      </c>
      <c r="K718" s="472"/>
      <c r="L718" s="161">
        <f t="shared" si="124"/>
        <v>0</v>
      </c>
      <c r="M718" s="597">
        <v>690</v>
      </c>
      <c r="N718" s="596">
        <v>43293</v>
      </c>
      <c r="O718" s="152">
        <f t="shared" si="125"/>
        <v>0</v>
      </c>
      <c r="P718" s="150">
        <f t="shared" si="126"/>
        <v>0</v>
      </c>
      <c r="Q718" s="168"/>
      <c r="R718" s="156"/>
      <c r="S718" s="156"/>
      <c r="T718" s="156"/>
      <c r="U718" s="153"/>
      <c r="V718" s="156"/>
      <c r="W718" s="153">
        <v>800</v>
      </c>
      <c r="X718" s="161">
        <f t="shared" si="127"/>
        <v>408000</v>
      </c>
    </row>
    <row r="719" spans="1:26" s="40" customFormat="1" ht="13.5">
      <c r="A719" s="435"/>
      <c r="B719" s="154" t="s">
        <v>1551</v>
      </c>
      <c r="C719" s="434"/>
      <c r="D719" s="121"/>
      <c r="E719" s="121"/>
      <c r="F719" s="120"/>
      <c r="G719" s="169">
        <f>SUM(G712:G718)</f>
        <v>2674204.4</v>
      </c>
      <c r="H719" s="162"/>
      <c r="I719" s="148"/>
      <c r="J719" s="162"/>
      <c r="K719" s="162"/>
      <c r="L719" s="163">
        <f>SUM(L712:L718)</f>
        <v>526465.68000000005</v>
      </c>
      <c r="M719" s="162"/>
      <c r="N719" s="162"/>
      <c r="O719" s="159"/>
      <c r="P719" s="147">
        <f>O719*E719+SUM(P712:P717)</f>
        <v>356496.8</v>
      </c>
      <c r="Q719" s="123"/>
      <c r="R719" s="435"/>
      <c r="S719" s="435"/>
      <c r="T719" s="435"/>
      <c r="U719" s="120"/>
      <c r="V719" s="435"/>
      <c r="W719" s="120"/>
      <c r="X719" s="163">
        <f>SUM(X712:X718)</f>
        <v>2844173.28</v>
      </c>
      <c r="Y719" s="110">
        <f>G719+L719-P719</f>
        <v>2844173.2800000003</v>
      </c>
      <c r="Z719" s="110">
        <f>Y719-X719</f>
        <v>0</v>
      </c>
    </row>
    <row r="720" spans="1:26" s="38" customFormat="1" hidden="1">
      <c r="A720" s="645" t="s">
        <v>101</v>
      </c>
      <c r="B720" s="646"/>
      <c r="C720" s="646"/>
      <c r="D720" s="646"/>
      <c r="E720" s="646"/>
      <c r="F720" s="646"/>
      <c r="G720" s="646"/>
      <c r="H720" s="646"/>
      <c r="I720" s="646"/>
      <c r="J720" s="646"/>
      <c r="K720" s="646"/>
      <c r="L720" s="646"/>
      <c r="M720" s="646"/>
      <c r="N720" s="646"/>
      <c r="O720" s="646"/>
      <c r="P720" s="646"/>
      <c r="Q720" s="646"/>
      <c r="R720" s="646"/>
      <c r="S720" s="646"/>
      <c r="T720" s="646"/>
      <c r="U720" s="646"/>
      <c r="V720" s="646"/>
      <c r="W720" s="646"/>
      <c r="X720" s="647"/>
    </row>
    <row r="721" spans="1:26" s="40" customFormat="1" hidden="1">
      <c r="A721" s="156"/>
      <c r="B721" s="151"/>
      <c r="C721" s="157"/>
      <c r="D721" s="122"/>
      <c r="E721" s="122"/>
      <c r="F721" s="153"/>
      <c r="G721" s="164"/>
      <c r="H721" s="149"/>
      <c r="I721" s="167"/>
      <c r="J721" s="165"/>
      <c r="K721" s="165"/>
      <c r="L721" s="161"/>
      <c r="M721" s="166"/>
      <c r="N721" s="167"/>
      <c r="O721" s="152"/>
      <c r="P721" s="150"/>
      <c r="Q721" s="168"/>
      <c r="R721" s="156"/>
      <c r="S721" s="156"/>
      <c r="T721" s="156"/>
      <c r="U721" s="153"/>
      <c r="V721" s="156"/>
      <c r="W721" s="153"/>
      <c r="X721" s="161"/>
    </row>
    <row r="722" spans="1:26" s="40" customFormat="1" hidden="1">
      <c r="A722" s="156"/>
      <c r="B722" s="151"/>
      <c r="C722" s="157"/>
      <c r="D722" s="122"/>
      <c r="E722" s="122"/>
      <c r="F722" s="153"/>
      <c r="G722" s="164"/>
      <c r="H722" s="149"/>
      <c r="I722" s="167"/>
      <c r="J722" s="165"/>
      <c r="K722" s="165"/>
      <c r="L722" s="161"/>
      <c r="M722" s="166"/>
      <c r="N722" s="167"/>
      <c r="O722" s="152"/>
      <c r="P722" s="150"/>
      <c r="Q722" s="168"/>
      <c r="R722" s="156"/>
      <c r="S722" s="156"/>
      <c r="T722" s="156"/>
      <c r="U722" s="153"/>
      <c r="V722" s="156"/>
      <c r="W722" s="153"/>
      <c r="X722" s="161"/>
    </row>
    <row r="723" spans="1:26" s="40" customFormat="1" ht="13.5" hidden="1">
      <c r="A723" s="435"/>
      <c r="B723" s="154" t="s">
        <v>1551</v>
      </c>
      <c r="C723" s="434"/>
      <c r="D723" s="121"/>
      <c r="E723" s="121"/>
      <c r="F723" s="120"/>
      <c r="G723" s="169">
        <f>SUM(G721:G722)</f>
        <v>0</v>
      </c>
      <c r="H723" s="162"/>
      <c r="I723" s="148"/>
      <c r="J723" s="162"/>
      <c r="K723" s="162"/>
      <c r="L723" s="163">
        <f>SUM(L721:L722)</f>
        <v>0</v>
      </c>
      <c r="M723" s="162"/>
      <c r="N723" s="162"/>
      <c r="O723" s="159"/>
      <c r="P723" s="147">
        <f>O723*E723+SUM(P721:P722)</f>
        <v>0</v>
      </c>
      <c r="Q723" s="123"/>
      <c r="R723" s="435"/>
      <c r="S723" s="435"/>
      <c r="T723" s="435"/>
      <c r="U723" s="120"/>
      <c r="V723" s="435"/>
      <c r="W723" s="120"/>
      <c r="X723" s="163">
        <f>SUM(X721:X722)</f>
        <v>0</v>
      </c>
      <c r="Y723" s="110">
        <f>G723+L723-P723</f>
        <v>0</v>
      </c>
      <c r="Z723" s="41">
        <f>X723-Y723</f>
        <v>0</v>
      </c>
    </row>
    <row r="724" spans="1:26" s="40" customFormat="1" hidden="1">
      <c r="A724" s="645" t="s">
        <v>136</v>
      </c>
      <c r="B724" s="646"/>
      <c r="C724" s="646"/>
      <c r="D724" s="646"/>
      <c r="E724" s="646"/>
      <c r="F724" s="646"/>
      <c r="G724" s="646"/>
      <c r="H724" s="646"/>
      <c r="I724" s="646"/>
      <c r="J724" s="646"/>
      <c r="K724" s="646"/>
      <c r="L724" s="646"/>
      <c r="M724" s="646"/>
      <c r="N724" s="646"/>
      <c r="O724" s="646"/>
      <c r="P724" s="646"/>
      <c r="Q724" s="646"/>
      <c r="R724" s="646"/>
      <c r="S724" s="646"/>
      <c r="T724" s="646"/>
      <c r="U724" s="646"/>
      <c r="V724" s="646"/>
      <c r="W724" s="646"/>
      <c r="X724" s="647"/>
    </row>
    <row r="725" spans="1:26" s="40" customFormat="1" hidden="1">
      <c r="A725" s="156"/>
      <c r="B725" s="151"/>
      <c r="C725" s="157"/>
      <c r="D725" s="122"/>
      <c r="E725" s="122"/>
      <c r="F725" s="153"/>
      <c r="G725" s="164"/>
      <c r="H725" s="149"/>
      <c r="I725" s="167"/>
      <c r="J725" s="166"/>
      <c r="K725" s="165"/>
      <c r="L725" s="161"/>
      <c r="M725" s="166"/>
      <c r="N725" s="167"/>
      <c r="O725" s="152"/>
      <c r="P725" s="150"/>
      <c r="Q725" s="168"/>
      <c r="R725" s="156"/>
      <c r="S725" s="156"/>
      <c r="T725" s="156"/>
      <c r="U725" s="153"/>
      <c r="V725" s="156"/>
      <c r="W725" s="153"/>
      <c r="X725" s="161"/>
    </row>
    <row r="726" spans="1:26" s="40" customFormat="1" hidden="1">
      <c r="A726" s="156"/>
      <c r="B726" s="151"/>
      <c r="C726" s="157"/>
      <c r="D726" s="122"/>
      <c r="E726" s="122"/>
      <c r="F726" s="153"/>
      <c r="G726" s="164"/>
      <c r="H726" s="149"/>
      <c r="I726" s="167"/>
      <c r="J726" s="166"/>
      <c r="K726" s="165"/>
      <c r="L726" s="161"/>
      <c r="M726" s="166"/>
      <c r="N726" s="167"/>
      <c r="O726" s="152"/>
      <c r="P726" s="150"/>
      <c r="Q726" s="168"/>
      <c r="R726" s="156"/>
      <c r="S726" s="156"/>
      <c r="T726" s="156"/>
      <c r="U726" s="153"/>
      <c r="V726" s="156"/>
      <c r="W726" s="153"/>
      <c r="X726" s="161"/>
    </row>
    <row r="727" spans="1:26" s="40" customFormat="1" hidden="1">
      <c r="A727" s="156"/>
      <c r="B727" s="151"/>
      <c r="C727" s="157"/>
      <c r="D727" s="122"/>
      <c r="E727" s="122"/>
      <c r="F727" s="153"/>
      <c r="G727" s="164"/>
      <c r="H727" s="149"/>
      <c r="I727" s="167"/>
      <c r="J727" s="166"/>
      <c r="K727" s="165"/>
      <c r="L727" s="161"/>
      <c r="M727" s="166"/>
      <c r="N727" s="167"/>
      <c r="O727" s="152"/>
      <c r="P727" s="150"/>
      <c r="Q727" s="168"/>
      <c r="R727" s="156"/>
      <c r="S727" s="156"/>
      <c r="T727" s="156"/>
      <c r="U727" s="153"/>
      <c r="V727" s="156"/>
      <c r="W727" s="153"/>
      <c r="X727" s="161"/>
    </row>
    <row r="728" spans="1:26" s="40" customFormat="1" ht="13.5" hidden="1">
      <c r="A728" s="435"/>
      <c r="B728" s="154" t="s">
        <v>1551</v>
      </c>
      <c r="C728" s="434"/>
      <c r="D728" s="121"/>
      <c r="E728" s="121"/>
      <c r="F728" s="120"/>
      <c r="G728" s="169">
        <f>SUM(G725:G727)</f>
        <v>0</v>
      </c>
      <c r="H728" s="162"/>
      <c r="I728" s="148"/>
      <c r="J728" s="162"/>
      <c r="K728" s="162"/>
      <c r="L728" s="163">
        <f>SUM(L725:L727)</f>
        <v>0</v>
      </c>
      <c r="M728" s="162"/>
      <c r="N728" s="162"/>
      <c r="O728" s="159"/>
      <c r="P728" s="147">
        <f>O728*E728+SUM(P725:P727)</f>
        <v>0</v>
      </c>
      <c r="Q728" s="123"/>
      <c r="R728" s="435"/>
      <c r="S728" s="435"/>
      <c r="T728" s="435"/>
      <c r="U728" s="120"/>
      <c r="V728" s="435"/>
      <c r="W728" s="120"/>
      <c r="X728" s="163">
        <f>SUM(X725:X727)</f>
        <v>0</v>
      </c>
      <c r="Y728" s="110">
        <f>G728+L728-P728</f>
        <v>0</v>
      </c>
      <c r="Z728" s="41">
        <f>X728-Y728</f>
        <v>0</v>
      </c>
    </row>
    <row r="729" spans="1:26" s="40" customFormat="1">
      <c r="A729" s="645" t="s">
        <v>1593</v>
      </c>
      <c r="B729" s="646"/>
      <c r="C729" s="646"/>
      <c r="D729" s="646"/>
      <c r="E729" s="646"/>
      <c r="F729" s="646"/>
      <c r="G729" s="646"/>
      <c r="H729" s="646"/>
      <c r="I729" s="646"/>
      <c r="J729" s="646"/>
      <c r="K729" s="646"/>
      <c r="L729" s="646"/>
      <c r="M729" s="646"/>
      <c r="N729" s="646"/>
      <c r="O729" s="646"/>
      <c r="P729" s="646"/>
      <c r="Q729" s="646"/>
      <c r="R729" s="646"/>
      <c r="S729" s="646"/>
      <c r="T729" s="646"/>
      <c r="U729" s="646"/>
      <c r="V729" s="646"/>
      <c r="W729" s="646"/>
      <c r="X729" s="647"/>
    </row>
    <row r="730" spans="1:26" s="40" customFormat="1">
      <c r="A730" s="156">
        <v>2</v>
      </c>
      <c r="B730" s="202" t="s">
        <v>395</v>
      </c>
      <c r="C730" s="202" t="s">
        <v>1555</v>
      </c>
      <c r="D730" s="202" t="s">
        <v>396</v>
      </c>
      <c r="E730" s="202">
        <v>390.55</v>
      </c>
      <c r="F730" s="153">
        <v>125</v>
      </c>
      <c r="G730" s="164">
        <f>E730*F730</f>
        <v>48818.75</v>
      </c>
      <c r="H730" s="304">
        <v>44896</v>
      </c>
      <c r="I730" s="304">
        <v>43333</v>
      </c>
      <c r="J730" s="202" t="s">
        <v>391</v>
      </c>
      <c r="K730" s="330"/>
      <c r="L730" s="161">
        <f>K730*E730</f>
        <v>0</v>
      </c>
      <c r="M730" s="202">
        <v>464</v>
      </c>
      <c r="N730" s="304">
        <v>43234</v>
      </c>
      <c r="O730" s="152">
        <f>F730+K730-W730</f>
        <v>125</v>
      </c>
      <c r="P730" s="150">
        <f>O730*E730</f>
        <v>48818.75</v>
      </c>
      <c r="Q730" s="168"/>
      <c r="R730" s="156"/>
      <c r="S730" s="156"/>
      <c r="T730" s="156"/>
      <c r="U730" s="153"/>
      <c r="V730" s="156"/>
      <c r="W730" s="153">
        <v>0</v>
      </c>
      <c r="X730" s="161">
        <f>W730*E730</f>
        <v>0</v>
      </c>
    </row>
    <row r="731" spans="1:26" s="40" customFormat="1" ht="25.5">
      <c r="A731" s="156"/>
      <c r="B731" s="202" t="s">
        <v>395</v>
      </c>
      <c r="C731" s="202" t="s">
        <v>1555</v>
      </c>
      <c r="D731" s="202" t="s">
        <v>1310</v>
      </c>
      <c r="E731" s="202">
        <v>391.62</v>
      </c>
      <c r="F731" s="153">
        <v>882</v>
      </c>
      <c r="G731" s="164">
        <f>E731*F731</f>
        <v>345408.84</v>
      </c>
      <c r="H731" s="304">
        <v>44986</v>
      </c>
      <c r="I731" s="304">
        <v>43431</v>
      </c>
      <c r="J731" s="202" t="s">
        <v>1311</v>
      </c>
      <c r="K731" s="330"/>
      <c r="L731" s="161">
        <f>K731*E731</f>
        <v>0</v>
      </c>
      <c r="M731" s="202">
        <v>1202</v>
      </c>
      <c r="N731" s="304">
        <v>43431</v>
      </c>
      <c r="O731" s="152">
        <f>F731+K731-W731</f>
        <v>55</v>
      </c>
      <c r="P731" s="150">
        <f>O731*E731</f>
        <v>21539.1</v>
      </c>
      <c r="Q731" s="168"/>
      <c r="R731" s="156"/>
      <c r="S731" s="156"/>
      <c r="T731" s="156"/>
      <c r="U731" s="153"/>
      <c r="V731" s="156"/>
      <c r="W731" s="153">
        <v>827</v>
      </c>
      <c r="X731" s="161">
        <f>W731*E731</f>
        <v>323869.74</v>
      </c>
    </row>
    <row r="732" spans="1:26" s="40" customFormat="1" ht="25.5">
      <c r="A732" s="156">
        <v>4</v>
      </c>
      <c r="B732" s="442" t="s">
        <v>402</v>
      </c>
      <c r="C732" s="180" t="s">
        <v>403</v>
      </c>
      <c r="D732" s="635" t="s">
        <v>404</v>
      </c>
      <c r="E732" s="638">
        <v>620.6</v>
      </c>
      <c r="F732" s="153">
        <v>104</v>
      </c>
      <c r="G732" s="164">
        <f>E732*F732</f>
        <v>64542.400000000001</v>
      </c>
      <c r="H732" s="304">
        <v>43889</v>
      </c>
      <c r="I732" s="304">
        <v>43343</v>
      </c>
      <c r="J732" s="202" t="s">
        <v>405</v>
      </c>
      <c r="K732" s="330"/>
      <c r="L732" s="161">
        <f>K732*E732</f>
        <v>0</v>
      </c>
      <c r="M732" s="202">
        <v>770</v>
      </c>
      <c r="N732" s="304">
        <v>43308</v>
      </c>
      <c r="O732" s="152">
        <f>F732+K732-W732</f>
        <v>54</v>
      </c>
      <c r="P732" s="150">
        <f>O732*E732</f>
        <v>33512.400000000001</v>
      </c>
      <c r="Q732" s="168"/>
      <c r="R732" s="156"/>
      <c r="S732" s="156"/>
      <c r="T732" s="156"/>
      <c r="U732" s="153"/>
      <c r="V732" s="156"/>
      <c r="W732" s="153">
        <v>50</v>
      </c>
      <c r="X732" s="161">
        <f>W732*E732</f>
        <v>31030</v>
      </c>
    </row>
    <row r="733" spans="1:26" s="40" customFormat="1" ht="25.5">
      <c r="A733" s="156"/>
      <c r="B733" s="442" t="s">
        <v>1308</v>
      </c>
      <c r="C733" s="180" t="s">
        <v>160</v>
      </c>
      <c r="D733" s="635"/>
      <c r="E733" s="638">
        <v>59383.93</v>
      </c>
      <c r="F733" s="153">
        <v>50</v>
      </c>
      <c r="G733" s="164">
        <f>E733*F733</f>
        <v>2969196.5</v>
      </c>
      <c r="H733" s="304">
        <v>55123</v>
      </c>
      <c r="I733" s="304">
        <v>43433</v>
      </c>
      <c r="J733" s="202" t="s">
        <v>1309</v>
      </c>
      <c r="K733" s="330"/>
      <c r="L733" s="161">
        <f>K733*E733</f>
        <v>0</v>
      </c>
      <c r="M733" s="202">
        <v>910</v>
      </c>
      <c r="N733" s="304">
        <v>43346</v>
      </c>
      <c r="O733" s="152">
        <f>F733+K733-W733</f>
        <v>0</v>
      </c>
      <c r="P733" s="150">
        <f>O733*E733</f>
        <v>0</v>
      </c>
      <c r="Q733" s="168"/>
      <c r="R733" s="156"/>
      <c r="S733" s="156"/>
      <c r="T733" s="156"/>
      <c r="U733" s="153"/>
      <c r="V733" s="156"/>
      <c r="W733" s="153">
        <v>50</v>
      </c>
      <c r="X733" s="161">
        <f>W733*E733</f>
        <v>2969196.5</v>
      </c>
    </row>
    <row r="734" spans="1:26" s="40" customFormat="1">
      <c r="A734" s="156">
        <v>6</v>
      </c>
      <c r="B734" s="202" t="s">
        <v>229</v>
      </c>
      <c r="C734" s="202" t="s">
        <v>1555</v>
      </c>
      <c r="D734" s="202" t="s">
        <v>230</v>
      </c>
      <c r="E734" s="202">
        <v>705.13</v>
      </c>
      <c r="F734" s="153">
        <v>162</v>
      </c>
      <c r="G734" s="164">
        <f t="shared" ref="G734:G751" si="128">E734*F734</f>
        <v>114231.06</v>
      </c>
      <c r="H734" s="304">
        <v>43891</v>
      </c>
      <c r="I734" s="304">
        <v>43243</v>
      </c>
      <c r="J734" s="202" t="s">
        <v>239</v>
      </c>
      <c r="K734" s="330"/>
      <c r="L734" s="161">
        <f t="shared" ref="L734:L751" si="129">K734*E734</f>
        <v>0</v>
      </c>
      <c r="M734" s="202">
        <v>464</v>
      </c>
      <c r="N734" s="304">
        <v>43234</v>
      </c>
      <c r="O734" s="152">
        <f t="shared" ref="O734:O759" si="130">F734+K734-W734</f>
        <v>158</v>
      </c>
      <c r="P734" s="150">
        <f t="shared" ref="P734:P759" si="131">O734*E734</f>
        <v>111410.54</v>
      </c>
      <c r="Q734" s="168"/>
      <c r="R734" s="156"/>
      <c r="S734" s="156"/>
      <c r="T734" s="156"/>
      <c r="U734" s="153"/>
      <c r="V734" s="156"/>
      <c r="W734" s="153">
        <v>4</v>
      </c>
      <c r="X734" s="161">
        <f t="shared" ref="X734:X751" si="132">W734*E734</f>
        <v>2820.52</v>
      </c>
    </row>
    <row r="735" spans="1:26" s="40" customFormat="1" ht="13.5" customHeight="1">
      <c r="A735" s="156"/>
      <c r="B735" s="202" t="s">
        <v>228</v>
      </c>
      <c r="C735" s="202" t="s">
        <v>1555</v>
      </c>
      <c r="D735" s="202" t="s">
        <v>393</v>
      </c>
      <c r="E735" s="202">
        <v>783.24</v>
      </c>
      <c r="F735" s="153">
        <v>2098</v>
      </c>
      <c r="G735" s="164">
        <f t="shared" si="128"/>
        <v>1643237.52</v>
      </c>
      <c r="H735" s="304">
        <v>43831</v>
      </c>
      <c r="I735" s="304">
        <v>43431</v>
      </c>
      <c r="J735" s="202" t="s">
        <v>1311</v>
      </c>
      <c r="K735" s="330"/>
      <c r="L735" s="161">
        <f t="shared" si="129"/>
        <v>0</v>
      </c>
      <c r="M735" s="202">
        <v>1202</v>
      </c>
      <c r="N735" s="304">
        <v>43431</v>
      </c>
      <c r="O735" s="152">
        <f t="shared" si="130"/>
        <v>448</v>
      </c>
      <c r="P735" s="150">
        <f t="shared" si="131"/>
        <v>350891.52000000002</v>
      </c>
      <c r="Q735" s="168"/>
      <c r="R735" s="156"/>
      <c r="S735" s="156"/>
      <c r="T735" s="156"/>
      <c r="U735" s="153"/>
      <c r="V735" s="156"/>
      <c r="W735" s="153">
        <v>1650</v>
      </c>
      <c r="X735" s="161">
        <f t="shared" si="132"/>
        <v>1292346</v>
      </c>
    </row>
    <row r="736" spans="1:26" s="40" customFormat="1" ht="13.5" customHeight="1">
      <c r="A736" s="156"/>
      <c r="B736" s="202" t="s">
        <v>229</v>
      </c>
      <c r="C736" s="202" t="s">
        <v>1555</v>
      </c>
      <c r="D736" s="202" t="s">
        <v>1312</v>
      </c>
      <c r="E736" s="202">
        <v>726.53</v>
      </c>
      <c r="F736" s="153">
        <v>744</v>
      </c>
      <c r="G736" s="164">
        <f t="shared" si="128"/>
        <v>540538.31999999995</v>
      </c>
      <c r="H736" s="304">
        <v>43922</v>
      </c>
      <c r="I736" s="304">
        <v>43431</v>
      </c>
      <c r="J736" s="202" t="s">
        <v>1311</v>
      </c>
      <c r="K736" s="330"/>
      <c r="L736" s="161">
        <f t="shared" si="129"/>
        <v>0</v>
      </c>
      <c r="M736" s="202">
        <v>1202</v>
      </c>
      <c r="N736" s="304">
        <v>43431</v>
      </c>
      <c r="O736" s="152">
        <f t="shared" si="130"/>
        <v>0</v>
      </c>
      <c r="P736" s="150">
        <f t="shared" si="131"/>
        <v>0</v>
      </c>
      <c r="Q736" s="168"/>
      <c r="R736" s="156"/>
      <c r="S736" s="156"/>
      <c r="T736" s="156"/>
      <c r="U736" s="153"/>
      <c r="V736" s="156"/>
      <c r="W736" s="153">
        <v>744</v>
      </c>
      <c r="X736" s="161">
        <f t="shared" si="132"/>
        <v>540538.31999999995</v>
      </c>
    </row>
    <row r="737" spans="1:24" s="40" customFormat="1" ht="13.5" customHeight="1">
      <c r="A737" s="156"/>
      <c r="B737" s="202" t="s">
        <v>229</v>
      </c>
      <c r="C737" s="202" t="s">
        <v>1555</v>
      </c>
      <c r="D737" s="202" t="s">
        <v>1313</v>
      </c>
      <c r="E737" s="202">
        <v>775.75</v>
      </c>
      <c r="F737" s="153">
        <v>882</v>
      </c>
      <c r="G737" s="164">
        <f t="shared" si="128"/>
        <v>684211.5</v>
      </c>
      <c r="H737" s="304">
        <v>43862</v>
      </c>
      <c r="I737" s="304">
        <v>43431</v>
      </c>
      <c r="J737" s="202" t="s">
        <v>1311</v>
      </c>
      <c r="K737" s="330"/>
      <c r="L737" s="161">
        <f t="shared" si="129"/>
        <v>0</v>
      </c>
      <c r="M737" s="202">
        <v>1202</v>
      </c>
      <c r="N737" s="304">
        <v>43431</v>
      </c>
      <c r="O737" s="152">
        <f t="shared" si="130"/>
        <v>55</v>
      </c>
      <c r="P737" s="150">
        <f t="shared" si="131"/>
        <v>42666.25</v>
      </c>
      <c r="Q737" s="168"/>
      <c r="R737" s="156"/>
      <c r="S737" s="156"/>
      <c r="T737" s="156"/>
      <c r="U737" s="153"/>
      <c r="V737" s="156"/>
      <c r="W737" s="153">
        <v>827</v>
      </c>
      <c r="X737" s="161">
        <f t="shared" si="132"/>
        <v>641545.25</v>
      </c>
    </row>
    <row r="738" spans="1:24" s="40" customFormat="1" ht="27.75" customHeight="1">
      <c r="A738" s="156"/>
      <c r="B738" s="202" t="s">
        <v>233</v>
      </c>
      <c r="C738" s="202" t="s">
        <v>1555</v>
      </c>
      <c r="D738" s="202" t="s">
        <v>1314</v>
      </c>
      <c r="E738" s="202">
        <v>232.19</v>
      </c>
      <c r="F738" s="153">
        <v>3510</v>
      </c>
      <c r="G738" s="164">
        <f t="shared" si="128"/>
        <v>814986.9</v>
      </c>
      <c r="H738" s="304">
        <v>44986</v>
      </c>
      <c r="I738" s="304">
        <v>43431</v>
      </c>
      <c r="J738" s="202" t="s">
        <v>1311</v>
      </c>
      <c r="K738" s="330"/>
      <c r="L738" s="161">
        <f t="shared" si="129"/>
        <v>0</v>
      </c>
      <c r="M738" s="202">
        <v>1202</v>
      </c>
      <c r="N738" s="304">
        <v>43431</v>
      </c>
      <c r="O738" s="152">
        <f t="shared" si="130"/>
        <v>0</v>
      </c>
      <c r="P738" s="150">
        <f t="shared" si="131"/>
        <v>0</v>
      </c>
      <c r="Q738" s="168"/>
      <c r="R738" s="156"/>
      <c r="S738" s="156"/>
      <c r="T738" s="156"/>
      <c r="U738" s="153"/>
      <c r="V738" s="156"/>
      <c r="W738" s="153">
        <v>3510</v>
      </c>
      <c r="X738" s="161">
        <f t="shared" si="132"/>
        <v>814986.9</v>
      </c>
    </row>
    <row r="739" spans="1:24" s="40" customFormat="1">
      <c r="A739" s="156"/>
      <c r="B739" s="202" t="s">
        <v>231</v>
      </c>
      <c r="C739" s="202" t="s">
        <v>1555</v>
      </c>
      <c r="D739" s="202" t="s">
        <v>390</v>
      </c>
      <c r="E739" s="202">
        <v>693.36</v>
      </c>
      <c r="F739" s="153">
        <v>668</v>
      </c>
      <c r="G739" s="164">
        <f t="shared" si="128"/>
        <v>463164.48</v>
      </c>
      <c r="H739" s="304">
        <v>44287</v>
      </c>
      <c r="I739" s="304">
        <v>43431</v>
      </c>
      <c r="J739" s="202" t="s">
        <v>1311</v>
      </c>
      <c r="K739" s="330"/>
      <c r="L739" s="161">
        <f t="shared" si="129"/>
        <v>0</v>
      </c>
      <c r="M739" s="202">
        <v>1202</v>
      </c>
      <c r="N739" s="304">
        <v>43431</v>
      </c>
      <c r="O739" s="152">
        <f t="shared" si="130"/>
        <v>212</v>
      </c>
      <c r="P739" s="150">
        <f t="shared" si="131"/>
        <v>146992.32000000001</v>
      </c>
      <c r="Q739" s="168"/>
      <c r="R739" s="156"/>
      <c r="S739" s="156"/>
      <c r="T739" s="156"/>
      <c r="U739" s="153"/>
      <c r="V739" s="156"/>
      <c r="W739" s="153">
        <v>456</v>
      </c>
      <c r="X739" s="161">
        <f t="shared" si="132"/>
        <v>316172.16000000003</v>
      </c>
    </row>
    <row r="740" spans="1:24" s="40" customFormat="1">
      <c r="A740" s="156">
        <v>10</v>
      </c>
      <c r="B740" s="202" t="s">
        <v>229</v>
      </c>
      <c r="C740" s="202" t="s">
        <v>1555</v>
      </c>
      <c r="D740" s="202" t="s">
        <v>392</v>
      </c>
      <c r="E740" s="202">
        <v>725.46</v>
      </c>
      <c r="F740" s="153">
        <v>325</v>
      </c>
      <c r="G740" s="164">
        <f t="shared" si="128"/>
        <v>235774.5</v>
      </c>
      <c r="H740" s="304">
        <v>43891</v>
      </c>
      <c r="I740" s="304">
        <v>43333</v>
      </c>
      <c r="J740" s="202" t="s">
        <v>391</v>
      </c>
      <c r="K740" s="330"/>
      <c r="L740" s="161">
        <f t="shared" si="129"/>
        <v>0</v>
      </c>
      <c r="M740" s="202">
        <v>464</v>
      </c>
      <c r="N740" s="304">
        <v>43234</v>
      </c>
      <c r="O740" s="152">
        <f t="shared" si="130"/>
        <v>0</v>
      </c>
      <c r="P740" s="150">
        <f t="shared" si="131"/>
        <v>0</v>
      </c>
      <c r="Q740" s="168"/>
      <c r="R740" s="156"/>
      <c r="S740" s="156"/>
      <c r="T740" s="156"/>
      <c r="U740" s="153"/>
      <c r="V740" s="156"/>
      <c r="W740" s="153">
        <v>325</v>
      </c>
      <c r="X740" s="161">
        <f t="shared" si="132"/>
        <v>235774.5</v>
      </c>
    </row>
    <row r="741" spans="1:24" s="40" customFormat="1">
      <c r="A741" s="156">
        <v>12</v>
      </c>
      <c r="B741" s="202" t="s">
        <v>229</v>
      </c>
      <c r="C741" s="202" t="s">
        <v>1555</v>
      </c>
      <c r="D741" s="202" t="s">
        <v>232</v>
      </c>
      <c r="E741" s="202">
        <v>773.61</v>
      </c>
      <c r="F741" s="153">
        <v>125</v>
      </c>
      <c r="G741" s="164">
        <f t="shared" si="128"/>
        <v>96701.25</v>
      </c>
      <c r="H741" s="304">
        <v>43862</v>
      </c>
      <c r="I741" s="304">
        <v>43333</v>
      </c>
      <c r="J741" s="202" t="s">
        <v>391</v>
      </c>
      <c r="K741" s="330"/>
      <c r="L741" s="161">
        <f t="shared" si="129"/>
        <v>0</v>
      </c>
      <c r="M741" s="202">
        <v>464</v>
      </c>
      <c r="N741" s="304">
        <v>43234</v>
      </c>
      <c r="O741" s="152">
        <f t="shared" si="130"/>
        <v>125</v>
      </c>
      <c r="P741" s="150">
        <f t="shared" si="131"/>
        <v>96701.25</v>
      </c>
      <c r="Q741" s="168"/>
      <c r="R741" s="156"/>
      <c r="S741" s="156"/>
      <c r="T741" s="156"/>
      <c r="U741" s="153"/>
      <c r="V741" s="156"/>
      <c r="W741" s="153">
        <v>0</v>
      </c>
      <c r="X741" s="161">
        <f t="shared" si="132"/>
        <v>0</v>
      </c>
    </row>
    <row r="742" spans="1:24" s="40" customFormat="1" ht="25.5">
      <c r="A742" s="156">
        <v>13</v>
      </c>
      <c r="B742" s="202" t="s">
        <v>697</v>
      </c>
      <c r="C742" s="202" t="s">
        <v>160</v>
      </c>
      <c r="D742" s="202">
        <v>5230914</v>
      </c>
      <c r="E742" s="202">
        <v>267.45</v>
      </c>
      <c r="F742" s="153">
        <v>4035</v>
      </c>
      <c r="G742" s="164">
        <f t="shared" si="128"/>
        <v>1079160.75</v>
      </c>
      <c r="H742" s="304">
        <v>44256</v>
      </c>
      <c r="I742" s="304">
        <v>43368</v>
      </c>
      <c r="J742" s="202" t="s">
        <v>699</v>
      </c>
      <c r="K742" s="330"/>
      <c r="L742" s="161">
        <f t="shared" si="129"/>
        <v>0</v>
      </c>
      <c r="M742" s="202">
        <v>910</v>
      </c>
      <c r="N742" s="304">
        <v>43346</v>
      </c>
      <c r="O742" s="152">
        <f t="shared" si="130"/>
        <v>1255</v>
      </c>
      <c r="P742" s="150">
        <f t="shared" si="131"/>
        <v>335649.75</v>
      </c>
      <c r="Q742" s="168"/>
      <c r="R742" s="156"/>
      <c r="S742" s="156"/>
      <c r="T742" s="156"/>
      <c r="U742" s="153"/>
      <c r="V742" s="156"/>
      <c r="W742" s="153">
        <v>2780</v>
      </c>
      <c r="X742" s="161">
        <f t="shared" si="132"/>
        <v>743511</v>
      </c>
    </row>
    <row r="743" spans="1:24" s="40" customFormat="1" ht="25.5">
      <c r="A743" s="156">
        <v>14</v>
      </c>
      <c r="B743" s="202" t="s">
        <v>698</v>
      </c>
      <c r="C743" s="202" t="s">
        <v>160</v>
      </c>
      <c r="D743" s="202">
        <v>5229836</v>
      </c>
      <c r="E743" s="202">
        <v>267.45</v>
      </c>
      <c r="F743" s="153">
        <v>4035</v>
      </c>
      <c r="G743" s="164">
        <f t="shared" si="128"/>
        <v>1079160.75</v>
      </c>
      <c r="H743" s="304">
        <v>44256</v>
      </c>
      <c r="I743" s="304">
        <v>43368</v>
      </c>
      <c r="J743" s="202" t="s">
        <v>699</v>
      </c>
      <c r="K743" s="330"/>
      <c r="L743" s="161">
        <f t="shared" si="129"/>
        <v>0</v>
      </c>
      <c r="M743" s="202">
        <v>910</v>
      </c>
      <c r="N743" s="304">
        <v>43346</v>
      </c>
      <c r="O743" s="152">
        <f t="shared" si="130"/>
        <v>1255</v>
      </c>
      <c r="P743" s="150">
        <f t="shared" si="131"/>
        <v>335649.75</v>
      </c>
      <c r="Q743" s="168"/>
      <c r="R743" s="156"/>
      <c r="S743" s="156"/>
      <c r="T743" s="156"/>
      <c r="U743" s="153"/>
      <c r="V743" s="156"/>
      <c r="W743" s="153">
        <v>2780</v>
      </c>
      <c r="X743" s="161">
        <f t="shared" si="132"/>
        <v>743511</v>
      </c>
    </row>
    <row r="744" spans="1:24" s="40" customFormat="1" ht="25.5">
      <c r="A744" s="156">
        <v>16</v>
      </c>
      <c r="B744" s="202" t="s">
        <v>233</v>
      </c>
      <c r="C744" s="202" t="s">
        <v>1555</v>
      </c>
      <c r="D744" s="202" t="s">
        <v>394</v>
      </c>
      <c r="E744" s="202">
        <v>231.12</v>
      </c>
      <c r="F744" s="153">
        <v>827</v>
      </c>
      <c r="G744" s="164">
        <f t="shared" si="128"/>
        <v>191136.24</v>
      </c>
      <c r="H744" s="304">
        <v>44440</v>
      </c>
      <c r="I744" s="304">
        <v>43333</v>
      </c>
      <c r="J744" s="202" t="s">
        <v>391</v>
      </c>
      <c r="K744" s="330"/>
      <c r="L744" s="161">
        <f t="shared" si="129"/>
        <v>0</v>
      </c>
      <c r="M744" s="202">
        <v>464</v>
      </c>
      <c r="N744" s="304">
        <v>43234</v>
      </c>
      <c r="O744" s="152">
        <f t="shared" si="130"/>
        <v>818</v>
      </c>
      <c r="P744" s="150">
        <f t="shared" si="131"/>
        <v>189056.16</v>
      </c>
      <c r="Q744" s="168"/>
      <c r="R744" s="156"/>
      <c r="S744" s="156"/>
      <c r="T744" s="156"/>
      <c r="U744" s="153"/>
      <c r="V744" s="156"/>
      <c r="W744" s="153">
        <v>9</v>
      </c>
      <c r="X744" s="161">
        <f t="shared" si="132"/>
        <v>2080.08</v>
      </c>
    </row>
    <row r="745" spans="1:24" s="40" customFormat="1" ht="25.5">
      <c r="A745" s="156">
        <v>17</v>
      </c>
      <c r="B745" s="202" t="s">
        <v>235</v>
      </c>
      <c r="C745" s="202" t="s">
        <v>1555</v>
      </c>
      <c r="D745" s="202" t="s">
        <v>398</v>
      </c>
      <c r="E745" s="202">
        <v>279.27</v>
      </c>
      <c r="F745" s="153">
        <v>4392</v>
      </c>
      <c r="G745" s="164">
        <f t="shared" si="128"/>
        <v>1226553.8399999999</v>
      </c>
      <c r="H745" s="304">
        <v>43800</v>
      </c>
      <c r="I745" s="304">
        <v>43431</v>
      </c>
      <c r="J745" s="202" t="s">
        <v>1311</v>
      </c>
      <c r="K745" s="330"/>
      <c r="L745" s="161">
        <f t="shared" si="129"/>
        <v>0</v>
      </c>
      <c r="M745" s="202">
        <v>1202</v>
      </c>
      <c r="N745" s="304">
        <v>43431</v>
      </c>
      <c r="O745" s="152">
        <f t="shared" si="130"/>
        <v>160</v>
      </c>
      <c r="P745" s="150">
        <f t="shared" si="131"/>
        <v>44683.199999999997</v>
      </c>
      <c r="Q745" s="168"/>
      <c r="R745" s="156"/>
      <c r="S745" s="156"/>
      <c r="T745" s="156"/>
      <c r="U745" s="153"/>
      <c r="V745" s="156"/>
      <c r="W745" s="153">
        <v>4232</v>
      </c>
      <c r="X745" s="161">
        <f t="shared" si="132"/>
        <v>1181870.6399999999</v>
      </c>
    </row>
    <row r="746" spans="1:24" s="40" customFormat="1" ht="25.5">
      <c r="A746" s="156">
        <v>18</v>
      </c>
      <c r="B746" s="202" t="s">
        <v>235</v>
      </c>
      <c r="C746" s="202" t="s">
        <v>1555</v>
      </c>
      <c r="D746" s="202" t="s">
        <v>398</v>
      </c>
      <c r="E746" s="202">
        <v>278.2</v>
      </c>
      <c r="F746" s="153">
        <v>838</v>
      </c>
      <c r="G746" s="164">
        <f t="shared" si="128"/>
        <v>233131.59999999998</v>
      </c>
      <c r="H746" s="304">
        <v>43586</v>
      </c>
      <c r="I746" s="304">
        <v>43333</v>
      </c>
      <c r="J746" s="202" t="s">
        <v>391</v>
      </c>
      <c r="K746" s="330"/>
      <c r="L746" s="161">
        <f t="shared" si="129"/>
        <v>0</v>
      </c>
      <c r="M746" s="202">
        <v>464</v>
      </c>
      <c r="N746" s="304">
        <v>43234</v>
      </c>
      <c r="O746" s="152">
        <f t="shared" si="130"/>
        <v>838</v>
      </c>
      <c r="P746" s="150">
        <f t="shared" si="131"/>
        <v>233131.59999999998</v>
      </c>
      <c r="Q746" s="168"/>
      <c r="R746" s="156"/>
      <c r="S746" s="156"/>
      <c r="T746" s="156"/>
      <c r="U746" s="153"/>
      <c r="V746" s="156"/>
      <c r="W746" s="153">
        <v>0</v>
      </c>
      <c r="X746" s="161">
        <f t="shared" si="132"/>
        <v>0</v>
      </c>
    </row>
    <row r="747" spans="1:24" s="40" customFormat="1" ht="25.5">
      <c r="A747" s="156">
        <v>19</v>
      </c>
      <c r="B747" s="202" t="s">
        <v>700</v>
      </c>
      <c r="C747" s="202" t="s">
        <v>160</v>
      </c>
      <c r="D747" s="202" t="s">
        <v>701</v>
      </c>
      <c r="E747" s="202">
        <v>83.98</v>
      </c>
      <c r="F747" s="153">
        <v>8070</v>
      </c>
      <c r="G747" s="164">
        <f t="shared" si="128"/>
        <v>677718.6</v>
      </c>
      <c r="H747" s="304">
        <v>44316</v>
      </c>
      <c r="I747" s="304">
        <v>43368</v>
      </c>
      <c r="J747" s="202" t="s">
        <v>699</v>
      </c>
      <c r="K747" s="330"/>
      <c r="L747" s="161">
        <f t="shared" si="129"/>
        <v>0</v>
      </c>
      <c r="M747" s="202">
        <v>910</v>
      </c>
      <c r="N747" s="304">
        <v>43346</v>
      </c>
      <c r="O747" s="152">
        <f t="shared" si="130"/>
        <v>2510</v>
      </c>
      <c r="P747" s="150">
        <f t="shared" si="131"/>
        <v>210789.80000000002</v>
      </c>
      <c r="Q747" s="168"/>
      <c r="R747" s="156"/>
      <c r="S747" s="156"/>
      <c r="T747" s="156"/>
      <c r="U747" s="153"/>
      <c r="V747" s="156"/>
      <c r="W747" s="153">
        <v>5560</v>
      </c>
      <c r="X747" s="161">
        <f t="shared" si="132"/>
        <v>466928.80000000005</v>
      </c>
    </row>
    <row r="748" spans="1:24" s="40" customFormat="1" ht="25.5">
      <c r="A748" s="156">
        <v>21</v>
      </c>
      <c r="B748" s="202" t="s">
        <v>225</v>
      </c>
      <c r="C748" s="202" t="s">
        <v>1602</v>
      </c>
      <c r="D748" s="202" t="s">
        <v>399</v>
      </c>
      <c r="E748" s="202">
        <v>55.64</v>
      </c>
      <c r="F748" s="153">
        <v>1060</v>
      </c>
      <c r="G748" s="164">
        <f t="shared" si="128"/>
        <v>58978.400000000001</v>
      </c>
      <c r="H748" s="304">
        <v>44105</v>
      </c>
      <c r="I748" s="304">
        <v>43333</v>
      </c>
      <c r="J748" s="202" t="s">
        <v>391</v>
      </c>
      <c r="K748" s="330"/>
      <c r="L748" s="161">
        <f t="shared" si="129"/>
        <v>0</v>
      </c>
      <c r="M748" s="202">
        <v>464</v>
      </c>
      <c r="N748" s="304">
        <v>43234</v>
      </c>
      <c r="O748" s="152">
        <f t="shared" si="130"/>
        <v>1060</v>
      </c>
      <c r="P748" s="150">
        <f t="shared" si="131"/>
        <v>58978.400000000001</v>
      </c>
      <c r="Q748" s="168"/>
      <c r="R748" s="156"/>
      <c r="S748" s="156"/>
      <c r="T748" s="156"/>
      <c r="U748" s="153"/>
      <c r="V748" s="156"/>
      <c r="W748" s="153">
        <v>0</v>
      </c>
      <c r="X748" s="161">
        <f t="shared" si="132"/>
        <v>0</v>
      </c>
    </row>
    <row r="749" spans="1:24" s="40" customFormat="1" ht="102">
      <c r="A749" s="156">
        <v>22</v>
      </c>
      <c r="B749" s="202" t="s">
        <v>226</v>
      </c>
      <c r="C749" s="202" t="s">
        <v>1602</v>
      </c>
      <c r="D749" s="202" t="s">
        <v>227</v>
      </c>
      <c r="E749" s="202">
        <v>54.55</v>
      </c>
      <c r="F749" s="153">
        <v>2320</v>
      </c>
      <c r="G749" s="164">
        <f t="shared" si="128"/>
        <v>126556</v>
      </c>
      <c r="H749" s="304">
        <v>44136</v>
      </c>
      <c r="I749" s="304">
        <v>43237</v>
      </c>
      <c r="J749" s="202" t="s">
        <v>238</v>
      </c>
      <c r="K749" s="330"/>
      <c r="L749" s="161">
        <f t="shared" si="129"/>
        <v>0</v>
      </c>
      <c r="M749" s="202">
        <v>464</v>
      </c>
      <c r="N749" s="304">
        <v>43234</v>
      </c>
      <c r="O749" s="152">
        <f t="shared" si="130"/>
        <v>2090</v>
      </c>
      <c r="P749" s="150">
        <f t="shared" si="131"/>
        <v>114009.5</v>
      </c>
      <c r="Q749" s="168"/>
      <c r="R749" s="156"/>
      <c r="S749" s="156"/>
      <c r="T749" s="156"/>
      <c r="U749" s="153"/>
      <c r="V749" s="156"/>
      <c r="W749" s="153">
        <v>230</v>
      </c>
      <c r="X749" s="161">
        <f t="shared" si="132"/>
        <v>12546.5</v>
      </c>
    </row>
    <row r="750" spans="1:24" s="40" customFormat="1" ht="25.5">
      <c r="A750" s="156">
        <v>23</v>
      </c>
      <c r="B750" s="202" t="s">
        <v>226</v>
      </c>
      <c r="C750" s="202" t="s">
        <v>1602</v>
      </c>
      <c r="D750" s="202" t="s">
        <v>400</v>
      </c>
      <c r="E750" s="202">
        <v>55.64</v>
      </c>
      <c r="F750" s="153">
        <v>9200</v>
      </c>
      <c r="G750" s="164">
        <f t="shared" si="128"/>
        <v>511888</v>
      </c>
      <c r="H750" s="304">
        <v>44197</v>
      </c>
      <c r="I750" s="304">
        <v>43333</v>
      </c>
      <c r="J750" s="202" t="s">
        <v>391</v>
      </c>
      <c r="K750" s="330"/>
      <c r="L750" s="161">
        <f t="shared" si="129"/>
        <v>0</v>
      </c>
      <c r="M750" s="202">
        <v>464</v>
      </c>
      <c r="N750" s="304">
        <v>43234</v>
      </c>
      <c r="O750" s="152">
        <f t="shared" si="130"/>
        <v>0</v>
      </c>
      <c r="P750" s="150">
        <f t="shared" si="131"/>
        <v>0</v>
      </c>
      <c r="Q750" s="168"/>
      <c r="R750" s="156"/>
      <c r="S750" s="156"/>
      <c r="T750" s="156"/>
      <c r="U750" s="153"/>
      <c r="V750" s="156"/>
      <c r="W750" s="153">
        <v>9200</v>
      </c>
      <c r="X750" s="161">
        <f t="shared" si="132"/>
        <v>511888</v>
      </c>
    </row>
    <row r="751" spans="1:24" s="40" customFormat="1" ht="51">
      <c r="A751" s="156">
        <v>24</v>
      </c>
      <c r="B751" s="202" t="s">
        <v>226</v>
      </c>
      <c r="C751" s="202" t="s">
        <v>1602</v>
      </c>
      <c r="D751" s="188" t="s">
        <v>1315</v>
      </c>
      <c r="E751" s="122">
        <v>55.64</v>
      </c>
      <c r="F751" s="153">
        <v>16610</v>
      </c>
      <c r="G751" s="164">
        <f t="shared" si="128"/>
        <v>924180.4</v>
      </c>
      <c r="H751" s="149">
        <v>44256</v>
      </c>
      <c r="I751" s="167">
        <v>43431</v>
      </c>
      <c r="J751" s="197" t="s">
        <v>1311</v>
      </c>
      <c r="K751" s="165"/>
      <c r="L751" s="161">
        <f t="shared" si="129"/>
        <v>0</v>
      </c>
      <c r="M751" s="166">
        <v>1202</v>
      </c>
      <c r="N751" s="167">
        <v>43431</v>
      </c>
      <c r="O751" s="152">
        <f t="shared" si="130"/>
        <v>0</v>
      </c>
      <c r="P751" s="150">
        <f t="shared" si="131"/>
        <v>0</v>
      </c>
      <c r="Q751" s="168"/>
      <c r="R751" s="156"/>
      <c r="S751" s="156"/>
      <c r="T751" s="156"/>
      <c r="U751" s="153"/>
      <c r="V751" s="156"/>
      <c r="W751" s="153">
        <v>16610</v>
      </c>
      <c r="X751" s="161">
        <f t="shared" si="132"/>
        <v>924180.4</v>
      </c>
    </row>
    <row r="752" spans="1:24" s="40" customFormat="1" ht="38.25">
      <c r="A752" s="156">
        <v>25</v>
      </c>
      <c r="B752" s="202" t="s">
        <v>225</v>
      </c>
      <c r="C752" s="202" t="s">
        <v>1602</v>
      </c>
      <c r="D752" s="202" t="s">
        <v>1316</v>
      </c>
      <c r="E752" s="202">
        <v>55.64</v>
      </c>
      <c r="F752" s="153">
        <v>5350</v>
      </c>
      <c r="G752" s="164">
        <f t="shared" ref="G752:G759" si="133">E752*F752</f>
        <v>297674</v>
      </c>
      <c r="H752" s="304">
        <v>44105</v>
      </c>
      <c r="I752" s="304">
        <v>43431</v>
      </c>
      <c r="J752" s="202" t="s">
        <v>1311</v>
      </c>
      <c r="K752" s="330"/>
      <c r="L752" s="161">
        <f t="shared" ref="L752:L759" si="134">K752*E752</f>
        <v>0</v>
      </c>
      <c r="M752" s="166">
        <v>1202</v>
      </c>
      <c r="N752" s="167">
        <v>43431</v>
      </c>
      <c r="O752" s="152">
        <f t="shared" si="130"/>
        <v>1290</v>
      </c>
      <c r="P752" s="150">
        <f t="shared" si="131"/>
        <v>71775.600000000006</v>
      </c>
      <c r="Q752" s="168"/>
      <c r="R752" s="156"/>
      <c r="S752" s="156"/>
      <c r="T752" s="156"/>
      <c r="U752" s="153"/>
      <c r="V752" s="156"/>
      <c r="W752" s="153">
        <v>4060</v>
      </c>
      <c r="X752" s="161">
        <f t="shared" ref="X752:X759" si="135">W752*E752</f>
        <v>225898.4</v>
      </c>
    </row>
    <row r="753" spans="1:26" s="40" customFormat="1" ht="25.5">
      <c r="A753" s="156"/>
      <c r="B753" s="202" t="s">
        <v>1719</v>
      </c>
      <c r="C753" s="202" t="s">
        <v>1555</v>
      </c>
      <c r="D753" s="202" t="s">
        <v>1317</v>
      </c>
      <c r="E753" s="202">
        <v>28.89</v>
      </c>
      <c r="F753" s="153">
        <v>4392</v>
      </c>
      <c r="G753" s="164">
        <f t="shared" si="133"/>
        <v>126884.88</v>
      </c>
      <c r="H753" s="304">
        <v>44621</v>
      </c>
      <c r="I753" s="304">
        <v>43431</v>
      </c>
      <c r="J753" s="202" t="s">
        <v>1311</v>
      </c>
      <c r="K753" s="330"/>
      <c r="L753" s="161">
        <f t="shared" si="134"/>
        <v>0</v>
      </c>
      <c r="M753" s="166">
        <v>1202</v>
      </c>
      <c r="N753" s="167">
        <v>43431</v>
      </c>
      <c r="O753" s="152">
        <f t="shared" si="130"/>
        <v>413</v>
      </c>
      <c r="P753" s="150">
        <f t="shared" si="131"/>
        <v>11931.57</v>
      </c>
      <c r="Q753" s="168"/>
      <c r="R753" s="156"/>
      <c r="S753" s="156"/>
      <c r="T753" s="156"/>
      <c r="U753" s="153"/>
      <c r="V753" s="156"/>
      <c r="W753" s="153">
        <v>3979</v>
      </c>
      <c r="X753" s="161">
        <f t="shared" si="135"/>
        <v>114953.31</v>
      </c>
    </row>
    <row r="754" spans="1:26" s="40" customFormat="1">
      <c r="A754" s="156"/>
      <c r="B754" s="202" t="s">
        <v>1367</v>
      </c>
      <c r="C754" s="202" t="s">
        <v>1555</v>
      </c>
      <c r="D754" s="202" t="s">
        <v>248</v>
      </c>
      <c r="E754" s="202">
        <v>28.89</v>
      </c>
      <c r="F754" s="153">
        <v>4392</v>
      </c>
      <c r="G754" s="164">
        <f t="shared" si="133"/>
        <v>126884.88</v>
      </c>
      <c r="H754" s="304">
        <v>44621</v>
      </c>
      <c r="I754" s="304">
        <v>43431</v>
      </c>
      <c r="J754" s="202" t="s">
        <v>1311</v>
      </c>
      <c r="K754" s="330"/>
      <c r="L754" s="161">
        <f t="shared" si="134"/>
        <v>0</v>
      </c>
      <c r="M754" s="166">
        <v>1202</v>
      </c>
      <c r="N754" s="167">
        <v>43431</v>
      </c>
      <c r="O754" s="152">
        <f t="shared" si="130"/>
        <v>413</v>
      </c>
      <c r="P754" s="150">
        <f t="shared" si="131"/>
        <v>11931.57</v>
      </c>
      <c r="Q754" s="168"/>
      <c r="R754" s="156"/>
      <c r="S754" s="156"/>
      <c r="T754" s="156"/>
      <c r="U754" s="153"/>
      <c r="V754" s="156"/>
      <c r="W754" s="153">
        <v>3979</v>
      </c>
      <c r="X754" s="161">
        <f t="shared" si="135"/>
        <v>114953.31</v>
      </c>
    </row>
    <row r="755" spans="1:26" s="40" customFormat="1">
      <c r="A755" s="156">
        <v>26</v>
      </c>
      <c r="B755" s="202" t="s">
        <v>1719</v>
      </c>
      <c r="C755" s="202" t="s">
        <v>1555</v>
      </c>
      <c r="D755" s="202" t="s">
        <v>397</v>
      </c>
      <c r="E755" s="202">
        <v>28.89</v>
      </c>
      <c r="F755" s="153">
        <v>585</v>
      </c>
      <c r="G755" s="164">
        <f t="shared" si="133"/>
        <v>16900.650000000001</v>
      </c>
      <c r="H755" s="304">
        <v>44621</v>
      </c>
      <c r="I755" s="304">
        <v>43333</v>
      </c>
      <c r="J755" s="202" t="s">
        <v>391</v>
      </c>
      <c r="K755" s="330"/>
      <c r="L755" s="161">
        <f t="shared" si="134"/>
        <v>0</v>
      </c>
      <c r="M755" s="202">
        <v>464</v>
      </c>
      <c r="N755" s="304">
        <v>43234</v>
      </c>
      <c r="O755" s="152">
        <f t="shared" si="130"/>
        <v>585</v>
      </c>
      <c r="P755" s="150">
        <f t="shared" si="131"/>
        <v>16900.650000000001</v>
      </c>
      <c r="Q755" s="168"/>
      <c r="R755" s="156"/>
      <c r="S755" s="156"/>
      <c r="T755" s="156"/>
      <c r="U755" s="153"/>
      <c r="V755" s="156"/>
      <c r="W755" s="153">
        <v>0</v>
      </c>
      <c r="X755" s="161">
        <f t="shared" si="135"/>
        <v>0</v>
      </c>
    </row>
    <row r="756" spans="1:26" s="40" customFormat="1">
      <c r="A756" s="156">
        <v>28</v>
      </c>
      <c r="B756" s="202" t="s">
        <v>1367</v>
      </c>
      <c r="C756" s="202" t="s">
        <v>1555</v>
      </c>
      <c r="D756" s="202" t="s">
        <v>234</v>
      </c>
      <c r="E756" s="202">
        <v>28.89</v>
      </c>
      <c r="F756" s="153">
        <v>585</v>
      </c>
      <c r="G756" s="164">
        <f t="shared" si="133"/>
        <v>16900.650000000001</v>
      </c>
      <c r="H756" s="304">
        <v>44621</v>
      </c>
      <c r="I756" s="304">
        <v>43333</v>
      </c>
      <c r="J756" s="202" t="s">
        <v>391</v>
      </c>
      <c r="K756" s="330"/>
      <c r="L756" s="161">
        <f t="shared" si="134"/>
        <v>0</v>
      </c>
      <c r="M756" s="202">
        <v>464</v>
      </c>
      <c r="N756" s="304">
        <v>43234</v>
      </c>
      <c r="O756" s="152">
        <f t="shared" si="130"/>
        <v>585</v>
      </c>
      <c r="P756" s="150">
        <f t="shared" si="131"/>
        <v>16900.650000000001</v>
      </c>
      <c r="Q756" s="168"/>
      <c r="R756" s="156"/>
      <c r="S756" s="156"/>
      <c r="T756" s="156"/>
      <c r="U756" s="153"/>
      <c r="V756" s="156"/>
      <c r="W756" s="153">
        <v>0</v>
      </c>
      <c r="X756" s="161">
        <f t="shared" si="135"/>
        <v>0</v>
      </c>
    </row>
    <row r="757" spans="1:26" s="40" customFormat="1" ht="25.5">
      <c r="A757" s="156">
        <v>29</v>
      </c>
      <c r="B757" s="202" t="s">
        <v>236</v>
      </c>
      <c r="C757" s="202" t="s">
        <v>1555</v>
      </c>
      <c r="D757" s="202" t="s">
        <v>237</v>
      </c>
      <c r="E757" s="202">
        <v>958.72</v>
      </c>
      <c r="F757" s="153">
        <v>5</v>
      </c>
      <c r="G757" s="164">
        <f t="shared" si="133"/>
        <v>4793.6000000000004</v>
      </c>
      <c r="H757" s="304">
        <v>44166</v>
      </c>
      <c r="I757" s="304">
        <v>43243</v>
      </c>
      <c r="J757" s="202" t="s">
        <v>239</v>
      </c>
      <c r="K757" s="330"/>
      <c r="L757" s="161">
        <f t="shared" si="134"/>
        <v>0</v>
      </c>
      <c r="M757" s="202">
        <v>464</v>
      </c>
      <c r="N757" s="304">
        <v>43234</v>
      </c>
      <c r="O757" s="152">
        <f t="shared" si="130"/>
        <v>5</v>
      </c>
      <c r="P757" s="150">
        <f t="shared" si="131"/>
        <v>4793.6000000000004</v>
      </c>
      <c r="Q757" s="168"/>
      <c r="R757" s="156"/>
      <c r="S757" s="156"/>
      <c r="T757" s="156"/>
      <c r="U757" s="153"/>
      <c r="V757" s="156"/>
      <c r="W757" s="153">
        <v>0</v>
      </c>
      <c r="X757" s="161">
        <f t="shared" si="135"/>
        <v>0</v>
      </c>
    </row>
    <row r="758" spans="1:26" s="40" customFormat="1" ht="38.25">
      <c r="A758" s="156"/>
      <c r="B758" s="202" t="s">
        <v>236</v>
      </c>
      <c r="C758" s="202" t="s">
        <v>1555</v>
      </c>
      <c r="D758" s="202" t="s">
        <v>1318</v>
      </c>
      <c r="E758" s="202">
        <v>988.68</v>
      </c>
      <c r="F758" s="153">
        <v>80</v>
      </c>
      <c r="G758" s="639">
        <f t="shared" si="133"/>
        <v>79094.399999999994</v>
      </c>
      <c r="H758" s="304">
        <v>44413</v>
      </c>
      <c r="I758" s="304">
        <v>43431</v>
      </c>
      <c r="J758" s="202" t="s">
        <v>1311</v>
      </c>
      <c r="K758" s="330"/>
      <c r="L758" s="161">
        <f t="shared" si="134"/>
        <v>0</v>
      </c>
      <c r="M758" s="202">
        <v>1202</v>
      </c>
      <c r="N758" s="304">
        <v>43431</v>
      </c>
      <c r="O758" s="152">
        <f t="shared" si="130"/>
        <v>0</v>
      </c>
      <c r="P758" s="150">
        <f t="shared" si="131"/>
        <v>0</v>
      </c>
      <c r="Q758" s="168"/>
      <c r="R758" s="156"/>
      <c r="S758" s="156"/>
      <c r="T758" s="156"/>
      <c r="U758" s="153"/>
      <c r="V758" s="156"/>
      <c r="W758" s="153">
        <v>80</v>
      </c>
      <c r="X758" s="161">
        <f t="shared" si="135"/>
        <v>79094.399999999994</v>
      </c>
    </row>
    <row r="759" spans="1:26" s="40" customFormat="1" ht="25.5">
      <c r="A759" s="156">
        <v>30</v>
      </c>
      <c r="B759" s="202" t="s">
        <v>236</v>
      </c>
      <c r="C759" s="202" t="s">
        <v>1555</v>
      </c>
      <c r="D759" s="202" t="s">
        <v>401</v>
      </c>
      <c r="E759" s="202">
        <v>986.54</v>
      </c>
      <c r="F759" s="153">
        <v>26</v>
      </c>
      <c r="G759" s="639">
        <f t="shared" si="133"/>
        <v>25650.04</v>
      </c>
      <c r="H759" s="304">
        <v>44013</v>
      </c>
      <c r="I759" s="304">
        <v>43333</v>
      </c>
      <c r="J759" s="202" t="s">
        <v>391</v>
      </c>
      <c r="K759" s="330"/>
      <c r="L759" s="161">
        <f t="shared" si="134"/>
        <v>0</v>
      </c>
      <c r="M759" s="202">
        <v>464</v>
      </c>
      <c r="N759" s="304">
        <v>43234</v>
      </c>
      <c r="O759" s="152">
        <f t="shared" si="130"/>
        <v>5</v>
      </c>
      <c r="P759" s="150">
        <f t="shared" si="131"/>
        <v>4932.7</v>
      </c>
      <c r="Q759" s="168"/>
      <c r="R759" s="156"/>
      <c r="S759" s="156"/>
      <c r="T759" s="156"/>
      <c r="U759" s="153"/>
      <c r="V759" s="156"/>
      <c r="W759" s="153">
        <v>21</v>
      </c>
      <c r="X759" s="161">
        <f t="shared" si="135"/>
        <v>20717.34</v>
      </c>
    </row>
    <row r="760" spans="1:26" s="40" customFormat="1" ht="13.5">
      <c r="A760" s="435"/>
      <c r="B760" s="154" t="s">
        <v>1551</v>
      </c>
      <c r="C760" s="434"/>
      <c r="D760" s="121"/>
      <c r="E760" s="121"/>
      <c r="F760" s="120"/>
      <c r="G760" s="640">
        <f>SUM(G730:G759)</f>
        <v>14824059.700000003</v>
      </c>
      <c r="H760" s="162"/>
      <c r="I760" s="148"/>
      <c r="J760" s="162"/>
      <c r="K760" s="162"/>
      <c r="L760" s="163">
        <f>SUM(L730:L759)</f>
        <v>0</v>
      </c>
      <c r="M760" s="162"/>
      <c r="N760" s="162"/>
      <c r="O760" s="159"/>
      <c r="P760" s="147">
        <f>O760*E760+SUM(P730:P759)</f>
        <v>2513646.6299999994</v>
      </c>
      <c r="Q760" s="123"/>
      <c r="R760" s="435"/>
      <c r="S760" s="435"/>
      <c r="T760" s="435"/>
      <c r="U760" s="120"/>
      <c r="V760" s="435"/>
      <c r="W760" s="120"/>
      <c r="X760" s="163">
        <f>SUM(X730:X759)</f>
        <v>12310413.070000004</v>
      </c>
      <c r="Y760" s="110">
        <f>G760+L760-P760</f>
        <v>12310413.070000004</v>
      </c>
      <c r="Z760" s="110">
        <f>Y760-X760</f>
        <v>0</v>
      </c>
    </row>
    <row r="761" spans="1:26" s="40" customFormat="1" ht="13.5" customHeight="1">
      <c r="A761" s="678" t="s">
        <v>1517</v>
      </c>
      <c r="B761" s="679"/>
      <c r="C761" s="679"/>
      <c r="D761" s="679"/>
      <c r="E761" s="679"/>
      <c r="F761" s="679"/>
      <c r="G761" s="679"/>
      <c r="H761" s="679"/>
      <c r="I761" s="679"/>
      <c r="J761" s="679"/>
      <c r="K761" s="679"/>
      <c r="L761" s="679"/>
      <c r="M761" s="679"/>
      <c r="N761" s="679"/>
      <c r="O761" s="679"/>
      <c r="P761" s="679"/>
      <c r="Q761" s="679"/>
      <c r="R761" s="679"/>
      <c r="S761" s="679"/>
      <c r="T761" s="679"/>
      <c r="U761" s="679"/>
      <c r="V761" s="679"/>
      <c r="W761" s="679"/>
      <c r="X761" s="680"/>
      <c r="Y761" s="110"/>
      <c r="Z761" s="110"/>
    </row>
    <row r="762" spans="1:26" s="40" customFormat="1">
      <c r="A762" s="156">
        <v>1</v>
      </c>
      <c r="B762" s="151" t="s">
        <v>1518</v>
      </c>
      <c r="C762" s="157" t="s">
        <v>1537</v>
      </c>
      <c r="D762" s="122">
        <v>60418</v>
      </c>
      <c r="E762" s="122">
        <v>3290</v>
      </c>
      <c r="F762" s="153">
        <v>123</v>
      </c>
      <c r="G762" s="150">
        <f>F762*E762</f>
        <v>404670</v>
      </c>
      <c r="H762" s="149">
        <v>43951</v>
      </c>
      <c r="I762" s="167">
        <v>43321</v>
      </c>
      <c r="J762" s="165">
        <v>761</v>
      </c>
      <c r="K762" s="165"/>
      <c r="L762" s="161">
        <f>K762*E762</f>
        <v>0</v>
      </c>
      <c r="M762" s="197" t="s">
        <v>628</v>
      </c>
      <c r="N762" s="167">
        <v>43306</v>
      </c>
      <c r="O762" s="152">
        <f>F762+K762-W762</f>
        <v>26</v>
      </c>
      <c r="P762" s="150">
        <f>O762*E762</f>
        <v>85540</v>
      </c>
      <c r="Q762" s="168"/>
      <c r="R762" s="156"/>
      <c r="S762" s="156"/>
      <c r="T762" s="156"/>
      <c r="U762" s="153"/>
      <c r="V762" s="156"/>
      <c r="W762" s="153">
        <v>97</v>
      </c>
      <c r="X762" s="161">
        <f>W762*E762</f>
        <v>319130</v>
      </c>
      <c r="Y762" s="110"/>
      <c r="Z762" s="110"/>
    </row>
    <row r="763" spans="1:26" s="40" customFormat="1" ht="13.5">
      <c r="A763" s="435"/>
      <c r="B763" s="154"/>
      <c r="C763" s="434"/>
      <c r="D763" s="121"/>
      <c r="E763" s="121"/>
      <c r="F763" s="120"/>
      <c r="G763" s="147">
        <f>F763*E763+SUM(G762:G762)</f>
        <v>404670</v>
      </c>
      <c r="H763" s="162"/>
      <c r="I763" s="148"/>
      <c r="J763" s="162"/>
      <c r="K763" s="162"/>
      <c r="L763" s="163">
        <f>SUM(L762:L762)</f>
        <v>0</v>
      </c>
      <c r="M763" s="162"/>
      <c r="N763" s="162"/>
      <c r="O763" s="159"/>
      <c r="P763" s="147">
        <f>SUM(P762:P762)</f>
        <v>85540</v>
      </c>
      <c r="Q763" s="123"/>
      <c r="R763" s="435"/>
      <c r="S763" s="435"/>
      <c r="T763" s="435"/>
      <c r="U763" s="120"/>
      <c r="V763" s="435"/>
      <c r="W763" s="120"/>
      <c r="X763" s="163">
        <f>SUM(X762:X762)</f>
        <v>319130</v>
      </c>
      <c r="Y763" s="110"/>
      <c r="Z763" s="110"/>
    </row>
    <row r="764" spans="1:26" s="40" customFormat="1">
      <c r="A764" s="678" t="s">
        <v>131</v>
      </c>
      <c r="B764" s="679"/>
      <c r="C764" s="679"/>
      <c r="D764" s="679"/>
      <c r="E764" s="679"/>
      <c r="F764" s="679"/>
      <c r="G764" s="679"/>
      <c r="H764" s="679"/>
      <c r="I764" s="679"/>
      <c r="J764" s="679"/>
      <c r="K764" s="679"/>
      <c r="L764" s="679"/>
      <c r="M764" s="679"/>
      <c r="N764" s="679"/>
      <c r="O764" s="679"/>
      <c r="P764" s="679"/>
      <c r="Q764" s="679"/>
      <c r="R764" s="679"/>
      <c r="S764" s="679"/>
      <c r="T764" s="679"/>
      <c r="U764" s="679"/>
      <c r="V764" s="679"/>
      <c r="W764" s="679"/>
      <c r="X764" s="680"/>
      <c r="Y764" s="110"/>
      <c r="Z764" s="110"/>
    </row>
    <row r="765" spans="1:26" s="40" customFormat="1" ht="28.5" customHeight="1">
      <c r="A765" s="641">
        <v>1</v>
      </c>
      <c r="B765" s="586" t="s">
        <v>783</v>
      </c>
      <c r="C765" s="641" t="s">
        <v>160</v>
      </c>
      <c r="D765" s="641"/>
      <c r="E765" s="641">
        <v>40.81</v>
      </c>
      <c r="F765" s="641">
        <v>4450</v>
      </c>
      <c r="G765" s="641">
        <f>F765*E765</f>
        <v>181604.5</v>
      </c>
      <c r="H765" s="641"/>
      <c r="I765" s="642">
        <v>43339</v>
      </c>
      <c r="J765" s="641">
        <v>434</v>
      </c>
      <c r="K765" s="641"/>
      <c r="L765" s="641">
        <f>K765*E765</f>
        <v>0</v>
      </c>
      <c r="M765" s="641">
        <v>771</v>
      </c>
      <c r="N765" s="642">
        <v>43308</v>
      </c>
      <c r="O765" s="643">
        <f>F765+K765-W765</f>
        <v>1737</v>
      </c>
      <c r="P765" s="641">
        <f>O765*E765</f>
        <v>70886.97</v>
      </c>
      <c r="Q765" s="641"/>
      <c r="R765" s="641"/>
      <c r="S765" s="641"/>
      <c r="T765" s="641"/>
      <c r="U765" s="641"/>
      <c r="V765" s="641"/>
      <c r="W765" s="641">
        <v>2713</v>
      </c>
      <c r="X765" s="641">
        <f>W765*E765</f>
        <v>110717.53000000001</v>
      </c>
      <c r="Y765" s="110"/>
      <c r="Z765" s="110"/>
    </row>
    <row r="766" spans="1:26" s="40" customFormat="1" ht="29.25" customHeight="1">
      <c r="A766" s="641">
        <v>2</v>
      </c>
      <c r="B766" s="586" t="s">
        <v>784</v>
      </c>
      <c r="C766" s="641" t="s">
        <v>160</v>
      </c>
      <c r="D766" s="641"/>
      <c r="E766" s="641">
        <v>41.86</v>
      </c>
      <c r="F766" s="641">
        <v>5416</v>
      </c>
      <c r="G766" s="641">
        <f>F766*E766</f>
        <v>226713.76</v>
      </c>
      <c r="H766" s="641"/>
      <c r="I766" s="642">
        <v>43339</v>
      </c>
      <c r="J766" s="641">
        <v>434</v>
      </c>
      <c r="K766" s="641"/>
      <c r="L766" s="641">
        <f>K766*E766</f>
        <v>0</v>
      </c>
      <c r="M766" s="641">
        <v>771</v>
      </c>
      <c r="N766" s="642">
        <v>43308</v>
      </c>
      <c r="O766" s="641">
        <f>F766+K766-W766</f>
        <v>1158</v>
      </c>
      <c r="P766" s="641">
        <f>O766*E766</f>
        <v>48473.88</v>
      </c>
      <c r="Q766" s="641"/>
      <c r="R766" s="641"/>
      <c r="S766" s="641"/>
      <c r="T766" s="641"/>
      <c r="U766" s="641"/>
      <c r="V766" s="641"/>
      <c r="W766" s="641">
        <v>4258</v>
      </c>
      <c r="X766" s="641">
        <f>W766*E766</f>
        <v>178239.88</v>
      </c>
      <c r="Y766" s="110"/>
      <c r="Z766" s="110"/>
    </row>
    <row r="767" spans="1:26" s="40" customFormat="1" ht="29.25" customHeight="1">
      <c r="A767" s="641">
        <v>3</v>
      </c>
      <c r="B767" s="586" t="s">
        <v>1011</v>
      </c>
      <c r="C767" s="641" t="s">
        <v>160</v>
      </c>
      <c r="D767" s="641" t="s">
        <v>1012</v>
      </c>
      <c r="E767" s="641">
        <v>222.56</v>
      </c>
      <c r="F767" s="641">
        <v>0</v>
      </c>
      <c r="G767" s="641">
        <f>F767*E767</f>
        <v>0</v>
      </c>
      <c r="H767" s="642">
        <v>43811</v>
      </c>
      <c r="I767" s="642">
        <v>43455</v>
      </c>
      <c r="J767" s="641" t="s">
        <v>1013</v>
      </c>
      <c r="K767" s="641">
        <v>4918</v>
      </c>
      <c r="L767" s="641">
        <f>K767*E767</f>
        <v>1094550.08</v>
      </c>
      <c r="M767" s="641">
        <v>1338</v>
      </c>
      <c r="N767" s="642">
        <v>43456</v>
      </c>
      <c r="O767" s="641">
        <f>F767+K767-W767</f>
        <v>0</v>
      </c>
      <c r="P767" s="641">
        <f>O767*E767</f>
        <v>0</v>
      </c>
      <c r="Q767" s="641"/>
      <c r="R767" s="641"/>
      <c r="S767" s="641"/>
      <c r="T767" s="641"/>
      <c r="U767" s="641"/>
      <c r="V767" s="641"/>
      <c r="W767" s="641">
        <v>4918</v>
      </c>
      <c r="X767" s="641">
        <f>W767*E767</f>
        <v>1094550.08</v>
      </c>
      <c r="Y767" s="110"/>
      <c r="Z767" s="110"/>
    </row>
    <row r="768" spans="1:26" s="40" customFormat="1" ht="13.5" customHeight="1">
      <c r="A768" s="534"/>
      <c r="B768" s="534" t="s">
        <v>1551</v>
      </c>
      <c r="C768" s="534"/>
      <c r="D768" s="534"/>
      <c r="E768" s="534"/>
      <c r="F768" s="534"/>
      <c r="G768" s="534">
        <f>SUM(G765:G766)</f>
        <v>408318.26</v>
      </c>
      <c r="H768" s="534"/>
      <c r="I768" s="534"/>
      <c r="J768" s="534"/>
      <c r="K768" s="534"/>
      <c r="L768" s="534">
        <f>SUM(L765:L767)</f>
        <v>1094550.08</v>
      </c>
      <c r="M768" s="534"/>
      <c r="N768" s="534"/>
      <c r="O768" s="534"/>
      <c r="P768" s="534">
        <f>SUM(P765:P766)</f>
        <v>119360.85</v>
      </c>
      <c r="Q768" s="534"/>
      <c r="R768" s="534"/>
      <c r="S768" s="534"/>
      <c r="T768" s="534"/>
      <c r="U768" s="534"/>
      <c r="V768" s="534"/>
      <c r="W768" s="534"/>
      <c r="X768" s="534">
        <f>SUM(X765:X767)</f>
        <v>1383507.4900000002</v>
      </c>
      <c r="Y768" s="110"/>
      <c r="Z768" s="110"/>
    </row>
    <row r="769" spans="1:26" s="40" customFormat="1" ht="14.25">
      <c r="A769" s="675" t="s">
        <v>164</v>
      </c>
      <c r="B769" s="676"/>
      <c r="C769" s="676"/>
      <c r="D769" s="676"/>
      <c r="E769" s="676"/>
      <c r="F769" s="676"/>
      <c r="G769" s="676"/>
      <c r="H769" s="676"/>
      <c r="I769" s="676"/>
      <c r="J769" s="676"/>
      <c r="K769" s="676"/>
      <c r="L769" s="676"/>
      <c r="M769" s="676"/>
      <c r="N769" s="676"/>
      <c r="O769" s="676"/>
      <c r="P769" s="676"/>
      <c r="Q769" s="676"/>
      <c r="R769" s="676"/>
      <c r="S769" s="676"/>
      <c r="T769" s="676"/>
      <c r="U769" s="676"/>
      <c r="V769" s="676"/>
      <c r="W769" s="676"/>
      <c r="X769" s="677"/>
    </row>
    <row r="770" spans="1:26" s="40" customFormat="1">
      <c r="A770" s="156">
        <v>1</v>
      </c>
      <c r="B770" s="151" t="s">
        <v>1428</v>
      </c>
      <c r="C770" s="153" t="s">
        <v>9</v>
      </c>
      <c r="D770" s="153" t="s">
        <v>1601</v>
      </c>
      <c r="E770" s="122">
        <v>7.97</v>
      </c>
      <c r="F770" s="153">
        <v>10443</v>
      </c>
      <c r="G770" s="150">
        <f>E770*F770</f>
        <v>83230.709999999992</v>
      </c>
      <c r="H770" s="197" t="s">
        <v>1678</v>
      </c>
      <c r="I770" s="167">
        <v>42977</v>
      </c>
      <c r="J770" s="197" t="s">
        <v>1738</v>
      </c>
      <c r="K770" s="165"/>
      <c r="L770" s="161">
        <f>K770*E770</f>
        <v>0</v>
      </c>
      <c r="M770" s="153">
        <v>471</v>
      </c>
      <c r="N770" s="167">
        <v>42976</v>
      </c>
      <c r="O770" s="568">
        <f>F770-W770</f>
        <v>2913</v>
      </c>
      <c r="P770" s="644">
        <f>O770*E770</f>
        <v>23216.61</v>
      </c>
      <c r="Q770" s="168"/>
      <c r="R770" s="156"/>
      <c r="S770" s="156"/>
      <c r="T770" s="156"/>
      <c r="U770" s="153"/>
      <c r="V770" s="156"/>
      <c r="W770" s="153">
        <v>7530</v>
      </c>
      <c r="X770" s="161">
        <f>W770*E770</f>
        <v>60014.1</v>
      </c>
    </row>
    <row r="771" spans="1:26" s="40" customFormat="1">
      <c r="A771" s="156">
        <v>2</v>
      </c>
      <c r="B771" s="151" t="s">
        <v>1429</v>
      </c>
      <c r="C771" s="153" t="s">
        <v>1733</v>
      </c>
      <c r="D771" s="153" t="s">
        <v>1601</v>
      </c>
      <c r="E771" s="122">
        <v>141.09</v>
      </c>
      <c r="F771" s="153">
        <v>10</v>
      </c>
      <c r="G771" s="150">
        <f>E771*F771</f>
        <v>1410.9</v>
      </c>
      <c r="H771" s="197" t="s">
        <v>1679</v>
      </c>
      <c r="I771" s="167">
        <v>42977</v>
      </c>
      <c r="J771" s="197" t="s">
        <v>1738</v>
      </c>
      <c r="K771" s="165"/>
      <c r="L771" s="161">
        <f>K771*E771</f>
        <v>0</v>
      </c>
      <c r="M771" s="153">
        <v>471</v>
      </c>
      <c r="N771" s="167">
        <v>42976</v>
      </c>
      <c r="O771" s="568">
        <f>F771-W771</f>
        <v>0</v>
      </c>
      <c r="P771" s="644">
        <f>O771*E771</f>
        <v>0</v>
      </c>
      <c r="Q771" s="168"/>
      <c r="R771" s="156"/>
      <c r="S771" s="156"/>
      <c r="T771" s="156"/>
      <c r="U771" s="153"/>
      <c r="V771" s="156"/>
      <c r="W771" s="153">
        <v>10</v>
      </c>
      <c r="X771" s="161">
        <f>W771*E771</f>
        <v>1410.9</v>
      </c>
    </row>
    <row r="772" spans="1:26" s="40" customFormat="1">
      <c r="A772" s="156">
        <v>4</v>
      </c>
      <c r="B772" s="151" t="s">
        <v>1430</v>
      </c>
      <c r="C772" s="153" t="s">
        <v>1537</v>
      </c>
      <c r="D772" s="153" t="s">
        <v>1601</v>
      </c>
      <c r="E772" s="122">
        <v>197.85</v>
      </c>
      <c r="F772" s="153">
        <v>40</v>
      </c>
      <c r="G772" s="150">
        <f>E772*F772</f>
        <v>7914</v>
      </c>
      <c r="H772" s="197" t="s">
        <v>1651</v>
      </c>
      <c r="I772" s="167">
        <v>42977</v>
      </c>
      <c r="J772" s="197" t="s">
        <v>1738</v>
      </c>
      <c r="K772" s="165"/>
      <c r="L772" s="161">
        <f>K772*E772</f>
        <v>0</v>
      </c>
      <c r="M772" s="153">
        <v>471</v>
      </c>
      <c r="N772" s="167">
        <v>42976</v>
      </c>
      <c r="O772" s="568">
        <f>F772-W772</f>
        <v>0</v>
      </c>
      <c r="P772" s="644">
        <f>O772*E772</f>
        <v>0</v>
      </c>
      <c r="Q772" s="168"/>
      <c r="R772" s="156"/>
      <c r="S772" s="156"/>
      <c r="T772" s="156"/>
      <c r="U772" s="153"/>
      <c r="V772" s="156"/>
      <c r="W772" s="153">
        <v>40</v>
      </c>
      <c r="X772" s="161">
        <f>W772*E772</f>
        <v>7914</v>
      </c>
    </row>
    <row r="773" spans="1:26" s="43" customFormat="1">
      <c r="A773" s="156">
        <v>5</v>
      </c>
      <c r="B773" s="151" t="s">
        <v>1431</v>
      </c>
      <c r="C773" s="153" t="s">
        <v>1733</v>
      </c>
      <c r="D773" s="153" t="s">
        <v>1601</v>
      </c>
      <c r="E773" s="122">
        <v>23.54</v>
      </c>
      <c r="F773" s="153">
        <v>150</v>
      </c>
      <c r="G773" s="150">
        <f t="shared" ref="G773:G778" si="136">E773*F773</f>
        <v>3531</v>
      </c>
      <c r="H773" s="197" t="s">
        <v>1680</v>
      </c>
      <c r="I773" s="167">
        <v>42977</v>
      </c>
      <c r="J773" s="197" t="s">
        <v>1738</v>
      </c>
      <c r="K773" s="165"/>
      <c r="L773" s="161">
        <f t="shared" ref="L773:L778" si="137">K773*E773</f>
        <v>0</v>
      </c>
      <c r="M773" s="153">
        <v>471</v>
      </c>
      <c r="N773" s="167">
        <v>42976</v>
      </c>
      <c r="O773" s="568">
        <f t="shared" ref="O773:O779" si="138">F773-W773</f>
        <v>130</v>
      </c>
      <c r="P773" s="644">
        <f t="shared" ref="P773:P778" si="139">O773*E773</f>
        <v>3060.2</v>
      </c>
      <c r="Q773" s="168"/>
      <c r="R773" s="156"/>
      <c r="S773" s="156"/>
      <c r="T773" s="156"/>
      <c r="U773" s="153"/>
      <c r="V773" s="156"/>
      <c r="W773" s="153">
        <v>20</v>
      </c>
      <c r="X773" s="161">
        <f t="shared" ref="X773:X778" si="140">W773*E773</f>
        <v>470.79999999999995</v>
      </c>
    </row>
    <row r="774" spans="1:26" s="43" customFormat="1">
      <c r="A774" s="156">
        <v>6</v>
      </c>
      <c r="B774" s="151" t="s">
        <v>1432</v>
      </c>
      <c r="C774" s="153" t="s">
        <v>9</v>
      </c>
      <c r="D774" s="153" t="s">
        <v>1601</v>
      </c>
      <c r="E774" s="122">
        <v>16.72</v>
      </c>
      <c r="F774" s="153">
        <v>14</v>
      </c>
      <c r="G774" s="150">
        <f t="shared" si="136"/>
        <v>234.07999999999998</v>
      </c>
      <c r="H774" s="197" t="s">
        <v>1657</v>
      </c>
      <c r="I774" s="167">
        <v>42977</v>
      </c>
      <c r="J774" s="197" t="s">
        <v>1738</v>
      </c>
      <c r="K774" s="165"/>
      <c r="L774" s="161">
        <f t="shared" si="137"/>
        <v>0</v>
      </c>
      <c r="M774" s="153">
        <v>471</v>
      </c>
      <c r="N774" s="167">
        <v>42976</v>
      </c>
      <c r="O774" s="568">
        <f t="shared" si="138"/>
        <v>0</v>
      </c>
      <c r="P774" s="644">
        <f t="shared" si="139"/>
        <v>0</v>
      </c>
      <c r="Q774" s="168"/>
      <c r="R774" s="156"/>
      <c r="S774" s="156"/>
      <c r="T774" s="156"/>
      <c r="U774" s="153"/>
      <c r="V774" s="156"/>
      <c r="W774" s="153">
        <v>14</v>
      </c>
      <c r="X774" s="161">
        <f t="shared" si="140"/>
        <v>234.07999999999998</v>
      </c>
    </row>
    <row r="775" spans="1:26" s="43" customFormat="1">
      <c r="A775" s="156">
        <v>7</v>
      </c>
      <c r="B775" s="151" t="s">
        <v>1433</v>
      </c>
      <c r="C775" s="153" t="s">
        <v>9</v>
      </c>
      <c r="D775" s="153" t="s">
        <v>1601</v>
      </c>
      <c r="E775" s="122">
        <v>3.5</v>
      </c>
      <c r="F775" s="153">
        <v>37</v>
      </c>
      <c r="G775" s="150">
        <f t="shared" si="136"/>
        <v>129.5</v>
      </c>
      <c r="H775" s="197" t="s">
        <v>1386</v>
      </c>
      <c r="I775" s="167">
        <v>42977</v>
      </c>
      <c r="J775" s="197" t="s">
        <v>1738</v>
      </c>
      <c r="K775" s="165"/>
      <c r="L775" s="161">
        <f t="shared" si="137"/>
        <v>0</v>
      </c>
      <c r="M775" s="153">
        <v>471</v>
      </c>
      <c r="N775" s="167">
        <v>42976</v>
      </c>
      <c r="O775" s="568">
        <f t="shared" si="138"/>
        <v>0</v>
      </c>
      <c r="P775" s="644">
        <f t="shared" si="139"/>
        <v>0</v>
      </c>
      <c r="Q775" s="168"/>
      <c r="R775" s="156"/>
      <c r="S775" s="156"/>
      <c r="T775" s="156"/>
      <c r="U775" s="153"/>
      <c r="V775" s="156"/>
      <c r="W775" s="153">
        <v>37</v>
      </c>
      <c r="X775" s="161">
        <f t="shared" si="140"/>
        <v>129.5</v>
      </c>
    </row>
    <row r="776" spans="1:26" s="43" customFormat="1">
      <c r="A776" s="156">
        <v>10</v>
      </c>
      <c r="B776" s="151" t="s">
        <v>1434</v>
      </c>
      <c r="C776" s="153" t="s">
        <v>1733</v>
      </c>
      <c r="D776" s="153" t="s">
        <v>1601</v>
      </c>
      <c r="E776" s="122">
        <v>109.46</v>
      </c>
      <c r="F776" s="153">
        <v>196</v>
      </c>
      <c r="G776" s="150">
        <f t="shared" si="136"/>
        <v>21454.16</v>
      </c>
      <c r="H776" s="197" t="s">
        <v>1682</v>
      </c>
      <c r="I776" s="167">
        <v>42977</v>
      </c>
      <c r="J776" s="197" t="s">
        <v>1738</v>
      </c>
      <c r="K776" s="165"/>
      <c r="L776" s="161">
        <f t="shared" si="137"/>
        <v>0</v>
      </c>
      <c r="M776" s="153">
        <v>471</v>
      </c>
      <c r="N776" s="167">
        <v>42976</v>
      </c>
      <c r="O776" s="568">
        <f t="shared" si="138"/>
        <v>124</v>
      </c>
      <c r="P776" s="644">
        <f t="shared" si="139"/>
        <v>13573.039999999999</v>
      </c>
      <c r="Q776" s="168"/>
      <c r="R776" s="156"/>
      <c r="S776" s="156"/>
      <c r="T776" s="156"/>
      <c r="U776" s="153"/>
      <c r="V776" s="156"/>
      <c r="W776" s="153">
        <v>72</v>
      </c>
      <c r="X776" s="161">
        <f t="shared" si="140"/>
        <v>7881.12</v>
      </c>
    </row>
    <row r="777" spans="1:26" s="43" customFormat="1">
      <c r="A777" s="156">
        <v>11</v>
      </c>
      <c r="B777" s="151" t="s">
        <v>1435</v>
      </c>
      <c r="C777" s="153" t="s">
        <v>1733</v>
      </c>
      <c r="D777" s="153" t="s">
        <v>1601</v>
      </c>
      <c r="E777" s="122">
        <v>5.84</v>
      </c>
      <c r="F777" s="153">
        <v>25</v>
      </c>
      <c r="G777" s="150">
        <f t="shared" si="136"/>
        <v>146</v>
      </c>
      <c r="H777" s="197" t="s">
        <v>1682</v>
      </c>
      <c r="I777" s="167">
        <v>42977</v>
      </c>
      <c r="J777" s="197" t="s">
        <v>1738</v>
      </c>
      <c r="K777" s="165"/>
      <c r="L777" s="161">
        <f t="shared" si="137"/>
        <v>0</v>
      </c>
      <c r="M777" s="153">
        <v>471</v>
      </c>
      <c r="N777" s="167">
        <v>42976</v>
      </c>
      <c r="O777" s="568">
        <f t="shared" si="138"/>
        <v>5</v>
      </c>
      <c r="P777" s="644">
        <f t="shared" si="139"/>
        <v>29.2</v>
      </c>
      <c r="Q777" s="168"/>
      <c r="R777" s="156"/>
      <c r="S777" s="156"/>
      <c r="T777" s="156"/>
      <c r="U777" s="153"/>
      <c r="V777" s="156"/>
      <c r="W777" s="153">
        <v>20</v>
      </c>
      <c r="X777" s="161">
        <f t="shared" si="140"/>
        <v>116.8</v>
      </c>
    </row>
    <row r="778" spans="1:26" s="43" customFormat="1">
      <c r="A778" s="156">
        <v>12</v>
      </c>
      <c r="B778" s="151" t="s">
        <v>1436</v>
      </c>
      <c r="C778" s="153" t="s">
        <v>1538</v>
      </c>
      <c r="D778" s="153" t="s">
        <v>1601</v>
      </c>
      <c r="E778" s="122">
        <v>6.39</v>
      </c>
      <c r="F778" s="153">
        <v>1500</v>
      </c>
      <c r="G778" s="150">
        <f t="shared" si="136"/>
        <v>9585</v>
      </c>
      <c r="H778" s="197" t="s">
        <v>1646</v>
      </c>
      <c r="I778" s="167">
        <v>42977</v>
      </c>
      <c r="J778" s="197" t="s">
        <v>1738</v>
      </c>
      <c r="K778" s="165"/>
      <c r="L778" s="161">
        <f t="shared" si="137"/>
        <v>0</v>
      </c>
      <c r="M778" s="153">
        <v>471</v>
      </c>
      <c r="N778" s="167">
        <v>42976</v>
      </c>
      <c r="O778" s="568">
        <f t="shared" si="138"/>
        <v>480</v>
      </c>
      <c r="P778" s="644">
        <f t="shared" si="139"/>
        <v>3067.2</v>
      </c>
      <c r="Q778" s="168"/>
      <c r="R778" s="156"/>
      <c r="S778" s="156"/>
      <c r="T778" s="156"/>
      <c r="U778" s="153"/>
      <c r="V778" s="156"/>
      <c r="W778" s="153">
        <v>1020</v>
      </c>
      <c r="X778" s="161">
        <f t="shared" si="140"/>
        <v>6517.7999999999993</v>
      </c>
    </row>
    <row r="779" spans="1:26" s="30" customFormat="1" ht="13.5">
      <c r="A779" s="156"/>
      <c r="B779" s="154" t="s">
        <v>1551</v>
      </c>
      <c r="C779" s="120"/>
      <c r="D779" s="121"/>
      <c r="E779" s="121"/>
      <c r="F779" s="120"/>
      <c r="G779" s="163">
        <f>SUM(G770:G778)</f>
        <v>127635.34999999999</v>
      </c>
      <c r="H779" s="162"/>
      <c r="I779" s="167"/>
      <c r="J779" s="197"/>
      <c r="K779" s="162"/>
      <c r="L779" s="163">
        <f>SUM(L770:L778)</f>
        <v>0</v>
      </c>
      <c r="M779" s="162"/>
      <c r="N779" s="162"/>
      <c r="O779" s="568">
        <f t="shared" si="138"/>
        <v>0</v>
      </c>
      <c r="P779" s="163">
        <f>SUM(P770:P778)</f>
        <v>42946.249999999993</v>
      </c>
      <c r="Q779" s="123"/>
      <c r="R779" s="435"/>
      <c r="S779" s="435"/>
      <c r="T779" s="435"/>
      <c r="U779" s="120"/>
      <c r="V779" s="435"/>
      <c r="W779" s="162"/>
      <c r="X779" s="163">
        <f>SUM(X770:X778)</f>
        <v>84689.1</v>
      </c>
      <c r="Y779" s="111">
        <f>G779+L779-P779</f>
        <v>84689.1</v>
      </c>
      <c r="Z779" s="111">
        <f>X779-Y779</f>
        <v>0</v>
      </c>
    </row>
    <row r="780" spans="1:26">
      <c r="A780" s="437"/>
      <c r="B780" s="435" t="s">
        <v>1588</v>
      </c>
      <c r="C780" s="437"/>
      <c r="D780" s="437"/>
      <c r="E780" s="437"/>
      <c r="F780" s="155"/>
      <c r="G780" s="147">
        <f>G72+G84+G87+G257+G283+G289+G445+G479+G519+G530+G533+G536+G543+G516+G597+G656+G700+G710+G779+G660+G719+G723+G728+G760+G546+G763+G768</f>
        <v>253993441.19202763</v>
      </c>
      <c r="H780" s="437"/>
      <c r="I780" s="437"/>
      <c r="J780" s="170"/>
      <c r="K780" s="437"/>
      <c r="L780" s="147">
        <f>L72+L84+L87+L257+L283+L289+L445+L479+L519+L530+L533+L536+L543+L516+L597+L656+L700+L710+L779+L660+L719+L723+L728+L760+L546+L763+L768</f>
        <v>168030446.79000002</v>
      </c>
      <c r="M780" s="437"/>
      <c r="N780" s="158"/>
      <c r="O780" s="437"/>
      <c r="P780" s="147">
        <f>P72+P84+P87+P257+P283+P289+P445+P479+P519+P530+P533+P536+P543+P516+P597+P656+P700+P710+P779+P660+P719+P723+P728+P760+P546+P763+P768</f>
        <v>46084618.188590229</v>
      </c>
      <c r="Q780" s="437"/>
      <c r="R780" s="437"/>
      <c r="S780" s="437"/>
      <c r="T780" s="437"/>
      <c r="U780" s="155"/>
      <c r="V780" s="437"/>
      <c r="W780" s="437"/>
      <c r="X780" s="147">
        <f>X72+X84+X87+X257+X283+X289+X445+X479+X519+X530+X533+X536+X543+X516+X597+X656+X700+X710+X779+X660+X719+X723+X728+X760+X546+X763+X768</f>
        <v>375939269.79343736</v>
      </c>
      <c r="Y780" s="44"/>
    </row>
    <row r="781" spans="1:26" ht="43.5" customHeight="1">
      <c r="A781" s="45"/>
      <c r="B781" s="673" t="s">
        <v>1564</v>
      </c>
      <c r="C781" s="673"/>
      <c r="D781" s="673"/>
      <c r="E781" s="673"/>
      <c r="F781" s="46"/>
      <c r="G781" s="171"/>
      <c r="H781" s="47"/>
      <c r="I781" s="47"/>
      <c r="J781" s="674" t="s">
        <v>1565</v>
      </c>
      <c r="K781" s="674"/>
      <c r="L781" s="674"/>
      <c r="M781" s="674"/>
      <c r="N781" s="48"/>
      <c r="O781" s="49"/>
      <c r="P781" s="49"/>
    </row>
    <row r="786" spans="4:24">
      <c r="D786" s="1"/>
      <c r="E786" s="1"/>
      <c r="F786" s="52"/>
      <c r="G786" s="1"/>
      <c r="H786" s="1"/>
      <c r="I786" s="1"/>
      <c r="J786" s="1"/>
      <c r="N786" s="1"/>
      <c r="O786" s="1"/>
      <c r="P786" s="53">
        <f>G780+L780-P780</f>
        <v>375939269.79343742</v>
      </c>
      <c r="Q786" s="1"/>
      <c r="R786" s="1"/>
      <c r="S786" s="1"/>
      <c r="T786" s="1"/>
      <c r="U786" s="1"/>
      <c r="V786" s="1"/>
      <c r="W786" s="1"/>
      <c r="X786" s="1"/>
    </row>
    <row r="788" spans="4:24">
      <c r="P788" s="53">
        <f>P786-X780</f>
        <v>0</v>
      </c>
    </row>
  </sheetData>
  <mergeCells count="57">
    <mergeCell ref="W5:W6"/>
    <mergeCell ref="V5:V6"/>
    <mergeCell ref="B4:B6"/>
    <mergeCell ref="L5:L6"/>
    <mergeCell ref="E4:E6"/>
    <mergeCell ref="O4:P4"/>
    <mergeCell ref="P5:P6"/>
    <mergeCell ref="M5:N5"/>
    <mergeCell ref="I5:I6"/>
    <mergeCell ref="H4:H6"/>
    <mergeCell ref="F4:G4"/>
    <mergeCell ref="I4:N4"/>
    <mergeCell ref="F5:F6"/>
    <mergeCell ref="J5:J6"/>
    <mergeCell ref="A520:X520"/>
    <mergeCell ref="A537:X537"/>
    <mergeCell ref="A531:X531"/>
    <mergeCell ref="A544:X544"/>
    <mergeCell ref="A73:X73"/>
    <mergeCell ref="A88:X88"/>
    <mergeCell ref="A517:X517"/>
    <mergeCell ref="A480:X480"/>
    <mergeCell ref="A290:X290"/>
    <mergeCell ref="A284:X284"/>
    <mergeCell ref="A258:X258"/>
    <mergeCell ref="A85:X85"/>
    <mergeCell ref="B781:E781"/>
    <mergeCell ref="J781:M781"/>
    <mergeCell ref="A724:X724"/>
    <mergeCell ref="A769:X769"/>
    <mergeCell ref="A761:X761"/>
    <mergeCell ref="A729:X729"/>
    <mergeCell ref="A764:X764"/>
    <mergeCell ref="A4:A6"/>
    <mergeCell ref="A446:X446"/>
    <mergeCell ref="U1:X1"/>
    <mergeCell ref="Q4:V4"/>
    <mergeCell ref="U5:U6"/>
    <mergeCell ref="B2:X2"/>
    <mergeCell ref="C3:P3"/>
    <mergeCell ref="O5:O6"/>
    <mergeCell ref="Q5:T6"/>
    <mergeCell ref="K5:K6"/>
    <mergeCell ref="W4:X4"/>
    <mergeCell ref="C4:C6"/>
    <mergeCell ref="D4:D6"/>
    <mergeCell ref="A7:X7"/>
    <mergeCell ref="X5:X6"/>
    <mergeCell ref="G5:G6"/>
    <mergeCell ref="A720:X720"/>
    <mergeCell ref="A657:X657"/>
    <mergeCell ref="A598:X598"/>
    <mergeCell ref="A547:X547"/>
    <mergeCell ref="A534:X534"/>
    <mergeCell ref="A711:X711"/>
    <mergeCell ref="A701:X701"/>
    <mergeCell ref="A661:X661"/>
  </mergeCells>
  <phoneticPr fontId="8" type="noConversion"/>
  <dataValidations count="1">
    <dataValidation type="list" allowBlank="1" showInputMessage="1" showErrorMessage="1" sqref="B447:B465 B468:B478">
      <formula1>препарат</formula1>
    </dataValidation>
  </dataValidations>
  <pageMargins left="0" right="0" top="0.19685039370078741" bottom="0.19685039370078741" header="0.51181102362204722" footer="0"/>
  <pageSetup paperSize="9" scale="49" orientation="landscape" r:id="rId1"/>
  <headerFooter alignWithMargins="0">
    <oddFooter>&amp;R&amp;P</oddFooter>
  </headerFooter>
  <rowBreaks count="8" manualBreakCount="8">
    <brk id="118" max="23" man="1"/>
    <brk id="220" max="23" man="1"/>
    <brk id="289" max="23" man="1"/>
    <brk id="479" max="23" man="1"/>
    <brk id="546" max="23" man="1"/>
    <brk id="631" max="23" man="1"/>
    <brk id="700" max="23" man="1"/>
    <brk id="760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N185"/>
  <sheetViews>
    <sheetView view="pageBreakPreview" zoomScaleNormal="100" zoomScaleSheetLayoutView="100" workbookViewId="0">
      <selection activeCell="A114" sqref="A114:X116"/>
    </sheetView>
  </sheetViews>
  <sheetFormatPr defaultRowHeight="12.75"/>
  <cols>
    <col min="1" max="1" width="3" style="60" customWidth="1"/>
    <col min="2" max="2" width="33" style="107" customWidth="1"/>
    <col min="3" max="3" width="4.5703125" style="60" customWidth="1"/>
    <col min="4" max="4" width="10" style="60" customWidth="1"/>
    <col min="5" max="5" width="8.42578125" style="61" customWidth="1"/>
    <col min="6" max="6" width="5.5703125" style="61" customWidth="1"/>
    <col min="7" max="7" width="9.85546875" style="60" customWidth="1"/>
    <col min="8" max="8" width="9" style="60" customWidth="1"/>
    <col min="9" max="9" width="8" style="60" customWidth="1"/>
    <col min="10" max="10" width="9.140625" style="60"/>
    <col min="11" max="11" width="10.42578125" style="60" customWidth="1"/>
    <col min="12" max="12" width="9.5703125" style="60" customWidth="1"/>
    <col min="13" max="13" width="4.7109375" style="60" customWidth="1"/>
    <col min="14" max="14" width="8.42578125" style="60" customWidth="1"/>
    <col min="15" max="15" width="7" style="105" customWidth="1"/>
    <col min="16" max="16" width="10.85546875" style="63" customWidth="1"/>
    <col min="17" max="20" width="2.28515625" style="63" customWidth="1"/>
    <col min="21" max="21" width="3.28515625" style="63" customWidth="1"/>
    <col min="22" max="22" width="7.5703125" style="63" customWidth="1"/>
    <col min="23" max="23" width="6" style="63" customWidth="1"/>
    <col min="24" max="24" width="10.85546875" style="63" customWidth="1"/>
    <col min="25" max="25" width="10.5703125" style="60" bestFit="1" customWidth="1"/>
    <col min="26" max="16384" width="9.140625" style="60"/>
  </cols>
  <sheetData>
    <row r="1" spans="1:40">
      <c r="A1" s="58"/>
      <c r="B1" s="59"/>
      <c r="F1" s="62"/>
      <c r="H1" s="63"/>
      <c r="I1" s="63"/>
      <c r="N1" s="64"/>
      <c r="O1" s="726" t="s">
        <v>1577</v>
      </c>
      <c r="P1" s="726"/>
      <c r="Q1" s="726"/>
      <c r="R1" s="726"/>
      <c r="S1" s="65"/>
      <c r="T1" s="65"/>
      <c r="U1" s="65"/>
      <c r="V1" s="65"/>
      <c r="W1" s="65"/>
      <c r="X1" s="65"/>
    </row>
    <row r="2" spans="1:40" s="67" customFormat="1" ht="43.5" customHeight="1">
      <c r="A2" s="66"/>
      <c r="B2" s="657" t="s">
        <v>988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</row>
    <row r="3" spans="1:40" s="71" customFormat="1" ht="26.25" customHeight="1">
      <c r="A3" s="68"/>
      <c r="B3" s="69" t="s">
        <v>1540</v>
      </c>
      <c r="C3" s="727" t="s">
        <v>1612</v>
      </c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0"/>
      <c r="R3" s="70"/>
      <c r="S3" s="70"/>
      <c r="T3" s="70"/>
      <c r="U3" s="70"/>
      <c r="V3" s="70"/>
      <c r="W3" s="70"/>
      <c r="X3" s="70"/>
    </row>
    <row r="4" spans="1:40" s="71" customFormat="1" ht="25.5" customHeight="1">
      <c r="A4" s="70"/>
      <c r="B4" s="69" t="s">
        <v>1541</v>
      </c>
      <c r="C4" s="728" t="s">
        <v>1582</v>
      </c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9"/>
      <c r="P4" s="729"/>
      <c r="Q4" s="729"/>
      <c r="R4" s="729"/>
      <c r="S4" s="729"/>
      <c r="T4" s="729"/>
      <c r="U4" s="729"/>
      <c r="V4" s="729"/>
      <c r="W4" s="729"/>
    </row>
    <row r="5" spans="1:40" s="28" customFormat="1" ht="27.75" customHeight="1">
      <c r="A5" s="719" t="s">
        <v>1533</v>
      </c>
      <c r="B5" s="654" t="s">
        <v>1542</v>
      </c>
      <c r="C5" s="654" t="s">
        <v>1556</v>
      </c>
      <c r="D5" s="654" t="s">
        <v>1543</v>
      </c>
      <c r="E5" s="654" t="s">
        <v>1534</v>
      </c>
      <c r="F5" s="654" t="s">
        <v>965</v>
      </c>
      <c r="G5" s="654"/>
      <c r="H5" s="716" t="s">
        <v>1544</v>
      </c>
      <c r="I5" s="654" t="s">
        <v>1595</v>
      </c>
      <c r="J5" s="654"/>
      <c r="K5" s="654"/>
      <c r="L5" s="654"/>
      <c r="M5" s="654"/>
      <c r="N5" s="654"/>
      <c r="O5" s="690" t="s">
        <v>1723</v>
      </c>
      <c r="P5" s="691"/>
      <c r="Q5" s="654" t="s">
        <v>1604</v>
      </c>
      <c r="R5" s="654"/>
      <c r="S5" s="654"/>
      <c r="T5" s="654"/>
      <c r="U5" s="654"/>
      <c r="V5" s="654"/>
      <c r="W5" s="654" t="s">
        <v>987</v>
      </c>
      <c r="X5" s="654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40" s="28" customFormat="1" ht="12">
      <c r="A6" s="719"/>
      <c r="B6" s="654"/>
      <c r="C6" s="654"/>
      <c r="D6" s="654"/>
      <c r="E6" s="654"/>
      <c r="F6" s="655" t="s">
        <v>1545</v>
      </c>
      <c r="G6" s="654" t="s">
        <v>1546</v>
      </c>
      <c r="H6" s="717"/>
      <c r="I6" s="716" t="s">
        <v>1547</v>
      </c>
      <c r="J6" s="715" t="s">
        <v>1548</v>
      </c>
      <c r="K6" s="711" t="s">
        <v>1545</v>
      </c>
      <c r="L6" s="654" t="s">
        <v>1546</v>
      </c>
      <c r="M6" s="654" t="s">
        <v>1552</v>
      </c>
      <c r="N6" s="654"/>
      <c r="O6" s="655" t="s">
        <v>1545</v>
      </c>
      <c r="P6" s="654" t="s">
        <v>1546</v>
      </c>
      <c r="Q6" s="720" t="s">
        <v>1605</v>
      </c>
      <c r="R6" s="721"/>
      <c r="S6" s="721"/>
      <c r="T6" s="722"/>
      <c r="U6" s="655" t="s">
        <v>1545</v>
      </c>
      <c r="V6" s="689" t="s">
        <v>1546</v>
      </c>
      <c r="W6" s="659" t="s">
        <v>1545</v>
      </c>
      <c r="X6" s="654" t="s">
        <v>1546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</row>
    <row r="7" spans="1:40" s="28" customFormat="1" ht="12">
      <c r="A7" s="719"/>
      <c r="B7" s="654"/>
      <c r="C7" s="654"/>
      <c r="D7" s="654"/>
      <c r="E7" s="654"/>
      <c r="F7" s="656"/>
      <c r="G7" s="654"/>
      <c r="H7" s="718"/>
      <c r="I7" s="718"/>
      <c r="J7" s="715"/>
      <c r="K7" s="711"/>
      <c r="L7" s="654"/>
      <c r="M7" s="184" t="s">
        <v>1549</v>
      </c>
      <c r="N7" s="73" t="s">
        <v>1550</v>
      </c>
      <c r="O7" s="656"/>
      <c r="P7" s="654"/>
      <c r="Q7" s="723"/>
      <c r="R7" s="724"/>
      <c r="S7" s="724"/>
      <c r="T7" s="725"/>
      <c r="U7" s="656"/>
      <c r="V7" s="689"/>
      <c r="W7" s="660"/>
      <c r="X7" s="65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</row>
    <row r="8" spans="1:40" ht="17.25" customHeight="1">
      <c r="A8" s="703" t="s">
        <v>1535</v>
      </c>
      <c r="B8" s="703"/>
      <c r="C8" s="703"/>
      <c r="D8" s="703"/>
      <c r="E8" s="703"/>
      <c r="F8" s="703"/>
      <c r="G8" s="703"/>
      <c r="H8" s="703"/>
      <c r="I8" s="703"/>
      <c r="J8" s="703"/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</row>
    <row r="9" spans="1:40" s="76" customFormat="1" ht="15.75" customHeight="1">
      <c r="A9" s="340">
        <v>1</v>
      </c>
      <c r="B9" s="341" t="s">
        <v>141</v>
      </c>
      <c r="C9" s="340" t="s">
        <v>1537</v>
      </c>
      <c r="D9" s="340">
        <v>6065167</v>
      </c>
      <c r="E9" s="342">
        <v>4088.47</v>
      </c>
      <c r="F9" s="340">
        <v>4</v>
      </c>
      <c r="G9" s="342">
        <f>F9*E9</f>
        <v>16353.88</v>
      </c>
      <c r="H9" s="343">
        <v>43583</v>
      </c>
      <c r="I9" s="344"/>
      <c r="J9" s="340"/>
      <c r="K9" s="345"/>
      <c r="L9" s="342"/>
      <c r="M9" s="345">
        <v>490</v>
      </c>
      <c r="N9" s="343">
        <v>42633</v>
      </c>
      <c r="O9" s="340">
        <f>F9-W9</f>
        <v>0</v>
      </c>
      <c r="P9" s="342">
        <f>O9*E9</f>
        <v>0</v>
      </c>
      <c r="Q9" s="346"/>
      <c r="R9" s="345"/>
      <c r="S9" s="345"/>
      <c r="T9" s="345"/>
      <c r="U9" s="345"/>
      <c r="V9" s="345"/>
      <c r="W9" s="340">
        <v>4</v>
      </c>
      <c r="X9" s="342">
        <f>W9*E9</f>
        <v>16353.88</v>
      </c>
    </row>
    <row r="10" spans="1:40" s="76" customFormat="1" ht="15.75" customHeight="1">
      <c r="A10" s="340">
        <v>2</v>
      </c>
      <c r="B10" s="341" t="s">
        <v>141</v>
      </c>
      <c r="C10" s="340" t="s">
        <v>1537</v>
      </c>
      <c r="D10" s="340">
        <v>1096172</v>
      </c>
      <c r="E10" s="342">
        <v>3638</v>
      </c>
      <c r="F10" s="340">
        <v>5</v>
      </c>
      <c r="G10" s="342">
        <f>F10*E10</f>
        <v>18190</v>
      </c>
      <c r="H10" s="343">
        <v>44135</v>
      </c>
      <c r="I10" s="344">
        <v>43300</v>
      </c>
      <c r="J10" s="340">
        <v>246</v>
      </c>
      <c r="K10" s="345"/>
      <c r="L10" s="342">
        <f>K10*E10</f>
        <v>0</v>
      </c>
      <c r="M10" s="345">
        <v>701</v>
      </c>
      <c r="N10" s="343">
        <v>43294</v>
      </c>
      <c r="O10" s="340">
        <f>F10-W10</f>
        <v>0</v>
      </c>
      <c r="P10" s="342">
        <f>O10*E10</f>
        <v>0</v>
      </c>
      <c r="Q10" s="346"/>
      <c r="R10" s="345"/>
      <c r="S10" s="345"/>
      <c r="T10" s="345"/>
      <c r="U10" s="345"/>
      <c r="V10" s="345"/>
      <c r="W10" s="340">
        <v>5</v>
      </c>
      <c r="X10" s="342">
        <f>W10*E10</f>
        <v>18190</v>
      </c>
    </row>
    <row r="11" spans="1:40" s="63" customFormat="1" ht="15.75" customHeight="1">
      <c r="A11" s="347"/>
      <c r="B11" s="348" t="s">
        <v>1551</v>
      </c>
      <c r="C11" s="347"/>
      <c r="D11" s="347"/>
      <c r="E11" s="349"/>
      <c r="F11" s="347"/>
      <c r="G11" s="349">
        <f>SUM(G9:G10)</f>
        <v>34543.879999999997</v>
      </c>
      <c r="H11" s="350"/>
      <c r="I11" s="351"/>
      <c r="J11" s="347"/>
      <c r="K11" s="352"/>
      <c r="L11" s="349">
        <f>SUM(L9:L10)</f>
        <v>0</v>
      </c>
      <c r="M11" s="352"/>
      <c r="N11" s="353"/>
      <c r="O11" s="347"/>
      <c r="P11" s="349">
        <f>SUM(P9:P10)</f>
        <v>0</v>
      </c>
      <c r="Q11" s="354"/>
      <c r="R11" s="352"/>
      <c r="S11" s="352"/>
      <c r="T11" s="352"/>
      <c r="U11" s="352"/>
      <c r="V11" s="352"/>
      <c r="W11" s="347"/>
      <c r="X11" s="349">
        <f>SUM(X9:X10)</f>
        <v>34543.879999999997</v>
      </c>
    </row>
    <row r="12" spans="1:40" ht="14.25">
      <c r="A12" s="703" t="s">
        <v>1532</v>
      </c>
      <c r="B12" s="703"/>
      <c r="C12" s="703"/>
      <c r="D12" s="703"/>
      <c r="E12" s="703"/>
      <c r="F12" s="703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</row>
    <row r="13" spans="1:40" s="63" customFormat="1" ht="15.75" customHeight="1">
      <c r="A13" s="355"/>
      <c r="B13" s="341"/>
      <c r="C13" s="340"/>
      <c r="D13" s="356"/>
      <c r="E13" s="357"/>
      <c r="F13" s="355"/>
      <c r="G13" s="342">
        <f>F13*E13</f>
        <v>0</v>
      </c>
      <c r="H13" s="358"/>
      <c r="I13" s="358"/>
      <c r="J13" s="355"/>
      <c r="K13" s="359"/>
      <c r="L13" s="357">
        <f>K13*E13</f>
        <v>0</v>
      </c>
      <c r="M13" s="359"/>
      <c r="N13" s="358"/>
      <c r="O13" s="340">
        <f>F13+K13-W13</f>
        <v>0</v>
      </c>
      <c r="P13" s="342">
        <f>O13*E13</f>
        <v>0</v>
      </c>
      <c r="Q13" s="360"/>
      <c r="R13" s="359"/>
      <c r="S13" s="359"/>
      <c r="T13" s="359"/>
      <c r="U13" s="359"/>
      <c r="V13" s="359"/>
      <c r="W13" s="355">
        <v>0</v>
      </c>
      <c r="X13" s="342">
        <f>W13*E13</f>
        <v>0</v>
      </c>
    </row>
    <row r="14" spans="1:40" s="63" customFormat="1" ht="15.75" customHeight="1">
      <c r="A14" s="347"/>
      <c r="B14" s="348" t="s">
        <v>1551</v>
      </c>
      <c r="C14" s="347"/>
      <c r="D14" s="347"/>
      <c r="E14" s="349"/>
      <c r="F14" s="347"/>
      <c r="G14" s="349">
        <f>SUM(G13:G13)</f>
        <v>0</v>
      </c>
      <c r="H14" s="350"/>
      <c r="I14" s="351"/>
      <c r="J14" s="347"/>
      <c r="K14" s="352"/>
      <c r="L14" s="349">
        <f>SUM(L13:L13)</f>
        <v>0</v>
      </c>
      <c r="M14" s="352"/>
      <c r="N14" s="353"/>
      <c r="O14" s="347"/>
      <c r="P14" s="349">
        <f>SUM(P13:P13)</f>
        <v>0</v>
      </c>
      <c r="Q14" s="354"/>
      <c r="R14" s="352"/>
      <c r="S14" s="352"/>
      <c r="T14" s="352"/>
      <c r="U14" s="352"/>
      <c r="V14" s="352"/>
      <c r="W14" s="347"/>
      <c r="X14" s="349">
        <f>SUM(X13:X13)</f>
        <v>0</v>
      </c>
    </row>
    <row r="15" spans="1:40" ht="14.25">
      <c r="A15" s="703" t="s">
        <v>1611</v>
      </c>
      <c r="B15" s="703"/>
      <c r="C15" s="703"/>
      <c r="D15" s="703"/>
      <c r="E15" s="703"/>
      <c r="F15" s="703"/>
      <c r="G15" s="703"/>
      <c r="H15" s="703"/>
      <c r="I15" s="703"/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</row>
    <row r="16" spans="1:40" s="76" customFormat="1" ht="36">
      <c r="A16" s="340">
        <v>1</v>
      </c>
      <c r="B16" s="361" t="s">
        <v>1406</v>
      </c>
      <c r="C16" s="355" t="s">
        <v>4</v>
      </c>
      <c r="D16" s="356" t="s">
        <v>1407</v>
      </c>
      <c r="E16" s="357">
        <v>361.57</v>
      </c>
      <c r="F16" s="355">
        <v>5</v>
      </c>
      <c r="G16" s="342">
        <f>F16*E16</f>
        <v>1807.85</v>
      </c>
      <c r="H16" s="358">
        <v>43800</v>
      </c>
      <c r="I16" s="358">
        <v>42957</v>
      </c>
      <c r="J16" s="355"/>
      <c r="K16" s="359"/>
      <c r="L16" s="357">
        <f>K16*E16</f>
        <v>0</v>
      </c>
      <c r="M16" s="359">
        <v>374</v>
      </c>
      <c r="N16" s="358">
        <v>42943</v>
      </c>
      <c r="O16" s="340">
        <f>F16-W16</f>
        <v>3</v>
      </c>
      <c r="P16" s="342">
        <f>O16*E16</f>
        <v>1084.71</v>
      </c>
      <c r="Q16" s="360"/>
      <c r="R16" s="359"/>
      <c r="S16" s="359"/>
      <c r="T16" s="359"/>
      <c r="U16" s="359"/>
      <c r="V16" s="359"/>
      <c r="W16" s="355">
        <v>2</v>
      </c>
      <c r="X16" s="342">
        <f>W16*E16</f>
        <v>723.14</v>
      </c>
    </row>
    <row r="17" spans="1:24" s="76" customFormat="1" ht="11.25">
      <c r="A17" s="340">
        <v>2</v>
      </c>
      <c r="B17" s="362" t="s">
        <v>1326</v>
      </c>
      <c r="C17" s="340" t="s">
        <v>1537</v>
      </c>
      <c r="D17" s="363">
        <v>1105157</v>
      </c>
      <c r="E17" s="364">
        <v>3638</v>
      </c>
      <c r="F17" s="365">
        <v>0</v>
      </c>
      <c r="G17" s="342">
        <f>F17*E17</f>
        <v>0</v>
      </c>
      <c r="H17" s="343">
        <v>44316</v>
      </c>
      <c r="I17" s="344">
        <v>43453</v>
      </c>
      <c r="J17" s="340">
        <v>411</v>
      </c>
      <c r="K17" s="365">
        <v>6</v>
      </c>
      <c r="L17" s="342">
        <f>K17*E17</f>
        <v>21828</v>
      </c>
      <c r="M17" s="345">
        <v>701</v>
      </c>
      <c r="N17" s="343">
        <v>43294</v>
      </c>
      <c r="O17" s="340">
        <f>F17+K17-W17</f>
        <v>0.55999999999999961</v>
      </c>
      <c r="P17" s="342">
        <f>O17*E17</f>
        <v>2037.2799999999986</v>
      </c>
      <c r="Q17" s="366"/>
      <c r="R17" s="345"/>
      <c r="S17" s="345"/>
      <c r="T17" s="345"/>
      <c r="U17" s="345"/>
      <c r="V17" s="345"/>
      <c r="W17" s="365">
        <v>5.44</v>
      </c>
      <c r="X17" s="342">
        <f>W17*E17</f>
        <v>19790.72</v>
      </c>
    </row>
    <row r="18" spans="1:24" s="76" customFormat="1" ht="21" customHeight="1">
      <c r="A18" s="340">
        <v>3</v>
      </c>
      <c r="B18" s="367" t="s">
        <v>1614</v>
      </c>
      <c r="C18" s="368" t="s">
        <v>1557</v>
      </c>
      <c r="D18" s="369">
        <v>10207088</v>
      </c>
      <c r="E18" s="370">
        <v>350</v>
      </c>
      <c r="F18" s="371">
        <v>5</v>
      </c>
      <c r="G18" s="342">
        <f>F18*E18</f>
        <v>1750</v>
      </c>
      <c r="H18" s="343">
        <v>44043</v>
      </c>
      <c r="I18" s="344"/>
      <c r="J18" s="340"/>
      <c r="K18" s="371"/>
      <c r="L18" s="342"/>
      <c r="M18" s="345">
        <v>58</v>
      </c>
      <c r="N18" s="343">
        <v>41669</v>
      </c>
      <c r="O18" s="340">
        <f>F18-W18</f>
        <v>0</v>
      </c>
      <c r="P18" s="342">
        <f>O18*E18</f>
        <v>0</v>
      </c>
      <c r="Q18" s="366"/>
      <c r="R18" s="345"/>
      <c r="S18" s="345"/>
      <c r="T18" s="345"/>
      <c r="U18" s="345"/>
      <c r="V18" s="345"/>
      <c r="W18" s="371">
        <v>5</v>
      </c>
      <c r="X18" s="342">
        <f>W18*E18</f>
        <v>1750</v>
      </c>
    </row>
    <row r="19" spans="1:24" s="63" customFormat="1" ht="13.5" customHeight="1">
      <c r="A19" s="347"/>
      <c r="B19" s="348" t="s">
        <v>1551</v>
      </c>
      <c r="C19" s="372"/>
      <c r="D19" s="347"/>
      <c r="E19" s="349"/>
      <c r="F19" s="347"/>
      <c r="G19" s="349">
        <f>SUM(G16:G18)</f>
        <v>3557.85</v>
      </c>
      <c r="H19" s="350"/>
      <c r="I19" s="351"/>
      <c r="J19" s="347"/>
      <c r="K19" s="352"/>
      <c r="L19" s="349">
        <f>SUM(L16:L18)</f>
        <v>21828</v>
      </c>
      <c r="M19" s="352"/>
      <c r="N19" s="353"/>
      <c r="O19" s="347"/>
      <c r="P19" s="349">
        <f>SUM(P16:P18)</f>
        <v>3121.9899999999989</v>
      </c>
      <c r="Q19" s="354"/>
      <c r="R19" s="352"/>
      <c r="S19" s="352"/>
      <c r="T19" s="352"/>
      <c r="U19" s="352"/>
      <c r="V19" s="352"/>
      <c r="W19" s="352"/>
      <c r="X19" s="349">
        <f>SUM(X16:X18)</f>
        <v>22263.86</v>
      </c>
    </row>
    <row r="20" spans="1:24" s="76" customFormat="1" ht="14.25">
      <c r="A20" s="703" t="s">
        <v>1563</v>
      </c>
      <c r="B20" s="703"/>
      <c r="C20" s="703"/>
      <c r="D20" s="703"/>
      <c r="E20" s="703"/>
      <c r="F20" s="703"/>
      <c r="G20" s="703"/>
      <c r="H20" s="703"/>
      <c r="I20" s="703"/>
      <c r="J20" s="703"/>
      <c r="K20" s="703"/>
      <c r="L20" s="703"/>
      <c r="M20" s="703"/>
      <c r="N20" s="703"/>
      <c r="O20" s="703"/>
      <c r="P20" s="703"/>
      <c r="Q20" s="703"/>
      <c r="R20" s="703"/>
      <c r="S20" s="703"/>
      <c r="T20" s="703"/>
      <c r="U20" s="703"/>
      <c r="V20" s="703"/>
      <c r="W20" s="703"/>
      <c r="X20" s="703"/>
    </row>
    <row r="21" spans="1:24" s="76" customFormat="1" ht="25.5" customHeight="1">
      <c r="A21" s="340">
        <v>1</v>
      </c>
      <c r="B21" s="367"/>
      <c r="C21" s="340"/>
      <c r="D21" s="368"/>
      <c r="E21" s="370"/>
      <c r="F21" s="371"/>
      <c r="G21" s="342"/>
      <c r="H21" s="343"/>
      <c r="I21" s="344"/>
      <c r="J21" s="340"/>
      <c r="K21" s="371"/>
      <c r="L21" s="342"/>
      <c r="M21" s="345"/>
      <c r="N21" s="343"/>
      <c r="O21" s="340"/>
      <c r="P21" s="342"/>
      <c r="Q21" s="366"/>
      <c r="R21" s="345"/>
      <c r="S21" s="345"/>
      <c r="T21" s="345"/>
      <c r="U21" s="345"/>
      <c r="V21" s="345"/>
      <c r="W21" s="371"/>
      <c r="X21" s="342">
        <f>W21*E21</f>
        <v>0</v>
      </c>
    </row>
    <row r="22" spans="1:24" s="63" customFormat="1" ht="18" customHeight="1">
      <c r="A22" s="347"/>
      <c r="B22" s="348" t="s">
        <v>1551</v>
      </c>
      <c r="C22" s="347"/>
      <c r="D22" s="347"/>
      <c r="E22" s="349"/>
      <c r="F22" s="347"/>
      <c r="G22" s="349">
        <f>SUM(G21)</f>
        <v>0</v>
      </c>
      <c r="H22" s="350"/>
      <c r="I22" s="351"/>
      <c r="J22" s="347"/>
      <c r="K22" s="352"/>
      <c r="L22" s="349">
        <f>SUM(L21:L21)</f>
        <v>0</v>
      </c>
      <c r="M22" s="352"/>
      <c r="N22" s="353"/>
      <c r="O22" s="347"/>
      <c r="P22" s="349">
        <f>SUM(P21:P21)</f>
        <v>0</v>
      </c>
      <c r="Q22" s="354"/>
      <c r="R22" s="352"/>
      <c r="S22" s="352"/>
      <c r="T22" s="352"/>
      <c r="U22" s="352"/>
      <c r="V22" s="352"/>
      <c r="W22" s="352"/>
      <c r="X22" s="349">
        <f>SUM(X21:X21)</f>
        <v>0</v>
      </c>
    </row>
    <row r="23" spans="1:24" s="63" customFormat="1" ht="18" customHeight="1">
      <c r="A23" s="703" t="s">
        <v>142</v>
      </c>
      <c r="B23" s="703"/>
      <c r="C23" s="703"/>
      <c r="D23" s="703"/>
      <c r="E23" s="703"/>
      <c r="F23" s="703"/>
      <c r="G23" s="703"/>
      <c r="H23" s="703"/>
      <c r="I23" s="703"/>
      <c r="J23" s="703"/>
      <c r="K23" s="703"/>
      <c r="L23" s="703"/>
      <c r="M23" s="703"/>
      <c r="N23" s="703"/>
      <c r="O23" s="703"/>
      <c r="P23" s="703"/>
      <c r="Q23" s="703"/>
      <c r="R23" s="703"/>
      <c r="S23" s="703"/>
      <c r="T23" s="703"/>
      <c r="U23" s="703"/>
      <c r="V23" s="703"/>
      <c r="W23" s="703"/>
      <c r="X23" s="703"/>
    </row>
    <row r="24" spans="1:24" s="63" customFormat="1" ht="21" customHeight="1">
      <c r="A24" s="355"/>
      <c r="B24" s="341"/>
      <c r="C24" s="355"/>
      <c r="D24" s="355"/>
      <c r="E24" s="357"/>
      <c r="F24" s="359"/>
      <c r="G24" s="342"/>
      <c r="H24" s="358"/>
      <c r="I24" s="344"/>
      <c r="J24" s="355"/>
      <c r="K24" s="359"/>
      <c r="L24" s="342"/>
      <c r="M24" s="359"/>
      <c r="N24" s="343"/>
      <c r="O24" s="340"/>
      <c r="P24" s="342"/>
      <c r="Q24" s="360"/>
      <c r="R24" s="359"/>
      <c r="S24" s="359"/>
      <c r="T24" s="359"/>
      <c r="U24" s="359"/>
      <c r="V24" s="359"/>
      <c r="W24" s="359"/>
      <c r="X24" s="342"/>
    </row>
    <row r="25" spans="1:24" s="63" customFormat="1" ht="16.5" customHeight="1">
      <c r="A25" s="347"/>
      <c r="B25" s="348" t="s">
        <v>1551</v>
      </c>
      <c r="C25" s="347"/>
      <c r="D25" s="347"/>
      <c r="E25" s="349"/>
      <c r="F25" s="347"/>
      <c r="G25" s="349">
        <f>G24</f>
        <v>0</v>
      </c>
      <c r="H25" s="350"/>
      <c r="I25" s="351"/>
      <c r="J25" s="347"/>
      <c r="K25" s="352"/>
      <c r="L25" s="349">
        <f>L24</f>
        <v>0</v>
      </c>
      <c r="M25" s="352"/>
      <c r="N25" s="353"/>
      <c r="O25" s="347"/>
      <c r="P25" s="349">
        <f>P24</f>
        <v>0</v>
      </c>
      <c r="Q25" s="354"/>
      <c r="R25" s="352"/>
      <c r="S25" s="352"/>
      <c r="T25" s="352"/>
      <c r="U25" s="352"/>
      <c r="V25" s="352"/>
      <c r="W25" s="352"/>
      <c r="X25" s="349">
        <f>X24</f>
        <v>0</v>
      </c>
    </row>
    <row r="26" spans="1:24" ht="14.25">
      <c r="A26" s="703" t="s">
        <v>5</v>
      </c>
      <c r="B26" s="703"/>
      <c r="C26" s="703"/>
      <c r="D26" s="703"/>
      <c r="E26" s="703"/>
      <c r="F26" s="703"/>
      <c r="G26" s="703"/>
      <c r="H26" s="703"/>
      <c r="I26" s="703"/>
      <c r="J26" s="703"/>
      <c r="K26" s="703"/>
      <c r="L26" s="703"/>
      <c r="M26" s="703"/>
      <c r="N26" s="703"/>
      <c r="O26" s="703"/>
      <c r="P26" s="703"/>
      <c r="Q26" s="703"/>
      <c r="R26" s="703"/>
      <c r="S26" s="703"/>
      <c r="T26" s="703"/>
      <c r="U26" s="703"/>
      <c r="V26" s="703"/>
      <c r="W26" s="703"/>
      <c r="X26" s="703"/>
    </row>
    <row r="27" spans="1:24" s="76" customFormat="1" ht="15.75" customHeight="1">
      <c r="A27" s="340">
        <v>2</v>
      </c>
      <c r="B27" s="361" t="s">
        <v>1326</v>
      </c>
      <c r="C27" s="355" t="s">
        <v>1537</v>
      </c>
      <c r="D27" s="356">
        <v>1096172</v>
      </c>
      <c r="E27" s="357">
        <v>3638</v>
      </c>
      <c r="F27" s="365">
        <v>10</v>
      </c>
      <c r="G27" s="342">
        <f>F27*E27</f>
        <v>36380</v>
      </c>
      <c r="H27" s="343">
        <v>44135</v>
      </c>
      <c r="I27" s="344">
        <v>43319</v>
      </c>
      <c r="J27" s="340">
        <v>274</v>
      </c>
      <c r="K27" s="365"/>
      <c r="L27" s="342">
        <f>K27*E27</f>
        <v>0</v>
      </c>
      <c r="M27" s="345">
        <v>701</v>
      </c>
      <c r="N27" s="343">
        <v>43294</v>
      </c>
      <c r="O27" s="340">
        <f>F27+K27-W27</f>
        <v>3</v>
      </c>
      <c r="P27" s="342">
        <f>O27*E27</f>
        <v>10914</v>
      </c>
      <c r="Q27" s="366"/>
      <c r="R27" s="345"/>
      <c r="S27" s="345"/>
      <c r="T27" s="345"/>
      <c r="U27" s="345"/>
      <c r="V27" s="345"/>
      <c r="W27" s="365">
        <v>7</v>
      </c>
      <c r="X27" s="342">
        <f>W27*E27</f>
        <v>25466</v>
      </c>
    </row>
    <row r="28" spans="1:24" s="63" customFormat="1" ht="15.75" customHeight="1">
      <c r="A28" s="347"/>
      <c r="B28" s="348" t="s">
        <v>1551</v>
      </c>
      <c r="C28" s="347"/>
      <c r="D28" s="347"/>
      <c r="E28" s="349"/>
      <c r="F28" s="347"/>
      <c r="G28" s="349">
        <f>SUM(G27:G27)</f>
        <v>36380</v>
      </c>
      <c r="H28" s="373"/>
      <c r="I28" s="351"/>
      <c r="J28" s="347"/>
      <c r="K28" s="352"/>
      <c r="L28" s="349">
        <f>SUM(L27)</f>
        <v>0</v>
      </c>
      <c r="M28" s="352"/>
      <c r="N28" s="353"/>
      <c r="O28" s="347"/>
      <c r="P28" s="349">
        <f>SUM(P27:P27)</f>
        <v>10914</v>
      </c>
      <c r="Q28" s="354"/>
      <c r="R28" s="352"/>
      <c r="S28" s="352"/>
      <c r="T28" s="352"/>
      <c r="U28" s="352"/>
      <c r="V28" s="352"/>
      <c r="W28" s="347"/>
      <c r="X28" s="349">
        <f>SUM(X27:X27)</f>
        <v>25466</v>
      </c>
    </row>
    <row r="29" spans="1:24" s="71" customFormat="1" ht="14.25">
      <c r="A29" s="703" t="s">
        <v>1575</v>
      </c>
      <c r="B29" s="703"/>
      <c r="C29" s="703"/>
      <c r="D29" s="703"/>
      <c r="E29" s="703"/>
      <c r="F29" s="703"/>
      <c r="G29" s="703"/>
      <c r="H29" s="703"/>
      <c r="I29" s="703"/>
      <c r="J29" s="703"/>
      <c r="K29" s="703"/>
      <c r="L29" s="703"/>
      <c r="M29" s="703"/>
      <c r="N29" s="703"/>
      <c r="O29" s="703"/>
      <c r="P29" s="703"/>
      <c r="Q29" s="703"/>
      <c r="R29" s="703"/>
      <c r="S29" s="703"/>
      <c r="T29" s="703"/>
      <c r="U29" s="703"/>
      <c r="V29" s="703"/>
      <c r="W29" s="703"/>
      <c r="X29" s="703"/>
    </row>
    <row r="30" spans="1:24" s="71" customFormat="1" ht="14.25">
      <c r="A30" s="340">
        <v>1</v>
      </c>
      <c r="B30" s="362" t="s">
        <v>1326</v>
      </c>
      <c r="C30" s="368" t="s">
        <v>1537</v>
      </c>
      <c r="D30" s="369">
        <v>1096172</v>
      </c>
      <c r="E30" s="374">
        <v>3638</v>
      </c>
      <c r="F30" s="365">
        <v>2</v>
      </c>
      <c r="G30" s="342">
        <f>F30*E30</f>
        <v>7276</v>
      </c>
      <c r="H30" s="343">
        <v>44135</v>
      </c>
      <c r="I30" s="344">
        <v>43300</v>
      </c>
      <c r="J30" s="340">
        <v>250</v>
      </c>
      <c r="K30" s="365">
        <v>0</v>
      </c>
      <c r="L30" s="342">
        <f>K30*E30</f>
        <v>0</v>
      </c>
      <c r="M30" s="345">
        <v>701</v>
      </c>
      <c r="N30" s="343">
        <v>43294</v>
      </c>
      <c r="O30" s="340">
        <f>F30+K30-W30</f>
        <v>2</v>
      </c>
      <c r="P30" s="342">
        <f>O30*E30</f>
        <v>7276</v>
      </c>
      <c r="Q30" s="366"/>
      <c r="R30" s="345"/>
      <c r="S30" s="345"/>
      <c r="T30" s="345"/>
      <c r="U30" s="345"/>
      <c r="V30" s="345"/>
      <c r="W30" s="365">
        <v>0</v>
      </c>
      <c r="X30" s="342">
        <f>W30*E30</f>
        <v>0</v>
      </c>
    </row>
    <row r="31" spans="1:24" s="63" customFormat="1" ht="13.5" customHeight="1">
      <c r="A31" s="347"/>
      <c r="B31" s="375" t="s">
        <v>1551</v>
      </c>
      <c r="C31" s="347"/>
      <c r="D31" s="349"/>
      <c r="E31" s="349"/>
      <c r="F31" s="347"/>
      <c r="G31" s="349">
        <f>SUM(G30:G30)</f>
        <v>7276</v>
      </c>
      <c r="H31" s="350"/>
      <c r="I31" s="350"/>
      <c r="J31" s="349"/>
      <c r="K31" s="352"/>
      <c r="L31" s="349">
        <f>SUM(L30:L30)</f>
        <v>0</v>
      </c>
      <c r="M31" s="352"/>
      <c r="N31" s="353"/>
      <c r="O31" s="347"/>
      <c r="P31" s="349">
        <f>SUM(P30:P30)</f>
        <v>7276</v>
      </c>
      <c r="Q31" s="354"/>
      <c r="R31" s="352"/>
      <c r="S31" s="352"/>
      <c r="T31" s="352"/>
      <c r="U31" s="352"/>
      <c r="V31" s="352"/>
      <c r="W31" s="347"/>
      <c r="X31" s="349">
        <f>SUM(X30:X30)</f>
        <v>0</v>
      </c>
    </row>
    <row r="32" spans="1:24" s="71" customFormat="1" ht="21" customHeight="1">
      <c r="A32" s="703" t="s">
        <v>1559</v>
      </c>
      <c r="B32" s="703"/>
      <c r="C32" s="703"/>
      <c r="D32" s="703"/>
      <c r="E32" s="703"/>
      <c r="F32" s="703"/>
      <c r="G32" s="703"/>
      <c r="H32" s="703"/>
      <c r="I32" s="703"/>
      <c r="J32" s="703"/>
      <c r="K32" s="703"/>
      <c r="L32" s="703"/>
      <c r="M32" s="703"/>
      <c r="N32" s="703"/>
      <c r="O32" s="703"/>
      <c r="P32" s="703"/>
      <c r="Q32" s="703"/>
      <c r="R32" s="703"/>
      <c r="S32" s="703"/>
      <c r="T32" s="703"/>
      <c r="U32" s="703"/>
      <c r="V32" s="703"/>
      <c r="W32" s="703"/>
      <c r="X32" s="703"/>
    </row>
    <row r="33" spans="1:24" s="76" customFormat="1" ht="23.25" customHeight="1">
      <c r="A33" s="340">
        <v>1</v>
      </c>
      <c r="B33" s="362" t="s">
        <v>1326</v>
      </c>
      <c r="C33" s="376" t="s">
        <v>1537</v>
      </c>
      <c r="D33" s="369">
        <v>1096172</v>
      </c>
      <c r="E33" s="364">
        <v>3638</v>
      </c>
      <c r="F33" s="365">
        <v>8</v>
      </c>
      <c r="G33" s="342">
        <f>F33*E33</f>
        <v>29104</v>
      </c>
      <c r="H33" s="343">
        <v>44135</v>
      </c>
      <c r="I33" s="344">
        <v>43299</v>
      </c>
      <c r="J33" s="340">
        <v>242</v>
      </c>
      <c r="K33" s="365"/>
      <c r="L33" s="342">
        <f>K33*E33</f>
        <v>0</v>
      </c>
      <c r="M33" s="345">
        <v>701</v>
      </c>
      <c r="N33" s="343">
        <v>43294</v>
      </c>
      <c r="O33" s="340">
        <f>F33+K33-W33</f>
        <v>7</v>
      </c>
      <c r="P33" s="342">
        <f>O33*E33</f>
        <v>25466</v>
      </c>
      <c r="Q33" s="366"/>
      <c r="R33" s="345"/>
      <c r="S33" s="345"/>
      <c r="T33" s="345"/>
      <c r="U33" s="345"/>
      <c r="V33" s="345"/>
      <c r="W33" s="365">
        <v>1</v>
      </c>
      <c r="X33" s="342">
        <f>W33*E33</f>
        <v>3638</v>
      </c>
    </row>
    <row r="34" spans="1:24" s="76" customFormat="1" ht="23.25" customHeight="1">
      <c r="A34" s="340"/>
      <c r="B34" s="362" t="s">
        <v>1326</v>
      </c>
      <c r="C34" s="376" t="s">
        <v>1537</v>
      </c>
      <c r="D34" s="369">
        <v>1105157</v>
      </c>
      <c r="E34" s="364">
        <v>3638</v>
      </c>
      <c r="F34" s="365">
        <v>0</v>
      </c>
      <c r="G34" s="342">
        <f>F34*E34</f>
        <v>0</v>
      </c>
      <c r="H34" s="343">
        <v>44316</v>
      </c>
      <c r="I34" s="344">
        <v>43452</v>
      </c>
      <c r="J34" s="340">
        <v>406</v>
      </c>
      <c r="K34" s="365">
        <v>14</v>
      </c>
      <c r="L34" s="342">
        <f>K34*E34</f>
        <v>50932</v>
      </c>
      <c r="M34" s="345">
        <v>701</v>
      </c>
      <c r="N34" s="343">
        <v>43294</v>
      </c>
      <c r="O34" s="340">
        <f>F34+K34-W34</f>
        <v>0</v>
      </c>
      <c r="P34" s="342">
        <f>O34*E34</f>
        <v>0</v>
      </c>
      <c r="Q34" s="366"/>
      <c r="R34" s="345"/>
      <c r="S34" s="345"/>
      <c r="T34" s="345"/>
      <c r="U34" s="345"/>
      <c r="V34" s="345"/>
      <c r="W34" s="365">
        <v>14</v>
      </c>
      <c r="X34" s="342">
        <f>W34*E34</f>
        <v>50932</v>
      </c>
    </row>
    <row r="35" spans="1:24" s="63" customFormat="1" ht="12">
      <c r="A35" s="347"/>
      <c r="B35" s="377" t="s">
        <v>1551</v>
      </c>
      <c r="C35" s="349"/>
      <c r="D35" s="349"/>
      <c r="E35" s="349"/>
      <c r="F35" s="349"/>
      <c r="G35" s="349">
        <f>SUM(G33:G34)</f>
        <v>29104</v>
      </c>
      <c r="H35" s="349"/>
      <c r="I35" s="349"/>
      <c r="J35" s="349"/>
      <c r="K35" s="349"/>
      <c r="L35" s="349">
        <f>SUM(L33:L34)</f>
        <v>50932</v>
      </c>
      <c r="M35" s="349"/>
      <c r="N35" s="353"/>
      <c r="O35" s="347"/>
      <c r="P35" s="349">
        <f>SUM(P33:P34)</f>
        <v>25466</v>
      </c>
      <c r="Q35" s="378"/>
      <c r="R35" s="349"/>
      <c r="S35" s="349"/>
      <c r="T35" s="349"/>
      <c r="U35" s="349"/>
      <c r="V35" s="349"/>
      <c r="W35" s="349"/>
      <c r="X35" s="349">
        <f>SUM(X33:X34)</f>
        <v>54570</v>
      </c>
    </row>
    <row r="36" spans="1:24" s="76" customFormat="1" ht="14.25">
      <c r="A36" s="703" t="s">
        <v>1539</v>
      </c>
      <c r="B36" s="703"/>
      <c r="C36" s="703"/>
      <c r="D36" s="703"/>
      <c r="E36" s="703"/>
      <c r="F36" s="703"/>
      <c r="G36" s="703"/>
      <c r="H36" s="703"/>
      <c r="I36" s="703"/>
      <c r="J36" s="703"/>
      <c r="K36" s="703"/>
      <c r="L36" s="703"/>
      <c r="M36" s="703"/>
      <c r="N36" s="703"/>
      <c r="O36" s="703"/>
      <c r="P36" s="703"/>
      <c r="Q36" s="703"/>
      <c r="R36" s="703"/>
      <c r="S36" s="703"/>
      <c r="T36" s="703"/>
      <c r="U36" s="703"/>
      <c r="V36" s="703"/>
      <c r="W36" s="703"/>
      <c r="X36" s="703"/>
    </row>
    <row r="37" spans="1:24" s="76" customFormat="1" ht="12">
      <c r="A37" s="379">
        <v>1</v>
      </c>
      <c r="B37" s="361" t="s">
        <v>1326</v>
      </c>
      <c r="C37" s="355" t="s">
        <v>1537</v>
      </c>
      <c r="D37" s="356">
        <v>1096172</v>
      </c>
      <c r="E37" s="357">
        <v>3638</v>
      </c>
      <c r="F37" s="355">
        <v>2</v>
      </c>
      <c r="G37" s="342">
        <f>F37*E37</f>
        <v>7276</v>
      </c>
      <c r="H37" s="358">
        <v>44135</v>
      </c>
      <c r="I37" s="358">
        <v>43299</v>
      </c>
      <c r="J37" s="355">
        <v>239</v>
      </c>
      <c r="K37" s="359"/>
      <c r="L37" s="357">
        <f>K37*E37</f>
        <v>0</v>
      </c>
      <c r="M37" s="359">
        <v>701</v>
      </c>
      <c r="N37" s="358">
        <v>43294</v>
      </c>
      <c r="O37" s="379">
        <f>F37-W37</f>
        <v>1</v>
      </c>
      <c r="P37" s="380">
        <f>O37*E37</f>
        <v>3638</v>
      </c>
      <c r="Q37" s="360"/>
      <c r="R37" s="359"/>
      <c r="S37" s="359"/>
      <c r="T37" s="359"/>
      <c r="U37" s="359"/>
      <c r="V37" s="359"/>
      <c r="W37" s="355">
        <v>1</v>
      </c>
      <c r="X37" s="342">
        <f>W37*E37</f>
        <v>3638</v>
      </c>
    </row>
    <row r="38" spans="1:24" s="63" customFormat="1" ht="12">
      <c r="A38" s="379"/>
      <c r="B38" s="375" t="s">
        <v>1551</v>
      </c>
      <c r="C38" s="347"/>
      <c r="D38" s="349"/>
      <c r="E38" s="349"/>
      <c r="F38" s="347"/>
      <c r="G38" s="349">
        <f>SUM(G37:G37)</f>
        <v>7276</v>
      </c>
      <c r="H38" s="350"/>
      <c r="I38" s="350"/>
      <c r="J38" s="349"/>
      <c r="K38" s="352"/>
      <c r="L38" s="349">
        <f>SUM(L37:L37)</f>
        <v>0</v>
      </c>
      <c r="M38" s="352"/>
      <c r="N38" s="353"/>
      <c r="O38" s="347"/>
      <c r="P38" s="349">
        <f>SUM(P37:P37)</f>
        <v>3638</v>
      </c>
      <c r="Q38" s="354"/>
      <c r="R38" s="352"/>
      <c r="S38" s="352"/>
      <c r="T38" s="352"/>
      <c r="U38" s="352"/>
      <c r="V38" s="352"/>
      <c r="W38" s="352"/>
      <c r="X38" s="349">
        <f>SUM(X37:X37)</f>
        <v>3638</v>
      </c>
    </row>
    <row r="39" spans="1:24" s="71" customFormat="1" ht="14.25">
      <c r="A39" s="703" t="s">
        <v>1554</v>
      </c>
      <c r="B39" s="703"/>
      <c r="C39" s="703"/>
      <c r="D39" s="703"/>
      <c r="E39" s="703"/>
      <c r="F39" s="703"/>
      <c r="G39" s="703"/>
      <c r="H39" s="703"/>
      <c r="I39" s="703"/>
      <c r="J39" s="703"/>
      <c r="K39" s="703"/>
      <c r="L39" s="703"/>
      <c r="M39" s="703"/>
      <c r="N39" s="703"/>
      <c r="O39" s="703"/>
      <c r="P39" s="703"/>
      <c r="Q39" s="703"/>
      <c r="R39" s="703"/>
      <c r="S39" s="703"/>
      <c r="T39" s="703"/>
      <c r="U39" s="703"/>
      <c r="V39" s="703"/>
      <c r="W39" s="703"/>
      <c r="X39" s="703"/>
    </row>
    <row r="40" spans="1:24" s="76" customFormat="1" ht="21.75" customHeight="1">
      <c r="A40" s="379">
        <v>1</v>
      </c>
      <c r="B40" s="381" t="s">
        <v>1617</v>
      </c>
      <c r="C40" s="368" t="s">
        <v>1557</v>
      </c>
      <c r="D40" s="369">
        <v>10310073</v>
      </c>
      <c r="E40" s="374">
        <v>95</v>
      </c>
      <c r="F40" s="365">
        <v>15</v>
      </c>
      <c r="G40" s="342">
        <f>F40*E40</f>
        <v>1425</v>
      </c>
      <c r="H40" s="382" t="s">
        <v>1747</v>
      </c>
      <c r="I40" s="344">
        <v>41697</v>
      </c>
      <c r="J40" s="340">
        <v>45</v>
      </c>
      <c r="K40" s="365"/>
      <c r="L40" s="342"/>
      <c r="M40" s="345">
        <v>58</v>
      </c>
      <c r="N40" s="343">
        <v>41669</v>
      </c>
      <c r="O40" s="340">
        <f>F40-W40</f>
        <v>0</v>
      </c>
      <c r="P40" s="342">
        <f>O40*E40</f>
        <v>0</v>
      </c>
      <c r="Q40" s="366"/>
      <c r="R40" s="345"/>
      <c r="S40" s="345"/>
      <c r="T40" s="345"/>
      <c r="U40" s="345"/>
      <c r="V40" s="345"/>
      <c r="W40" s="365">
        <v>15</v>
      </c>
      <c r="X40" s="342">
        <f>W40*E40</f>
        <v>1425</v>
      </c>
    </row>
    <row r="41" spans="1:24" s="76" customFormat="1" ht="16.5" customHeight="1">
      <c r="A41" s="379"/>
      <c r="B41" s="383" t="s">
        <v>1326</v>
      </c>
      <c r="C41" s="384" t="s">
        <v>1537</v>
      </c>
      <c r="D41" s="385">
        <v>1105157</v>
      </c>
      <c r="E41" s="386">
        <v>3638</v>
      </c>
      <c r="F41" s="365">
        <v>0</v>
      </c>
      <c r="G41" s="342">
        <f>F41*E41</f>
        <v>0</v>
      </c>
      <c r="H41" s="343">
        <v>44316</v>
      </c>
      <c r="I41" s="344">
        <v>43453</v>
      </c>
      <c r="J41" s="340">
        <v>410</v>
      </c>
      <c r="K41" s="365">
        <v>7</v>
      </c>
      <c r="L41" s="342">
        <f>K41*E41</f>
        <v>25466</v>
      </c>
      <c r="M41" s="345">
        <v>701</v>
      </c>
      <c r="N41" s="343">
        <v>43294</v>
      </c>
      <c r="O41" s="340">
        <f>F41+K41-W41</f>
        <v>1</v>
      </c>
      <c r="P41" s="342">
        <f>O41*E41</f>
        <v>3638</v>
      </c>
      <c r="Q41" s="366"/>
      <c r="R41" s="345"/>
      <c r="S41" s="345"/>
      <c r="T41" s="345"/>
      <c r="U41" s="345"/>
      <c r="V41" s="345"/>
      <c r="W41" s="365">
        <v>6</v>
      </c>
      <c r="X41" s="342">
        <f>W41*E41</f>
        <v>21828</v>
      </c>
    </row>
    <row r="42" spans="1:24" s="63" customFormat="1" ht="13.5" customHeight="1">
      <c r="A42" s="347"/>
      <c r="B42" s="375" t="s">
        <v>1551</v>
      </c>
      <c r="C42" s="347"/>
      <c r="D42" s="349"/>
      <c r="E42" s="349"/>
      <c r="F42" s="347"/>
      <c r="G42" s="349">
        <f>SUM(G40:G41)</f>
        <v>1425</v>
      </c>
      <c r="H42" s="350"/>
      <c r="I42" s="350"/>
      <c r="J42" s="349"/>
      <c r="K42" s="352"/>
      <c r="L42" s="349">
        <f>SUM(L40:L41)</f>
        <v>25466</v>
      </c>
      <c r="M42" s="352"/>
      <c r="N42" s="353"/>
      <c r="O42" s="347"/>
      <c r="P42" s="349">
        <f>SUM(P40:P41)</f>
        <v>3638</v>
      </c>
      <c r="Q42" s="354"/>
      <c r="R42" s="352"/>
      <c r="S42" s="352"/>
      <c r="T42" s="352"/>
      <c r="U42" s="352"/>
      <c r="V42" s="352"/>
      <c r="W42" s="352"/>
      <c r="X42" s="349">
        <f>SUM(X40:X41)</f>
        <v>23253</v>
      </c>
    </row>
    <row r="43" spans="1:24" s="71" customFormat="1" ht="15.75" customHeight="1">
      <c r="A43" s="703" t="s">
        <v>1578</v>
      </c>
      <c r="B43" s="703"/>
      <c r="C43" s="703"/>
      <c r="D43" s="703"/>
      <c r="E43" s="703"/>
      <c r="F43" s="703"/>
      <c r="G43" s="703"/>
      <c r="H43" s="703"/>
      <c r="I43" s="703"/>
      <c r="J43" s="703"/>
      <c r="K43" s="703"/>
      <c r="L43" s="703"/>
      <c r="M43" s="703"/>
      <c r="N43" s="703"/>
      <c r="O43" s="703"/>
      <c r="P43" s="703"/>
      <c r="Q43" s="703"/>
      <c r="R43" s="703"/>
      <c r="S43" s="703"/>
      <c r="T43" s="703"/>
      <c r="U43" s="703"/>
      <c r="V43" s="703"/>
      <c r="W43" s="703"/>
      <c r="X43" s="703"/>
    </row>
    <row r="44" spans="1:24" s="76" customFormat="1" ht="11.25">
      <c r="A44" s="340">
        <v>1</v>
      </c>
      <c r="B44" s="387" t="s">
        <v>1326</v>
      </c>
      <c r="C44" s="340" t="s">
        <v>1537</v>
      </c>
      <c r="D44" s="388">
        <v>1105157</v>
      </c>
      <c r="E44" s="389">
        <v>3638</v>
      </c>
      <c r="F44" s="390">
        <v>0</v>
      </c>
      <c r="G44" s="342">
        <f>F44*E44</f>
        <v>0</v>
      </c>
      <c r="H44" s="343">
        <v>44316</v>
      </c>
      <c r="I44" s="344">
        <v>43451</v>
      </c>
      <c r="J44" s="340">
        <v>404</v>
      </c>
      <c r="K44" s="390">
        <v>14</v>
      </c>
      <c r="L44" s="342">
        <f>K44*E44</f>
        <v>50932</v>
      </c>
      <c r="M44" s="345">
        <v>701</v>
      </c>
      <c r="N44" s="343">
        <v>43294</v>
      </c>
      <c r="O44" s="340">
        <f>F44+K44-W44</f>
        <v>0</v>
      </c>
      <c r="P44" s="342">
        <f>O44*E44</f>
        <v>0</v>
      </c>
      <c r="Q44" s="366"/>
      <c r="R44" s="345"/>
      <c r="S44" s="345"/>
      <c r="T44" s="345"/>
      <c r="U44" s="345"/>
      <c r="V44" s="345"/>
      <c r="W44" s="390">
        <v>14</v>
      </c>
      <c r="X44" s="342">
        <f>W44*E44</f>
        <v>50932</v>
      </c>
    </row>
    <row r="45" spans="1:24" s="76" customFormat="1" ht="11.25">
      <c r="A45" s="340">
        <v>2</v>
      </c>
      <c r="B45" s="387" t="s">
        <v>1326</v>
      </c>
      <c r="C45" s="340" t="s">
        <v>1537</v>
      </c>
      <c r="D45" s="345">
        <v>1096172</v>
      </c>
      <c r="E45" s="389">
        <v>3638</v>
      </c>
      <c r="F45" s="390">
        <v>7</v>
      </c>
      <c r="G45" s="342">
        <f>F45*E45</f>
        <v>25466</v>
      </c>
      <c r="H45" s="343">
        <v>44135</v>
      </c>
      <c r="I45" s="344">
        <v>43300</v>
      </c>
      <c r="J45" s="340">
        <v>248</v>
      </c>
      <c r="K45" s="390"/>
      <c r="L45" s="342">
        <f>K45*E45</f>
        <v>0</v>
      </c>
      <c r="M45" s="345">
        <v>701</v>
      </c>
      <c r="N45" s="343">
        <v>43294</v>
      </c>
      <c r="O45" s="340">
        <f>F45-W45</f>
        <v>4</v>
      </c>
      <c r="P45" s="342">
        <f>O45*E45</f>
        <v>14552</v>
      </c>
      <c r="Q45" s="366"/>
      <c r="R45" s="345"/>
      <c r="S45" s="345"/>
      <c r="T45" s="345"/>
      <c r="U45" s="345"/>
      <c r="V45" s="345"/>
      <c r="W45" s="390">
        <v>3</v>
      </c>
      <c r="X45" s="342">
        <f>W45*E45</f>
        <v>10914</v>
      </c>
    </row>
    <row r="46" spans="1:24" s="63" customFormat="1" ht="14.25" customHeight="1">
      <c r="A46" s="347"/>
      <c r="B46" s="375" t="s">
        <v>1551</v>
      </c>
      <c r="C46" s="347"/>
      <c r="D46" s="349"/>
      <c r="E46" s="349"/>
      <c r="F46" s="352"/>
      <c r="G46" s="349">
        <f>SUM(G44:G45)</f>
        <v>25466</v>
      </c>
      <c r="H46" s="350"/>
      <c r="I46" s="350"/>
      <c r="J46" s="349"/>
      <c r="K46" s="352"/>
      <c r="L46" s="349">
        <f>SUM(L44:L45)</f>
        <v>50932</v>
      </c>
      <c r="M46" s="352"/>
      <c r="N46" s="353"/>
      <c r="O46" s="347"/>
      <c r="P46" s="349">
        <f>SUM(P44:P45)</f>
        <v>14552</v>
      </c>
      <c r="Q46" s="354"/>
      <c r="R46" s="352"/>
      <c r="S46" s="352"/>
      <c r="T46" s="352"/>
      <c r="U46" s="352"/>
      <c r="V46" s="352"/>
      <c r="W46" s="352"/>
      <c r="X46" s="349">
        <f>SUM(X44:X45)</f>
        <v>61846</v>
      </c>
    </row>
    <row r="47" spans="1:24" s="71" customFormat="1" ht="14.25">
      <c r="A47" s="712" t="s">
        <v>1570</v>
      </c>
      <c r="B47" s="713"/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13"/>
      <c r="X47" s="714"/>
    </row>
    <row r="48" spans="1:24" s="76" customFormat="1" ht="19.5" customHeight="1">
      <c r="A48" s="340">
        <v>1</v>
      </c>
      <c r="B48" s="391" t="s">
        <v>1606</v>
      </c>
      <c r="C48" s="340" t="s">
        <v>1555</v>
      </c>
      <c r="D48" s="363" t="s">
        <v>1745</v>
      </c>
      <c r="E48" s="392">
        <v>1800</v>
      </c>
      <c r="F48" s="368">
        <v>8</v>
      </c>
      <c r="G48" s="342">
        <f>F48*E48</f>
        <v>14400</v>
      </c>
      <c r="H48" s="343" t="s">
        <v>1744</v>
      </c>
      <c r="I48" s="344">
        <v>41291</v>
      </c>
      <c r="J48" s="340">
        <v>16</v>
      </c>
      <c r="K48" s="368"/>
      <c r="L48" s="342"/>
      <c r="M48" s="345">
        <v>556</v>
      </c>
      <c r="N48" s="343">
        <v>41254</v>
      </c>
      <c r="O48" s="340">
        <f>F48-W48</f>
        <v>0</v>
      </c>
      <c r="P48" s="342">
        <f>O48*E48</f>
        <v>0</v>
      </c>
      <c r="Q48" s="366"/>
      <c r="R48" s="345"/>
      <c r="S48" s="345"/>
      <c r="T48" s="345"/>
      <c r="U48" s="345"/>
      <c r="V48" s="345"/>
      <c r="W48" s="368">
        <v>8</v>
      </c>
      <c r="X48" s="342">
        <f>W48*E48</f>
        <v>14400</v>
      </c>
    </row>
    <row r="49" spans="1:24" s="76" customFormat="1" ht="11.25">
      <c r="A49" s="340">
        <v>2</v>
      </c>
      <c r="B49" s="381" t="s">
        <v>1613</v>
      </c>
      <c r="C49" s="340" t="s">
        <v>1555</v>
      </c>
      <c r="D49" s="369">
        <v>230009</v>
      </c>
      <c r="E49" s="374">
        <v>2000</v>
      </c>
      <c r="F49" s="365">
        <v>1</v>
      </c>
      <c r="G49" s="342">
        <f>F49*E49</f>
        <v>2000</v>
      </c>
      <c r="H49" s="343" t="s">
        <v>1744</v>
      </c>
      <c r="I49" s="344">
        <v>41697</v>
      </c>
      <c r="J49" s="340">
        <v>47</v>
      </c>
      <c r="K49" s="365"/>
      <c r="L49" s="342"/>
      <c r="M49" s="345">
        <v>58</v>
      </c>
      <c r="N49" s="343">
        <v>41669</v>
      </c>
      <c r="O49" s="340">
        <f>F49-W49</f>
        <v>0</v>
      </c>
      <c r="P49" s="342">
        <f>O49*E49</f>
        <v>0</v>
      </c>
      <c r="Q49" s="366"/>
      <c r="R49" s="345"/>
      <c r="S49" s="345"/>
      <c r="T49" s="345"/>
      <c r="U49" s="345"/>
      <c r="V49" s="345"/>
      <c r="W49" s="365">
        <v>1</v>
      </c>
      <c r="X49" s="342">
        <f>W49*E49</f>
        <v>2000</v>
      </c>
    </row>
    <row r="50" spans="1:24" s="76" customFormat="1" ht="21" customHeight="1">
      <c r="A50" s="340">
        <v>3</v>
      </c>
      <c r="B50" s="362" t="s">
        <v>1326</v>
      </c>
      <c r="C50" s="340" t="s">
        <v>1537</v>
      </c>
      <c r="D50" s="369">
        <v>1096172</v>
      </c>
      <c r="E50" s="374">
        <v>3638</v>
      </c>
      <c r="F50" s="365">
        <v>0.4</v>
      </c>
      <c r="G50" s="342">
        <f>F50*E50</f>
        <v>1455.2</v>
      </c>
      <c r="H50" s="343">
        <v>44135</v>
      </c>
      <c r="I50" s="344">
        <v>43299</v>
      </c>
      <c r="J50" s="340">
        <v>243</v>
      </c>
      <c r="K50" s="365"/>
      <c r="L50" s="342">
        <f>K50*E50</f>
        <v>0</v>
      </c>
      <c r="M50" s="345">
        <v>701</v>
      </c>
      <c r="N50" s="343">
        <v>43294</v>
      </c>
      <c r="O50" s="340">
        <f>F50+K50-W50</f>
        <v>0.4</v>
      </c>
      <c r="P50" s="342">
        <f>O50*E50</f>
        <v>1455.2</v>
      </c>
      <c r="Q50" s="366"/>
      <c r="R50" s="345"/>
      <c r="S50" s="345"/>
      <c r="T50" s="345"/>
      <c r="U50" s="345"/>
      <c r="V50" s="345"/>
      <c r="W50" s="365">
        <v>0</v>
      </c>
      <c r="X50" s="342">
        <f>W50*E50</f>
        <v>0</v>
      </c>
    </row>
    <row r="51" spans="1:24" s="63" customFormat="1" ht="15" customHeight="1">
      <c r="A51" s="347"/>
      <c r="B51" s="348" t="s">
        <v>1551</v>
      </c>
      <c r="C51" s="347"/>
      <c r="D51" s="347"/>
      <c r="E51" s="349"/>
      <c r="F51" s="347"/>
      <c r="G51" s="349">
        <f>SUM(G48:G50)</f>
        <v>17855.2</v>
      </c>
      <c r="H51" s="350"/>
      <c r="I51" s="351"/>
      <c r="J51" s="347"/>
      <c r="K51" s="352"/>
      <c r="L51" s="349">
        <f>SUM(L48:L50)</f>
        <v>0</v>
      </c>
      <c r="M51" s="352"/>
      <c r="N51" s="353"/>
      <c r="O51" s="347"/>
      <c r="P51" s="349">
        <f>SUM(P48:P50)</f>
        <v>1455.2</v>
      </c>
      <c r="Q51" s="354"/>
      <c r="R51" s="352"/>
      <c r="S51" s="352"/>
      <c r="T51" s="352"/>
      <c r="U51" s="352"/>
      <c r="V51" s="352"/>
      <c r="W51" s="352"/>
      <c r="X51" s="349">
        <f>SUM(X48:X50)</f>
        <v>16400</v>
      </c>
    </row>
    <row r="52" spans="1:24" s="71" customFormat="1" ht="17.25" customHeight="1">
      <c r="A52" s="703" t="s">
        <v>1561</v>
      </c>
      <c r="B52" s="703"/>
      <c r="C52" s="703"/>
      <c r="D52" s="703"/>
      <c r="E52" s="703"/>
      <c r="F52" s="703"/>
      <c r="G52" s="703"/>
      <c r="H52" s="703"/>
      <c r="I52" s="703"/>
      <c r="J52" s="703"/>
      <c r="K52" s="703"/>
      <c r="L52" s="703"/>
      <c r="M52" s="703"/>
      <c r="N52" s="703"/>
      <c r="O52" s="703"/>
      <c r="P52" s="703"/>
      <c r="Q52" s="703"/>
      <c r="R52" s="703"/>
      <c r="S52" s="703"/>
      <c r="T52" s="703"/>
      <c r="U52" s="703"/>
      <c r="V52" s="703"/>
      <c r="W52" s="703"/>
      <c r="X52" s="703"/>
    </row>
    <row r="53" spans="1:24" s="76" customFormat="1" ht="16.5" customHeight="1">
      <c r="A53" s="340">
        <v>1</v>
      </c>
      <c r="B53" s="362" t="s">
        <v>53</v>
      </c>
      <c r="C53" s="340" t="s">
        <v>1555</v>
      </c>
      <c r="D53" s="369">
        <v>10207088</v>
      </c>
      <c r="E53" s="374">
        <v>350</v>
      </c>
      <c r="F53" s="365">
        <v>3</v>
      </c>
      <c r="G53" s="342">
        <f>F53*E53</f>
        <v>1050</v>
      </c>
      <c r="H53" s="343">
        <v>44043</v>
      </c>
      <c r="I53" s="344">
        <v>41695</v>
      </c>
      <c r="J53" s="340">
        <v>48</v>
      </c>
      <c r="K53" s="365"/>
      <c r="L53" s="342"/>
      <c r="M53" s="345">
        <v>58</v>
      </c>
      <c r="N53" s="343">
        <v>41669</v>
      </c>
      <c r="O53" s="340">
        <f>F53-W53</f>
        <v>0</v>
      </c>
      <c r="P53" s="342">
        <f>O53*E53</f>
        <v>0</v>
      </c>
      <c r="Q53" s="366"/>
      <c r="R53" s="345"/>
      <c r="S53" s="345"/>
      <c r="T53" s="345"/>
      <c r="U53" s="345"/>
      <c r="V53" s="345"/>
      <c r="W53" s="365">
        <v>3</v>
      </c>
      <c r="X53" s="342">
        <f>W53*E53</f>
        <v>1050</v>
      </c>
    </row>
    <row r="54" spans="1:24" s="76" customFormat="1" ht="22.5" customHeight="1">
      <c r="A54" s="340">
        <v>2</v>
      </c>
      <c r="B54" s="383" t="s">
        <v>1618</v>
      </c>
      <c r="C54" s="384" t="s">
        <v>1555</v>
      </c>
      <c r="D54" s="385">
        <v>251014</v>
      </c>
      <c r="E54" s="386">
        <v>264</v>
      </c>
      <c r="F54" s="365">
        <v>50</v>
      </c>
      <c r="G54" s="342">
        <f>F54*E54</f>
        <v>13200</v>
      </c>
      <c r="H54" s="382" t="s">
        <v>1748</v>
      </c>
      <c r="I54" s="344">
        <v>42025</v>
      </c>
      <c r="J54" s="340">
        <v>28</v>
      </c>
      <c r="K54" s="365"/>
      <c r="L54" s="342"/>
      <c r="M54" s="345">
        <v>676</v>
      </c>
      <c r="N54" s="343">
        <v>41998</v>
      </c>
      <c r="O54" s="340">
        <f>F54-W54</f>
        <v>2</v>
      </c>
      <c r="P54" s="342">
        <f>O54*E54</f>
        <v>528</v>
      </c>
      <c r="Q54" s="366"/>
      <c r="R54" s="345"/>
      <c r="S54" s="345"/>
      <c r="T54" s="345"/>
      <c r="U54" s="345"/>
      <c r="V54" s="345"/>
      <c r="W54" s="365">
        <v>48</v>
      </c>
      <c r="X54" s="342">
        <f>W54*E54</f>
        <v>12672</v>
      </c>
    </row>
    <row r="55" spans="1:24" s="76" customFormat="1" ht="22.5" customHeight="1">
      <c r="A55" s="340">
        <v>3</v>
      </c>
      <c r="B55" s="383" t="s">
        <v>1326</v>
      </c>
      <c r="C55" s="384" t="s">
        <v>1537</v>
      </c>
      <c r="D55" s="388">
        <v>1105157</v>
      </c>
      <c r="E55" s="386">
        <v>3638</v>
      </c>
      <c r="F55" s="365">
        <v>0</v>
      </c>
      <c r="G55" s="342">
        <f>F55*E55</f>
        <v>0</v>
      </c>
      <c r="H55" s="382" t="s">
        <v>1010</v>
      </c>
      <c r="I55" s="344">
        <v>43451</v>
      </c>
      <c r="J55" s="340">
        <v>405</v>
      </c>
      <c r="K55" s="365">
        <v>6</v>
      </c>
      <c r="L55" s="342">
        <f>K55*E55</f>
        <v>21828</v>
      </c>
      <c r="M55" s="345">
        <v>701</v>
      </c>
      <c r="N55" s="343">
        <v>43294</v>
      </c>
      <c r="O55" s="340">
        <f>F55+K55-W55</f>
        <v>0</v>
      </c>
      <c r="P55" s="342">
        <f>O55*E55</f>
        <v>0</v>
      </c>
      <c r="Q55" s="366"/>
      <c r="R55" s="345"/>
      <c r="S55" s="345"/>
      <c r="T55" s="345"/>
      <c r="U55" s="345"/>
      <c r="V55" s="345"/>
      <c r="W55" s="365">
        <v>6</v>
      </c>
      <c r="X55" s="342">
        <f>W55*E55</f>
        <v>21828</v>
      </c>
    </row>
    <row r="56" spans="1:24" s="63" customFormat="1" ht="20.25" customHeight="1">
      <c r="A56" s="347"/>
      <c r="B56" s="375" t="s">
        <v>1551</v>
      </c>
      <c r="C56" s="347"/>
      <c r="D56" s="349"/>
      <c r="E56" s="349"/>
      <c r="F56" s="347"/>
      <c r="G56" s="349">
        <f>SUM(G53:G55)</f>
        <v>14250</v>
      </c>
      <c r="H56" s="350"/>
      <c r="I56" s="350"/>
      <c r="J56" s="349"/>
      <c r="K56" s="352"/>
      <c r="L56" s="349">
        <f>SUM(L53:L55)</f>
        <v>21828</v>
      </c>
      <c r="M56" s="352"/>
      <c r="N56" s="353"/>
      <c r="O56" s="347"/>
      <c r="P56" s="349">
        <f>SUM(P53:P55)</f>
        <v>528</v>
      </c>
      <c r="Q56" s="354"/>
      <c r="R56" s="352"/>
      <c r="S56" s="352"/>
      <c r="T56" s="352"/>
      <c r="U56" s="352"/>
      <c r="V56" s="352"/>
      <c r="W56" s="352"/>
      <c r="X56" s="349">
        <f>SUM(X53:X55)</f>
        <v>35550</v>
      </c>
    </row>
    <row r="57" spans="1:24" s="71" customFormat="1" ht="14.25">
      <c r="A57" s="703" t="s">
        <v>1576</v>
      </c>
      <c r="B57" s="703"/>
      <c r="C57" s="703"/>
      <c r="D57" s="703"/>
      <c r="E57" s="703"/>
      <c r="F57" s="703"/>
      <c r="G57" s="703"/>
      <c r="H57" s="703"/>
      <c r="I57" s="703"/>
      <c r="J57" s="703"/>
      <c r="K57" s="703"/>
      <c r="L57" s="703"/>
      <c r="M57" s="703"/>
      <c r="N57" s="703"/>
      <c r="O57" s="703"/>
      <c r="P57" s="703"/>
      <c r="Q57" s="703"/>
      <c r="R57" s="703"/>
      <c r="S57" s="703"/>
      <c r="T57" s="703"/>
      <c r="U57" s="703"/>
      <c r="V57" s="703"/>
      <c r="W57" s="703"/>
      <c r="X57" s="703"/>
    </row>
    <row r="58" spans="1:24" s="76" customFormat="1" ht="23.25" customHeight="1">
      <c r="A58" s="340"/>
      <c r="B58" s="381"/>
      <c r="C58" s="365"/>
      <c r="D58" s="368"/>
      <c r="E58" s="364"/>
      <c r="F58" s="365"/>
      <c r="G58" s="342"/>
      <c r="H58" s="343"/>
      <c r="I58" s="344"/>
      <c r="J58" s="340"/>
      <c r="K58" s="365"/>
      <c r="L58" s="342"/>
      <c r="M58" s="345"/>
      <c r="N58" s="343"/>
      <c r="O58" s="340"/>
      <c r="P58" s="342"/>
      <c r="Q58" s="366"/>
      <c r="R58" s="345"/>
      <c r="S58" s="345"/>
      <c r="T58" s="345"/>
      <c r="U58" s="345"/>
      <c r="V58" s="345"/>
      <c r="W58" s="365"/>
      <c r="X58" s="342"/>
    </row>
    <row r="59" spans="1:24" s="63" customFormat="1" ht="12" customHeight="1">
      <c r="A59" s="347"/>
      <c r="B59" s="377" t="s">
        <v>1551</v>
      </c>
      <c r="C59" s="349"/>
      <c r="D59" s="349"/>
      <c r="E59" s="349"/>
      <c r="F59" s="349"/>
      <c r="G59" s="349">
        <f>SUM(G58:G58)</f>
        <v>0</v>
      </c>
      <c r="H59" s="349"/>
      <c r="I59" s="349"/>
      <c r="J59" s="349"/>
      <c r="K59" s="349"/>
      <c r="L59" s="349">
        <f>SUM(L58:L58)</f>
        <v>0</v>
      </c>
      <c r="M59" s="349"/>
      <c r="N59" s="353"/>
      <c r="O59" s="347"/>
      <c r="P59" s="349">
        <f>SUM(P58:P58)</f>
        <v>0</v>
      </c>
      <c r="Q59" s="378"/>
      <c r="R59" s="349"/>
      <c r="S59" s="349"/>
      <c r="T59" s="349"/>
      <c r="U59" s="349"/>
      <c r="V59" s="349"/>
      <c r="W59" s="349"/>
      <c r="X59" s="349">
        <f>SUM(X58:X58)</f>
        <v>0</v>
      </c>
    </row>
    <row r="60" spans="1:24" ht="14.25">
      <c r="A60" s="703" t="s">
        <v>1603</v>
      </c>
      <c r="B60" s="703"/>
      <c r="C60" s="703"/>
      <c r="D60" s="703"/>
      <c r="E60" s="703"/>
      <c r="F60" s="703"/>
      <c r="G60" s="703"/>
      <c r="H60" s="703"/>
      <c r="I60" s="703"/>
      <c r="J60" s="703"/>
      <c r="K60" s="703"/>
      <c r="L60" s="703"/>
      <c r="M60" s="703"/>
      <c r="N60" s="703"/>
      <c r="O60" s="703"/>
      <c r="P60" s="703"/>
      <c r="Q60" s="703"/>
      <c r="R60" s="703"/>
      <c r="S60" s="703"/>
      <c r="T60" s="703"/>
      <c r="U60" s="703"/>
      <c r="V60" s="703"/>
      <c r="W60" s="703"/>
      <c r="X60" s="703"/>
    </row>
    <row r="61" spans="1:24" s="76" customFormat="1" ht="17.25" customHeight="1">
      <c r="A61" s="340">
        <v>1</v>
      </c>
      <c r="B61" s="341" t="s">
        <v>141</v>
      </c>
      <c r="C61" s="340" t="s">
        <v>1537</v>
      </c>
      <c r="D61" s="340">
        <v>1096172</v>
      </c>
      <c r="E61" s="342">
        <v>3638</v>
      </c>
      <c r="F61" s="340">
        <v>2</v>
      </c>
      <c r="G61" s="342">
        <f>F61*E61</f>
        <v>7276</v>
      </c>
      <c r="H61" s="343">
        <v>44135</v>
      </c>
      <c r="I61" s="344">
        <v>43300</v>
      </c>
      <c r="J61" s="340">
        <v>251</v>
      </c>
      <c r="K61" s="345"/>
      <c r="L61" s="342">
        <f>K61*E61</f>
        <v>0</v>
      </c>
      <c r="M61" s="345">
        <v>701</v>
      </c>
      <c r="N61" s="343">
        <v>43294</v>
      </c>
      <c r="O61" s="340">
        <f>F61+K61-W61</f>
        <v>1</v>
      </c>
      <c r="P61" s="342">
        <f>O61*E61</f>
        <v>3638</v>
      </c>
      <c r="Q61" s="346"/>
      <c r="R61" s="345"/>
      <c r="S61" s="345"/>
      <c r="T61" s="345"/>
      <c r="U61" s="345"/>
      <c r="V61" s="345"/>
      <c r="W61" s="340">
        <v>1</v>
      </c>
      <c r="X61" s="342">
        <f>W61*E61</f>
        <v>3638</v>
      </c>
    </row>
    <row r="62" spans="1:24" s="76" customFormat="1" ht="17.25" customHeight="1">
      <c r="A62" s="340"/>
      <c r="B62" s="383" t="s">
        <v>1326</v>
      </c>
      <c r="C62" s="384" t="s">
        <v>1537</v>
      </c>
      <c r="D62" s="388">
        <v>1105157</v>
      </c>
      <c r="E62" s="386">
        <v>3638</v>
      </c>
      <c r="F62" s="365">
        <v>0</v>
      </c>
      <c r="G62" s="342">
        <f>F62*E62</f>
        <v>0</v>
      </c>
      <c r="H62" s="382" t="s">
        <v>1010</v>
      </c>
      <c r="I62" s="344">
        <v>43451</v>
      </c>
      <c r="J62" s="340">
        <v>402</v>
      </c>
      <c r="K62" s="345">
        <v>7</v>
      </c>
      <c r="L62" s="342">
        <f>K62*E62</f>
        <v>25466</v>
      </c>
      <c r="M62" s="345">
        <v>701</v>
      </c>
      <c r="N62" s="343">
        <v>43294</v>
      </c>
      <c r="O62" s="340">
        <f>F62+K62-W62</f>
        <v>0</v>
      </c>
      <c r="P62" s="342">
        <f>O62*E62</f>
        <v>0</v>
      </c>
      <c r="Q62" s="346"/>
      <c r="R62" s="345"/>
      <c r="S62" s="345"/>
      <c r="T62" s="345"/>
      <c r="U62" s="345"/>
      <c r="V62" s="345"/>
      <c r="W62" s="340">
        <v>7</v>
      </c>
      <c r="X62" s="342">
        <f>W62*E62</f>
        <v>25466</v>
      </c>
    </row>
    <row r="63" spans="1:24" s="63" customFormat="1" ht="15.75" customHeight="1">
      <c r="A63" s="347"/>
      <c r="B63" s="348" t="s">
        <v>1551</v>
      </c>
      <c r="C63" s="347"/>
      <c r="D63" s="347"/>
      <c r="E63" s="349"/>
      <c r="F63" s="347"/>
      <c r="G63" s="349">
        <f>SUM(G61:G61)</f>
        <v>7276</v>
      </c>
      <c r="H63" s="350"/>
      <c r="I63" s="351"/>
      <c r="J63" s="347"/>
      <c r="K63" s="352"/>
      <c r="L63" s="349">
        <f>SUM(L61:L62)</f>
        <v>25466</v>
      </c>
      <c r="M63" s="352"/>
      <c r="N63" s="353"/>
      <c r="O63" s="347"/>
      <c r="P63" s="349">
        <f>SUM(P61:P62)</f>
        <v>3638</v>
      </c>
      <c r="Q63" s="354"/>
      <c r="R63" s="352"/>
      <c r="S63" s="352"/>
      <c r="T63" s="352"/>
      <c r="U63" s="352"/>
      <c r="V63" s="352"/>
      <c r="W63" s="347"/>
      <c r="X63" s="349">
        <f>SUM(X61:X62)</f>
        <v>29104</v>
      </c>
    </row>
    <row r="64" spans="1:24" s="71" customFormat="1" ht="14.25">
      <c r="A64" s="703" t="s">
        <v>1571</v>
      </c>
      <c r="B64" s="703"/>
      <c r="C64" s="703"/>
      <c r="D64" s="703"/>
      <c r="E64" s="703"/>
      <c r="F64" s="703"/>
      <c r="G64" s="703"/>
      <c r="H64" s="703"/>
      <c r="I64" s="703"/>
      <c r="J64" s="703"/>
      <c r="K64" s="703"/>
      <c r="L64" s="703"/>
      <c r="M64" s="703"/>
      <c r="N64" s="703"/>
      <c r="O64" s="703"/>
      <c r="P64" s="703"/>
      <c r="Q64" s="703"/>
      <c r="R64" s="703"/>
      <c r="S64" s="703"/>
      <c r="T64" s="703"/>
      <c r="U64" s="703"/>
      <c r="V64" s="703"/>
      <c r="W64" s="703"/>
      <c r="X64" s="703"/>
    </row>
    <row r="65" spans="1:25" s="76" customFormat="1" ht="22.5" customHeight="1">
      <c r="A65" s="340">
        <v>1</v>
      </c>
      <c r="B65" s="393" t="s">
        <v>303</v>
      </c>
      <c r="C65" s="340" t="s">
        <v>1537</v>
      </c>
      <c r="D65" s="363">
        <v>1096172</v>
      </c>
      <c r="E65" s="394">
        <v>3638</v>
      </c>
      <c r="F65" s="395">
        <v>7</v>
      </c>
      <c r="G65" s="342">
        <f>F65*E65</f>
        <v>25466</v>
      </c>
      <c r="H65" s="343">
        <v>44135</v>
      </c>
      <c r="I65" s="344">
        <v>43300</v>
      </c>
      <c r="J65" s="340">
        <v>244</v>
      </c>
      <c r="K65" s="395"/>
      <c r="L65" s="342">
        <f>K65*E65</f>
        <v>0</v>
      </c>
      <c r="M65" s="345">
        <v>701</v>
      </c>
      <c r="N65" s="343">
        <v>43294</v>
      </c>
      <c r="O65" s="340">
        <f>F65+K65-W65</f>
        <v>7</v>
      </c>
      <c r="P65" s="342">
        <f>O65*E65</f>
        <v>25466</v>
      </c>
      <c r="Q65" s="366"/>
      <c r="R65" s="345"/>
      <c r="S65" s="345"/>
      <c r="T65" s="345"/>
      <c r="U65" s="345"/>
      <c r="V65" s="345"/>
      <c r="W65" s="395">
        <v>0</v>
      </c>
      <c r="X65" s="342">
        <f>W65*E65</f>
        <v>0</v>
      </c>
    </row>
    <row r="66" spans="1:25" s="76" customFormat="1" ht="22.5" customHeight="1">
      <c r="A66" s="340"/>
      <c r="B66" s="383" t="s">
        <v>1326</v>
      </c>
      <c r="C66" s="384" t="s">
        <v>1537</v>
      </c>
      <c r="D66" s="388">
        <v>1105157</v>
      </c>
      <c r="E66" s="386">
        <v>3638</v>
      </c>
      <c r="F66" s="365">
        <v>0</v>
      </c>
      <c r="G66" s="342">
        <f>F66*E66</f>
        <v>0</v>
      </c>
      <c r="H66" s="382" t="s">
        <v>1010</v>
      </c>
      <c r="I66" s="344">
        <v>43451</v>
      </c>
      <c r="J66" s="340">
        <v>401</v>
      </c>
      <c r="K66" s="395">
        <v>8</v>
      </c>
      <c r="L66" s="342">
        <f>K66*E66</f>
        <v>29104</v>
      </c>
      <c r="M66" s="345">
        <v>701</v>
      </c>
      <c r="N66" s="343">
        <v>43294</v>
      </c>
      <c r="O66" s="340">
        <f>F66+K66-W66</f>
        <v>1</v>
      </c>
      <c r="P66" s="342">
        <f>O66*E66</f>
        <v>3638</v>
      </c>
      <c r="Q66" s="366"/>
      <c r="R66" s="345"/>
      <c r="S66" s="345"/>
      <c r="T66" s="345"/>
      <c r="U66" s="345"/>
      <c r="V66" s="345"/>
      <c r="W66" s="395">
        <v>7</v>
      </c>
      <c r="X66" s="342">
        <f>W66*E66</f>
        <v>25466</v>
      </c>
    </row>
    <row r="67" spans="1:25" s="63" customFormat="1" ht="18.75" customHeight="1">
      <c r="A67" s="347"/>
      <c r="B67" s="348" t="s">
        <v>1551</v>
      </c>
      <c r="C67" s="347"/>
      <c r="D67" s="347"/>
      <c r="E67" s="349"/>
      <c r="F67" s="347"/>
      <c r="G67" s="349">
        <f>SUM(G65:G65)</f>
        <v>25466</v>
      </c>
      <c r="H67" s="350"/>
      <c r="I67" s="351"/>
      <c r="J67" s="347"/>
      <c r="K67" s="352"/>
      <c r="L67" s="349">
        <f>SUM(L65:L66)</f>
        <v>29104</v>
      </c>
      <c r="M67" s="352"/>
      <c r="N67" s="353"/>
      <c r="O67" s="347"/>
      <c r="P67" s="349">
        <f>SUM(P65:P66)</f>
        <v>29104</v>
      </c>
      <c r="Q67" s="354"/>
      <c r="R67" s="352"/>
      <c r="S67" s="352"/>
      <c r="T67" s="352"/>
      <c r="U67" s="352"/>
      <c r="V67" s="352"/>
      <c r="W67" s="352"/>
      <c r="X67" s="349">
        <f>SUM(X65:X66)</f>
        <v>25466</v>
      </c>
      <c r="Y67" s="83" t="e">
        <f>G67+#REF!-P67</f>
        <v>#REF!</v>
      </c>
    </row>
    <row r="68" spans="1:25" s="71" customFormat="1" ht="14.25">
      <c r="A68" s="703" t="s">
        <v>1568</v>
      </c>
      <c r="B68" s="703"/>
      <c r="C68" s="703"/>
      <c r="D68" s="703"/>
      <c r="E68" s="703"/>
      <c r="F68" s="703"/>
      <c r="G68" s="703"/>
      <c r="H68" s="703"/>
      <c r="I68" s="703"/>
      <c r="J68" s="703"/>
      <c r="K68" s="703"/>
      <c r="L68" s="703"/>
      <c r="M68" s="703"/>
      <c r="N68" s="703"/>
      <c r="O68" s="703"/>
      <c r="P68" s="703"/>
      <c r="Q68" s="703"/>
      <c r="R68" s="703"/>
      <c r="S68" s="703"/>
      <c r="T68" s="703"/>
      <c r="U68" s="703"/>
      <c r="V68" s="703"/>
      <c r="W68" s="703"/>
      <c r="X68" s="703"/>
    </row>
    <row r="69" spans="1:25" s="76" customFormat="1" ht="14.25" customHeight="1">
      <c r="A69" s="340">
        <v>1</v>
      </c>
      <c r="B69" s="396" t="s">
        <v>1607</v>
      </c>
      <c r="C69" s="340" t="s">
        <v>1555</v>
      </c>
      <c r="D69" s="363" t="s">
        <v>1622</v>
      </c>
      <c r="E69" s="392">
        <v>1356</v>
      </c>
      <c r="F69" s="368">
        <v>3</v>
      </c>
      <c r="G69" s="342">
        <f>F69*E69</f>
        <v>4068</v>
      </c>
      <c r="H69" s="343" t="s">
        <v>1744</v>
      </c>
      <c r="I69" s="344">
        <v>41296</v>
      </c>
      <c r="J69" s="340">
        <v>26</v>
      </c>
      <c r="K69" s="368"/>
      <c r="L69" s="342"/>
      <c r="M69" s="345">
        <v>556</v>
      </c>
      <c r="N69" s="343">
        <v>41254</v>
      </c>
      <c r="O69" s="340">
        <f>F69-W69</f>
        <v>0</v>
      </c>
      <c r="P69" s="342">
        <f>O69*E69</f>
        <v>0</v>
      </c>
      <c r="Q69" s="366"/>
      <c r="R69" s="345"/>
      <c r="S69" s="345"/>
      <c r="T69" s="345"/>
      <c r="U69" s="345"/>
      <c r="V69" s="345"/>
      <c r="W69" s="368">
        <v>3</v>
      </c>
      <c r="X69" s="342">
        <f>W69*E69</f>
        <v>4068</v>
      </c>
    </row>
    <row r="70" spans="1:25" s="63" customFormat="1" ht="18" customHeight="1">
      <c r="A70" s="347"/>
      <c r="B70" s="375" t="s">
        <v>1551</v>
      </c>
      <c r="C70" s="347"/>
      <c r="D70" s="349"/>
      <c r="E70" s="349"/>
      <c r="F70" s="347"/>
      <c r="G70" s="349">
        <f>SUM(G69:G69)</f>
        <v>4068</v>
      </c>
      <c r="H70" s="350"/>
      <c r="I70" s="350"/>
      <c r="J70" s="349"/>
      <c r="K70" s="352"/>
      <c r="L70" s="349">
        <f>SUM(L69:L69)</f>
        <v>0</v>
      </c>
      <c r="M70" s="352"/>
      <c r="N70" s="353"/>
      <c r="O70" s="347"/>
      <c r="P70" s="349">
        <f>SUM(P69:P69)</f>
        <v>0</v>
      </c>
      <c r="Q70" s="354"/>
      <c r="R70" s="352"/>
      <c r="S70" s="352"/>
      <c r="T70" s="352"/>
      <c r="U70" s="352"/>
      <c r="V70" s="352"/>
      <c r="W70" s="352"/>
      <c r="X70" s="349">
        <f>SUM(X69:X69)</f>
        <v>4068</v>
      </c>
    </row>
    <row r="71" spans="1:25" s="71" customFormat="1" ht="14.25">
      <c r="A71" s="703" t="s">
        <v>1580</v>
      </c>
      <c r="B71" s="703"/>
      <c r="C71" s="703"/>
      <c r="D71" s="703"/>
      <c r="E71" s="703"/>
      <c r="F71" s="703"/>
      <c r="G71" s="703"/>
      <c r="H71" s="703"/>
      <c r="I71" s="703"/>
      <c r="J71" s="703"/>
      <c r="K71" s="703"/>
      <c r="L71" s="703"/>
      <c r="M71" s="703"/>
      <c r="N71" s="703"/>
      <c r="O71" s="703"/>
      <c r="P71" s="703"/>
      <c r="Q71" s="703"/>
      <c r="R71" s="703"/>
      <c r="S71" s="703"/>
      <c r="T71" s="703"/>
      <c r="U71" s="703"/>
      <c r="V71" s="703"/>
      <c r="W71" s="703"/>
      <c r="X71" s="703"/>
    </row>
    <row r="72" spans="1:25" s="76" customFormat="1" ht="23.25" customHeight="1">
      <c r="A72" s="340">
        <v>1</v>
      </c>
      <c r="B72" s="381"/>
      <c r="C72" s="340"/>
      <c r="D72" s="369"/>
      <c r="E72" s="374"/>
      <c r="F72" s="365"/>
      <c r="G72" s="342"/>
      <c r="H72" s="343"/>
      <c r="I72" s="344"/>
      <c r="J72" s="340"/>
      <c r="K72" s="365"/>
      <c r="L72" s="342"/>
      <c r="M72" s="345"/>
      <c r="N72" s="343"/>
      <c r="O72" s="340">
        <f>F72-W72</f>
        <v>0</v>
      </c>
      <c r="P72" s="397">
        <f>O72*E72</f>
        <v>0</v>
      </c>
      <c r="Q72" s="366"/>
      <c r="R72" s="345"/>
      <c r="S72" s="345"/>
      <c r="T72" s="345"/>
      <c r="U72" s="345"/>
      <c r="V72" s="345"/>
      <c r="W72" s="365">
        <v>0</v>
      </c>
      <c r="X72" s="342">
        <f>W72*E72</f>
        <v>0</v>
      </c>
    </row>
    <row r="73" spans="1:25" s="63" customFormat="1" ht="21.75" customHeight="1">
      <c r="A73" s="347"/>
      <c r="B73" s="348" t="s">
        <v>1551</v>
      </c>
      <c r="C73" s="347"/>
      <c r="D73" s="347"/>
      <c r="E73" s="349"/>
      <c r="F73" s="347"/>
      <c r="G73" s="349">
        <f>SUM(G72:G72)</f>
        <v>0</v>
      </c>
      <c r="H73" s="350"/>
      <c r="I73" s="351"/>
      <c r="J73" s="347"/>
      <c r="K73" s="352"/>
      <c r="L73" s="349">
        <f>SUM(L72:L72)</f>
        <v>0</v>
      </c>
      <c r="M73" s="352"/>
      <c r="N73" s="353"/>
      <c r="O73" s="347"/>
      <c r="P73" s="349">
        <f>SUM(P72:P72)</f>
        <v>0</v>
      </c>
      <c r="Q73" s="354"/>
      <c r="R73" s="352"/>
      <c r="S73" s="352"/>
      <c r="T73" s="352"/>
      <c r="U73" s="352"/>
      <c r="V73" s="352"/>
      <c r="W73" s="347"/>
      <c r="X73" s="349">
        <f>SUM(X72:X72)</f>
        <v>0</v>
      </c>
    </row>
    <row r="74" spans="1:25" s="71" customFormat="1" ht="14.25">
      <c r="A74" s="703" t="s">
        <v>1581</v>
      </c>
      <c r="B74" s="703"/>
      <c r="C74" s="703"/>
      <c r="D74" s="703"/>
      <c r="E74" s="703"/>
      <c r="F74" s="703"/>
      <c r="G74" s="703"/>
      <c r="H74" s="703"/>
      <c r="I74" s="703"/>
      <c r="J74" s="703"/>
      <c r="K74" s="703"/>
      <c r="L74" s="703"/>
      <c r="M74" s="703"/>
      <c r="N74" s="703"/>
      <c r="O74" s="703"/>
      <c r="P74" s="703"/>
      <c r="Q74" s="703"/>
      <c r="R74" s="703"/>
      <c r="S74" s="703"/>
      <c r="T74" s="703"/>
      <c r="U74" s="703"/>
      <c r="V74" s="703"/>
      <c r="W74" s="703"/>
      <c r="X74" s="703"/>
    </row>
    <row r="75" spans="1:25" s="76" customFormat="1" ht="11.25">
      <c r="A75" s="340">
        <v>1</v>
      </c>
      <c r="B75" s="398" t="s">
        <v>303</v>
      </c>
      <c r="C75" s="340" t="s">
        <v>1537</v>
      </c>
      <c r="D75" s="369">
        <v>1096172</v>
      </c>
      <c r="E75" s="392">
        <v>3638</v>
      </c>
      <c r="F75" s="368">
        <v>1</v>
      </c>
      <c r="G75" s="342">
        <f>F75*E75</f>
        <v>3638</v>
      </c>
      <c r="H75" s="343">
        <v>44135</v>
      </c>
      <c r="I75" s="344">
        <v>43299</v>
      </c>
      <c r="J75" s="340">
        <v>240</v>
      </c>
      <c r="K75" s="368"/>
      <c r="L75" s="342">
        <f>K75*E75</f>
        <v>0</v>
      </c>
      <c r="M75" s="345">
        <v>701</v>
      </c>
      <c r="N75" s="343">
        <v>43294</v>
      </c>
      <c r="O75" s="340">
        <f>F75-W75</f>
        <v>1</v>
      </c>
      <c r="P75" s="342">
        <f>O75*E75</f>
        <v>3638</v>
      </c>
      <c r="Q75" s="366"/>
      <c r="R75" s="345"/>
      <c r="S75" s="345"/>
      <c r="T75" s="345"/>
      <c r="U75" s="345"/>
      <c r="V75" s="345"/>
      <c r="W75" s="368">
        <v>0</v>
      </c>
      <c r="X75" s="342">
        <f>W75*E75</f>
        <v>0</v>
      </c>
    </row>
    <row r="76" spans="1:25" s="76" customFormat="1" ht="11.25">
      <c r="A76" s="340"/>
      <c r="B76" s="383" t="s">
        <v>1326</v>
      </c>
      <c r="C76" s="384" t="s">
        <v>1537</v>
      </c>
      <c r="D76" s="388">
        <v>1105157</v>
      </c>
      <c r="E76" s="386">
        <v>3638</v>
      </c>
      <c r="F76" s="365">
        <v>0</v>
      </c>
      <c r="G76" s="342">
        <f>F76*E76</f>
        <v>0</v>
      </c>
      <c r="H76" s="382" t="s">
        <v>1010</v>
      </c>
      <c r="I76" s="344">
        <v>43451</v>
      </c>
      <c r="J76" s="340">
        <v>403</v>
      </c>
      <c r="K76" s="368">
        <v>7</v>
      </c>
      <c r="L76" s="342">
        <f>K76*E76</f>
        <v>25466</v>
      </c>
      <c r="M76" s="345">
        <v>701</v>
      </c>
      <c r="N76" s="343">
        <v>43294</v>
      </c>
      <c r="O76" s="340">
        <f>F76+K76-W76</f>
        <v>2</v>
      </c>
      <c r="P76" s="342">
        <f>O76*E76</f>
        <v>7276</v>
      </c>
      <c r="Q76" s="366"/>
      <c r="R76" s="345"/>
      <c r="S76" s="345"/>
      <c r="T76" s="345"/>
      <c r="U76" s="345"/>
      <c r="V76" s="345"/>
      <c r="W76" s="368">
        <v>5</v>
      </c>
      <c r="X76" s="342">
        <f>W76*E76</f>
        <v>18190</v>
      </c>
    </row>
    <row r="77" spans="1:25" s="63" customFormat="1" ht="12">
      <c r="A77" s="340"/>
      <c r="B77" s="375" t="s">
        <v>1551</v>
      </c>
      <c r="C77" s="347"/>
      <c r="D77" s="349"/>
      <c r="E77" s="349"/>
      <c r="F77" s="352"/>
      <c r="G77" s="349">
        <f>SUM(G75:G76)</f>
        <v>3638</v>
      </c>
      <c r="H77" s="350"/>
      <c r="I77" s="350"/>
      <c r="J77" s="340"/>
      <c r="K77" s="365"/>
      <c r="L77" s="349">
        <f>SUM(L75:L76)</f>
        <v>25466</v>
      </c>
      <c r="M77" s="345"/>
      <c r="N77" s="343"/>
      <c r="O77" s="347"/>
      <c r="P77" s="349">
        <f>SUM(P75:P76)</f>
        <v>10914</v>
      </c>
      <c r="Q77" s="354"/>
      <c r="R77" s="352"/>
      <c r="S77" s="352"/>
      <c r="T77" s="352"/>
      <c r="U77" s="352"/>
      <c r="V77" s="352"/>
      <c r="W77" s="352"/>
      <c r="X77" s="349">
        <f>SUM(X75:X76)</f>
        <v>18190</v>
      </c>
    </row>
    <row r="78" spans="1:25" s="71" customFormat="1" ht="14.25">
      <c r="A78" s="703" t="s">
        <v>1572</v>
      </c>
      <c r="B78" s="703"/>
      <c r="C78" s="703"/>
      <c r="D78" s="703"/>
      <c r="E78" s="703"/>
      <c r="F78" s="703"/>
      <c r="G78" s="703"/>
      <c r="H78" s="703"/>
      <c r="I78" s="703"/>
      <c r="J78" s="703"/>
      <c r="K78" s="703"/>
      <c r="L78" s="703"/>
      <c r="M78" s="703"/>
      <c r="N78" s="703"/>
      <c r="O78" s="703"/>
      <c r="P78" s="703"/>
      <c r="Q78" s="703"/>
      <c r="R78" s="703"/>
      <c r="S78" s="703"/>
      <c r="T78" s="703"/>
      <c r="U78" s="703"/>
      <c r="V78" s="703"/>
      <c r="W78" s="703"/>
      <c r="X78" s="703"/>
    </row>
    <row r="79" spans="1:25" s="71" customFormat="1" ht="33.75">
      <c r="A79" s="340">
        <v>1</v>
      </c>
      <c r="B79" s="399" t="s">
        <v>1406</v>
      </c>
      <c r="C79" s="355" t="s">
        <v>4</v>
      </c>
      <c r="D79" s="400" t="s">
        <v>1407</v>
      </c>
      <c r="E79" s="357">
        <v>361.57</v>
      </c>
      <c r="F79" s="355">
        <v>5</v>
      </c>
      <c r="G79" s="342">
        <f>F79*E79</f>
        <v>1807.85</v>
      </c>
      <c r="H79" s="358">
        <v>43800</v>
      </c>
      <c r="I79" s="358">
        <v>42955</v>
      </c>
      <c r="J79" s="355">
        <v>118</v>
      </c>
      <c r="K79" s="359"/>
      <c r="L79" s="357">
        <f>K79*E79</f>
        <v>0</v>
      </c>
      <c r="M79" s="359">
        <v>374</v>
      </c>
      <c r="N79" s="358">
        <v>42943</v>
      </c>
      <c r="O79" s="340">
        <f>F79-W79</f>
        <v>0</v>
      </c>
      <c r="P79" s="342">
        <f>O79*E79</f>
        <v>0</v>
      </c>
      <c r="Q79" s="360"/>
      <c r="R79" s="359"/>
      <c r="S79" s="359"/>
      <c r="T79" s="359"/>
      <c r="U79" s="359"/>
      <c r="V79" s="359"/>
      <c r="W79" s="355">
        <v>5</v>
      </c>
      <c r="X79" s="342">
        <f>W79*E79</f>
        <v>1807.85</v>
      </c>
    </row>
    <row r="80" spans="1:25" s="71" customFormat="1" ht="14.25">
      <c r="A80" s="401">
        <v>2</v>
      </c>
      <c r="B80" s="399" t="s">
        <v>301</v>
      </c>
      <c r="C80" s="402" t="s">
        <v>1537</v>
      </c>
      <c r="D80" s="400">
        <v>1096172</v>
      </c>
      <c r="E80" s="357">
        <v>3638</v>
      </c>
      <c r="F80" s="355">
        <v>6</v>
      </c>
      <c r="G80" s="342">
        <f>F80*E80</f>
        <v>21828</v>
      </c>
      <c r="H80" s="358">
        <v>44135</v>
      </c>
      <c r="I80" s="358">
        <v>43304</v>
      </c>
      <c r="J80" s="355">
        <v>255</v>
      </c>
      <c r="K80" s="359"/>
      <c r="L80" s="357">
        <f>K80*E80</f>
        <v>0</v>
      </c>
      <c r="M80" s="359">
        <v>701</v>
      </c>
      <c r="N80" s="358">
        <v>43294</v>
      </c>
      <c r="O80" s="340">
        <f>F80-W80</f>
        <v>6</v>
      </c>
      <c r="P80" s="342">
        <f>O80*E80</f>
        <v>21828</v>
      </c>
      <c r="Q80" s="360"/>
      <c r="R80" s="359"/>
      <c r="S80" s="359"/>
      <c r="T80" s="359"/>
      <c r="U80" s="359"/>
      <c r="V80" s="359"/>
      <c r="W80" s="355">
        <v>0</v>
      </c>
      <c r="X80" s="342">
        <f>W80*E80</f>
        <v>0</v>
      </c>
    </row>
    <row r="81" spans="1:24" s="71" customFormat="1" ht="14.25">
      <c r="A81" s="401">
        <v>3</v>
      </c>
      <c r="B81" s="399" t="s">
        <v>301</v>
      </c>
      <c r="C81" s="402" t="s">
        <v>1537</v>
      </c>
      <c r="D81" s="400">
        <v>1096172</v>
      </c>
      <c r="E81" s="357">
        <v>3638</v>
      </c>
      <c r="F81" s="355">
        <v>15</v>
      </c>
      <c r="G81" s="342">
        <f>F81*E81</f>
        <v>54570</v>
      </c>
      <c r="H81" s="358">
        <v>44135</v>
      </c>
      <c r="I81" s="358">
        <v>43320</v>
      </c>
      <c r="J81" s="355">
        <v>276</v>
      </c>
      <c r="K81" s="359"/>
      <c r="L81" s="357">
        <f>K81*E81</f>
        <v>0</v>
      </c>
      <c r="M81" s="359">
        <v>701</v>
      </c>
      <c r="N81" s="358">
        <v>43294</v>
      </c>
      <c r="O81" s="340">
        <f>F81-W81</f>
        <v>4</v>
      </c>
      <c r="P81" s="342">
        <f>O81*E81</f>
        <v>14552</v>
      </c>
      <c r="Q81" s="360"/>
      <c r="R81" s="359"/>
      <c r="S81" s="359"/>
      <c r="T81" s="359"/>
      <c r="U81" s="359"/>
      <c r="V81" s="359"/>
      <c r="W81" s="355">
        <v>11</v>
      </c>
      <c r="X81" s="342">
        <f>W81*E81</f>
        <v>40018</v>
      </c>
    </row>
    <row r="82" spans="1:24" s="63" customFormat="1" ht="12">
      <c r="A82" s="403"/>
      <c r="B82" s="404" t="s">
        <v>1551</v>
      </c>
      <c r="C82" s="405"/>
      <c r="D82" s="349"/>
      <c r="E82" s="349"/>
      <c r="F82" s="349"/>
      <c r="G82" s="349">
        <f>SUM(G79:G81)</f>
        <v>78205.850000000006</v>
      </c>
      <c r="H82" s="349"/>
      <c r="I82" s="349"/>
      <c r="J82" s="349"/>
      <c r="K82" s="349"/>
      <c r="L82" s="349">
        <f>SUM(L79:L80)</f>
        <v>0</v>
      </c>
      <c r="M82" s="349"/>
      <c r="N82" s="353"/>
      <c r="O82" s="347"/>
      <c r="P82" s="349">
        <f>SUM(P79:P81)</f>
        <v>36380</v>
      </c>
      <c r="Q82" s="378"/>
      <c r="R82" s="349"/>
      <c r="S82" s="349"/>
      <c r="T82" s="349"/>
      <c r="U82" s="349"/>
      <c r="V82" s="349"/>
      <c r="W82" s="349"/>
      <c r="X82" s="349">
        <f>SUM(X79:X81)</f>
        <v>41825.85</v>
      </c>
    </row>
    <row r="83" spans="1:24" s="71" customFormat="1" ht="14.25">
      <c r="A83" s="703" t="s">
        <v>1579</v>
      </c>
      <c r="B83" s="703"/>
      <c r="C83" s="703"/>
      <c r="D83" s="703"/>
      <c r="E83" s="703"/>
      <c r="F83" s="703"/>
      <c r="G83" s="703"/>
      <c r="H83" s="703"/>
      <c r="I83" s="703"/>
      <c r="J83" s="703"/>
      <c r="K83" s="703"/>
      <c r="L83" s="703"/>
      <c r="M83" s="703"/>
      <c r="N83" s="703"/>
      <c r="O83" s="703"/>
      <c r="P83" s="703"/>
      <c r="Q83" s="703"/>
      <c r="R83" s="703"/>
      <c r="S83" s="703"/>
      <c r="T83" s="703"/>
      <c r="U83" s="703"/>
      <c r="V83" s="703"/>
      <c r="W83" s="703"/>
      <c r="X83" s="703"/>
    </row>
    <row r="84" spans="1:24" s="76" customFormat="1" ht="21.75" customHeight="1">
      <c r="A84" s="340">
        <v>1</v>
      </c>
      <c r="B84" s="406" t="s">
        <v>1608</v>
      </c>
      <c r="C84" s="368" t="s">
        <v>1557</v>
      </c>
      <c r="D84" s="363" t="s">
        <v>1745</v>
      </c>
      <c r="E84" s="392">
        <v>1800</v>
      </c>
      <c r="F84" s="368">
        <v>3</v>
      </c>
      <c r="G84" s="342">
        <f>F84*E84</f>
        <v>5400</v>
      </c>
      <c r="H84" s="343" t="s">
        <v>1744</v>
      </c>
      <c r="I84" s="344">
        <v>41291</v>
      </c>
      <c r="J84" s="340">
        <v>53</v>
      </c>
      <c r="K84" s="368"/>
      <c r="L84" s="342"/>
      <c r="M84" s="345">
        <v>556</v>
      </c>
      <c r="N84" s="343">
        <v>41254</v>
      </c>
      <c r="O84" s="340">
        <f>F84-W84</f>
        <v>0</v>
      </c>
      <c r="P84" s="342">
        <f>O84*E84</f>
        <v>0</v>
      </c>
      <c r="Q84" s="366"/>
      <c r="R84" s="345"/>
      <c r="S84" s="345"/>
      <c r="T84" s="345"/>
      <c r="U84" s="345"/>
      <c r="V84" s="345"/>
      <c r="W84" s="368">
        <v>3</v>
      </c>
      <c r="X84" s="342">
        <f>W84*E84</f>
        <v>5400</v>
      </c>
    </row>
    <row r="85" spans="1:24" s="76" customFormat="1" ht="11.25">
      <c r="A85" s="340">
        <v>2</v>
      </c>
      <c r="B85" s="396" t="s">
        <v>1610</v>
      </c>
      <c r="C85" s="368" t="s">
        <v>1557</v>
      </c>
      <c r="D85" s="363" t="s">
        <v>1746</v>
      </c>
      <c r="E85" s="392">
        <v>1356</v>
      </c>
      <c r="F85" s="368">
        <v>3</v>
      </c>
      <c r="G85" s="342">
        <f>F85*E85</f>
        <v>4068</v>
      </c>
      <c r="H85" s="343" t="s">
        <v>1744</v>
      </c>
      <c r="I85" s="344">
        <v>41291</v>
      </c>
      <c r="J85" s="340">
        <v>53</v>
      </c>
      <c r="K85" s="368"/>
      <c r="L85" s="342"/>
      <c r="M85" s="345">
        <v>556</v>
      </c>
      <c r="N85" s="343">
        <v>41254</v>
      </c>
      <c r="O85" s="340">
        <f>F85-W85</f>
        <v>0</v>
      </c>
      <c r="P85" s="342">
        <f>O85*E85</f>
        <v>0</v>
      </c>
      <c r="Q85" s="366"/>
      <c r="R85" s="345"/>
      <c r="S85" s="345"/>
      <c r="T85" s="345"/>
      <c r="U85" s="345"/>
      <c r="V85" s="345"/>
      <c r="W85" s="368">
        <v>3</v>
      </c>
      <c r="X85" s="342">
        <f>W85*E85</f>
        <v>4068</v>
      </c>
    </row>
    <row r="86" spans="1:24" s="76" customFormat="1" ht="11.25">
      <c r="A86" s="340">
        <v>3</v>
      </c>
      <c r="B86" s="381" t="s">
        <v>1613</v>
      </c>
      <c r="C86" s="368" t="s">
        <v>1557</v>
      </c>
      <c r="D86" s="369">
        <v>230009</v>
      </c>
      <c r="E86" s="374">
        <v>2000</v>
      </c>
      <c r="F86" s="365">
        <v>2</v>
      </c>
      <c r="G86" s="342">
        <f>F86*E86</f>
        <v>4000</v>
      </c>
      <c r="H86" s="343" t="s">
        <v>1744</v>
      </c>
      <c r="I86" s="344">
        <v>41695</v>
      </c>
      <c r="J86" s="340">
        <v>25</v>
      </c>
      <c r="K86" s="365"/>
      <c r="L86" s="342"/>
      <c r="M86" s="345">
        <v>58</v>
      </c>
      <c r="N86" s="343">
        <v>41669</v>
      </c>
      <c r="O86" s="340">
        <f>F86-W86</f>
        <v>2</v>
      </c>
      <c r="P86" s="342">
        <f>O86*E86</f>
        <v>4000</v>
      </c>
      <c r="Q86" s="366"/>
      <c r="R86" s="345"/>
      <c r="S86" s="345"/>
      <c r="T86" s="345"/>
      <c r="U86" s="345"/>
      <c r="V86" s="345"/>
      <c r="W86" s="365">
        <v>0</v>
      </c>
      <c r="X86" s="342">
        <f>W86*E86</f>
        <v>0</v>
      </c>
    </row>
    <row r="87" spans="1:24" s="76" customFormat="1" ht="21" customHeight="1">
      <c r="A87" s="340">
        <v>5</v>
      </c>
      <c r="B87" s="407" t="s">
        <v>52</v>
      </c>
      <c r="C87" s="379" t="s">
        <v>1537</v>
      </c>
      <c r="D87" s="379">
        <v>1081279</v>
      </c>
      <c r="E87" s="380">
        <v>4145.18</v>
      </c>
      <c r="F87" s="340">
        <v>3</v>
      </c>
      <c r="G87" s="380">
        <f>F87*E87</f>
        <v>12435.54</v>
      </c>
      <c r="H87" s="408">
        <v>43861</v>
      </c>
      <c r="I87" s="344">
        <v>42989</v>
      </c>
      <c r="J87" s="340">
        <v>147</v>
      </c>
      <c r="K87" s="345"/>
      <c r="L87" s="342">
        <f>K87*E87</f>
        <v>0</v>
      </c>
      <c r="M87" s="345">
        <v>457</v>
      </c>
      <c r="N87" s="343">
        <v>42968</v>
      </c>
      <c r="O87" s="340">
        <f>F87-W87</f>
        <v>2</v>
      </c>
      <c r="P87" s="342">
        <f>O87*E87</f>
        <v>8290.36</v>
      </c>
      <c r="Q87" s="409"/>
      <c r="R87" s="409"/>
      <c r="S87" s="409"/>
      <c r="T87" s="409"/>
      <c r="U87" s="345"/>
      <c r="V87" s="345"/>
      <c r="W87" s="340">
        <v>1</v>
      </c>
      <c r="X87" s="342">
        <f>W87*E87</f>
        <v>4145.18</v>
      </c>
    </row>
    <row r="88" spans="1:24" s="63" customFormat="1" ht="16.5" customHeight="1">
      <c r="A88" s="347"/>
      <c r="B88" s="377" t="s">
        <v>1551</v>
      </c>
      <c r="C88" s="349"/>
      <c r="D88" s="349"/>
      <c r="E88" s="349"/>
      <c r="F88" s="349"/>
      <c r="G88" s="349">
        <f>SUM(G84:G87)</f>
        <v>25903.54</v>
      </c>
      <c r="H88" s="349"/>
      <c r="I88" s="349"/>
      <c r="J88" s="349"/>
      <c r="K88" s="349"/>
      <c r="L88" s="349">
        <f>SUM(L84:L87)</f>
        <v>0</v>
      </c>
      <c r="M88" s="349"/>
      <c r="N88" s="353"/>
      <c r="O88" s="347"/>
      <c r="P88" s="349">
        <f>SUM(P84:P87)</f>
        <v>12290.36</v>
      </c>
      <c r="Q88" s="378"/>
      <c r="R88" s="349"/>
      <c r="S88" s="349"/>
      <c r="T88" s="349"/>
      <c r="U88" s="349"/>
      <c r="V88" s="349">
        <f>SUM(V84:V86)</f>
        <v>0</v>
      </c>
      <c r="W88" s="349"/>
      <c r="X88" s="349">
        <f>SUM(X84:X87)</f>
        <v>13613.18</v>
      </c>
    </row>
    <row r="89" spans="1:24" s="71" customFormat="1" ht="12.75" customHeight="1">
      <c r="A89" s="703" t="s">
        <v>1536</v>
      </c>
      <c r="B89" s="703"/>
      <c r="C89" s="703"/>
      <c r="D89" s="703"/>
      <c r="E89" s="703"/>
      <c r="F89" s="703"/>
      <c r="G89" s="703"/>
      <c r="H89" s="703"/>
      <c r="I89" s="703"/>
      <c r="J89" s="703"/>
      <c r="K89" s="703"/>
      <c r="L89" s="703"/>
      <c r="M89" s="703"/>
      <c r="N89" s="703"/>
      <c r="O89" s="703"/>
      <c r="P89" s="703"/>
      <c r="Q89" s="703"/>
      <c r="R89" s="703"/>
      <c r="S89" s="703"/>
      <c r="T89" s="703"/>
      <c r="U89" s="703"/>
      <c r="V89" s="703"/>
      <c r="W89" s="703"/>
      <c r="X89" s="703"/>
    </row>
    <row r="90" spans="1:24" s="76" customFormat="1" ht="11.25">
      <c r="A90" s="340">
        <v>1</v>
      </c>
      <c r="B90" s="362" t="s">
        <v>1326</v>
      </c>
      <c r="C90" s="368" t="s">
        <v>1537</v>
      </c>
      <c r="D90" s="369">
        <v>1081279</v>
      </c>
      <c r="E90" s="370">
        <v>4145.18</v>
      </c>
      <c r="F90" s="410">
        <v>2.6</v>
      </c>
      <c r="G90" s="342">
        <f>F90*E90</f>
        <v>10777.468000000001</v>
      </c>
      <c r="H90" s="343">
        <v>43861</v>
      </c>
      <c r="I90" s="344"/>
      <c r="J90" s="340"/>
      <c r="K90" s="411"/>
      <c r="L90" s="342">
        <f>K90*E90</f>
        <v>0</v>
      </c>
      <c r="M90" s="345">
        <v>457</v>
      </c>
      <c r="N90" s="343">
        <v>42968</v>
      </c>
      <c r="O90" s="412">
        <f>F90-W90</f>
        <v>0.10000000000000009</v>
      </c>
      <c r="P90" s="342">
        <v>414.54</v>
      </c>
      <c r="Q90" s="366"/>
      <c r="R90" s="345"/>
      <c r="S90" s="345"/>
      <c r="T90" s="345"/>
      <c r="U90" s="345"/>
      <c r="V90" s="345"/>
      <c r="W90" s="410">
        <v>2.5</v>
      </c>
      <c r="X90" s="342">
        <v>10362.93</v>
      </c>
    </row>
    <row r="91" spans="1:24" s="63" customFormat="1" ht="15.75" customHeight="1">
      <c r="A91" s="347"/>
      <c r="B91" s="375" t="s">
        <v>1551</v>
      </c>
      <c r="C91" s="347"/>
      <c r="D91" s="349"/>
      <c r="E91" s="349"/>
      <c r="F91" s="352"/>
      <c r="G91" s="349">
        <f>SUM(G90:G90)</f>
        <v>10777.468000000001</v>
      </c>
      <c r="H91" s="350"/>
      <c r="I91" s="350"/>
      <c r="J91" s="349"/>
      <c r="K91" s="352"/>
      <c r="L91" s="349">
        <f>SUM(L90:L90)</f>
        <v>0</v>
      </c>
      <c r="M91" s="352"/>
      <c r="N91" s="353"/>
      <c r="O91" s="347"/>
      <c r="P91" s="349">
        <f>SUM(P90:P90)</f>
        <v>414.54</v>
      </c>
      <c r="Q91" s="354"/>
      <c r="R91" s="352"/>
      <c r="S91" s="352"/>
      <c r="T91" s="352"/>
      <c r="U91" s="352"/>
      <c r="V91" s="352"/>
      <c r="W91" s="352"/>
      <c r="X91" s="349">
        <f>SUM(X90:X90)</f>
        <v>10362.93</v>
      </c>
    </row>
    <row r="92" spans="1:24" s="71" customFormat="1" ht="14.25">
      <c r="A92" s="703" t="s">
        <v>1574</v>
      </c>
      <c r="B92" s="703"/>
      <c r="C92" s="703"/>
      <c r="D92" s="703"/>
      <c r="E92" s="703"/>
      <c r="F92" s="703"/>
      <c r="G92" s="703"/>
      <c r="H92" s="703"/>
      <c r="I92" s="703"/>
      <c r="J92" s="703"/>
      <c r="K92" s="703"/>
      <c r="L92" s="703"/>
      <c r="M92" s="703"/>
      <c r="N92" s="703"/>
      <c r="O92" s="703"/>
      <c r="P92" s="703"/>
      <c r="Q92" s="703"/>
      <c r="R92" s="703"/>
      <c r="S92" s="703"/>
      <c r="T92" s="703"/>
      <c r="U92" s="703"/>
      <c r="V92" s="703"/>
      <c r="W92" s="703"/>
      <c r="X92" s="703"/>
    </row>
    <row r="93" spans="1:24" s="76" customFormat="1" ht="12" customHeight="1">
      <c r="A93" s="340">
        <v>1</v>
      </c>
      <c r="B93" s="367" t="s">
        <v>1438</v>
      </c>
      <c r="C93" s="368" t="s">
        <v>1537</v>
      </c>
      <c r="D93" s="342">
        <v>1081279</v>
      </c>
      <c r="E93" s="370">
        <v>4145.18</v>
      </c>
      <c r="F93" s="416">
        <v>4</v>
      </c>
      <c r="G93" s="342">
        <f>F93*E93</f>
        <v>16580.72</v>
      </c>
      <c r="H93" s="415">
        <v>43861</v>
      </c>
      <c r="I93" s="343"/>
      <c r="J93" s="340"/>
      <c r="K93" s="416"/>
      <c r="L93" s="342">
        <f>E93*K93</f>
        <v>0</v>
      </c>
      <c r="M93" s="345">
        <v>457</v>
      </c>
      <c r="N93" s="343">
        <v>42968</v>
      </c>
      <c r="O93" s="340">
        <f>F93-W93</f>
        <v>0</v>
      </c>
      <c r="P93" s="342">
        <f>O93*E93</f>
        <v>0</v>
      </c>
      <c r="Q93" s="366"/>
      <c r="R93" s="418"/>
      <c r="S93" s="418"/>
      <c r="T93" s="418"/>
      <c r="U93" s="418"/>
      <c r="V93" s="418"/>
      <c r="W93" s="416">
        <v>4</v>
      </c>
      <c r="X93" s="342">
        <f>W93*E93</f>
        <v>16580.72</v>
      </c>
    </row>
    <row r="94" spans="1:24" s="76" customFormat="1" ht="22.5" customHeight="1">
      <c r="A94" s="340">
        <v>2</v>
      </c>
      <c r="B94" s="362" t="s">
        <v>303</v>
      </c>
      <c r="C94" s="368" t="s">
        <v>1537</v>
      </c>
      <c r="D94" s="413">
        <v>1096172</v>
      </c>
      <c r="E94" s="370">
        <v>3638</v>
      </c>
      <c r="F94" s="411">
        <v>2</v>
      </c>
      <c r="G94" s="342">
        <f>F94*E94</f>
        <v>7276</v>
      </c>
      <c r="H94" s="415">
        <v>44135</v>
      </c>
      <c r="I94" s="343">
        <v>43301</v>
      </c>
      <c r="J94" s="340">
        <v>252</v>
      </c>
      <c r="K94" s="411"/>
      <c r="L94" s="342">
        <f>K94*E94</f>
        <v>0</v>
      </c>
      <c r="M94" s="345">
        <v>701</v>
      </c>
      <c r="N94" s="343">
        <v>43294</v>
      </c>
      <c r="O94" s="340">
        <f>F94-W94</f>
        <v>2</v>
      </c>
      <c r="P94" s="342">
        <f>O94*E94</f>
        <v>7276</v>
      </c>
      <c r="Q94" s="366"/>
      <c r="R94" s="418"/>
      <c r="S94" s="418"/>
      <c r="T94" s="418"/>
      <c r="U94" s="418"/>
      <c r="V94" s="418"/>
      <c r="W94" s="411">
        <v>0</v>
      </c>
      <c r="X94" s="342">
        <f>W94*E94</f>
        <v>0</v>
      </c>
    </row>
    <row r="95" spans="1:24" s="63" customFormat="1" ht="12">
      <c r="A95" s="347"/>
      <c r="B95" s="375" t="s">
        <v>1551</v>
      </c>
      <c r="C95" s="347"/>
      <c r="D95" s="349"/>
      <c r="E95" s="349"/>
      <c r="F95" s="352"/>
      <c r="G95" s="349">
        <f>SUM(G93:G94)</f>
        <v>23856.720000000001</v>
      </c>
      <c r="H95" s="350"/>
      <c r="I95" s="350"/>
      <c r="J95" s="349"/>
      <c r="K95" s="352"/>
      <c r="L95" s="349">
        <f>SUM(L93:L94)</f>
        <v>0</v>
      </c>
      <c r="M95" s="352"/>
      <c r="N95" s="353"/>
      <c r="O95" s="347"/>
      <c r="P95" s="349">
        <f>SUM(P93:P94)</f>
        <v>7276</v>
      </c>
      <c r="Q95" s="354"/>
      <c r="R95" s="352"/>
      <c r="S95" s="352"/>
      <c r="T95" s="352"/>
      <c r="U95" s="352"/>
      <c r="V95" s="352"/>
      <c r="W95" s="352"/>
      <c r="X95" s="349">
        <f>SUM(X93:X94)</f>
        <v>16580.72</v>
      </c>
    </row>
    <row r="96" spans="1:24" s="71" customFormat="1" ht="14.25">
      <c r="A96" s="708" t="s">
        <v>1566</v>
      </c>
      <c r="B96" s="709"/>
      <c r="C96" s="709"/>
      <c r="D96" s="709"/>
      <c r="E96" s="709"/>
      <c r="F96" s="709"/>
      <c r="G96" s="709"/>
      <c r="H96" s="709"/>
      <c r="I96" s="709"/>
      <c r="J96" s="709"/>
      <c r="K96" s="709"/>
      <c r="L96" s="709"/>
      <c r="M96" s="709"/>
      <c r="N96" s="709"/>
      <c r="O96" s="709"/>
      <c r="P96" s="709"/>
      <c r="Q96" s="709"/>
      <c r="R96" s="709"/>
      <c r="S96" s="709"/>
      <c r="T96" s="709"/>
      <c r="U96" s="709"/>
      <c r="V96" s="709"/>
      <c r="W96" s="709"/>
      <c r="X96" s="710"/>
    </row>
    <row r="97" spans="1:24" s="76" customFormat="1" ht="15.75" customHeight="1">
      <c r="A97" s="340">
        <v>1</v>
      </c>
      <c r="B97" s="362" t="s">
        <v>303</v>
      </c>
      <c r="C97" s="368" t="s">
        <v>1537</v>
      </c>
      <c r="D97" s="369">
        <v>1096172</v>
      </c>
      <c r="E97" s="370">
        <v>3638</v>
      </c>
      <c r="F97" s="371">
        <v>8</v>
      </c>
      <c r="G97" s="342">
        <f>F97*E97</f>
        <v>29104</v>
      </c>
      <c r="H97" s="343">
        <v>44135</v>
      </c>
      <c r="I97" s="344">
        <v>43299</v>
      </c>
      <c r="J97" s="340">
        <v>237</v>
      </c>
      <c r="K97" s="371"/>
      <c r="L97" s="342">
        <f>K97*E97</f>
        <v>0</v>
      </c>
      <c r="M97" s="345">
        <v>701</v>
      </c>
      <c r="N97" s="343">
        <v>43294</v>
      </c>
      <c r="O97" s="340">
        <f>F97-W97</f>
        <v>2</v>
      </c>
      <c r="P97" s="342">
        <f>O97*E97</f>
        <v>7276</v>
      </c>
      <c r="Q97" s="366"/>
      <c r="R97" s="345"/>
      <c r="S97" s="345"/>
      <c r="T97" s="345"/>
      <c r="U97" s="345"/>
      <c r="V97" s="345"/>
      <c r="W97" s="371">
        <v>6</v>
      </c>
      <c r="X97" s="342">
        <f>W97*E97</f>
        <v>21828</v>
      </c>
    </row>
    <row r="98" spans="1:24" s="76" customFormat="1" ht="15.75" customHeight="1">
      <c r="A98" s="340"/>
      <c r="B98" s="362" t="s">
        <v>303</v>
      </c>
      <c r="C98" s="368" t="s">
        <v>1537</v>
      </c>
      <c r="D98" s="369">
        <v>1105157</v>
      </c>
      <c r="E98" s="370">
        <v>3638</v>
      </c>
      <c r="F98" s="371">
        <v>0</v>
      </c>
      <c r="G98" s="342">
        <f>F98*E98</f>
        <v>0</v>
      </c>
      <c r="H98" s="343">
        <v>44316</v>
      </c>
      <c r="I98" s="344">
        <v>43452</v>
      </c>
      <c r="J98" s="340">
        <v>409</v>
      </c>
      <c r="K98" s="371">
        <v>7</v>
      </c>
      <c r="L98" s="342">
        <f>K98*E98</f>
        <v>25466</v>
      </c>
      <c r="M98" s="345">
        <v>701</v>
      </c>
      <c r="N98" s="343">
        <v>43294</v>
      </c>
      <c r="O98" s="340">
        <f>F98+K98-W98</f>
        <v>0</v>
      </c>
      <c r="P98" s="342">
        <f>O98*E98</f>
        <v>0</v>
      </c>
      <c r="Q98" s="366"/>
      <c r="R98" s="345"/>
      <c r="S98" s="345"/>
      <c r="T98" s="345"/>
      <c r="U98" s="345"/>
      <c r="V98" s="345"/>
      <c r="W98" s="371">
        <v>7</v>
      </c>
      <c r="X98" s="342">
        <f>W98*E98</f>
        <v>25466</v>
      </c>
    </row>
    <row r="99" spans="1:24" s="63" customFormat="1" ht="12">
      <c r="A99" s="347"/>
      <c r="B99" s="375" t="s">
        <v>1551</v>
      </c>
      <c r="C99" s="347"/>
      <c r="D99" s="349"/>
      <c r="E99" s="349"/>
      <c r="F99" s="352"/>
      <c r="G99" s="349">
        <f>SUM(G97:G98)</f>
        <v>29104</v>
      </c>
      <c r="H99" s="350"/>
      <c r="I99" s="350"/>
      <c r="J99" s="349"/>
      <c r="K99" s="352"/>
      <c r="L99" s="349">
        <f>SUM(L97:L98)</f>
        <v>25466</v>
      </c>
      <c r="M99" s="352"/>
      <c r="N99" s="353"/>
      <c r="O99" s="347"/>
      <c r="P99" s="349">
        <f>SUM(P97:P98)</f>
        <v>7276</v>
      </c>
      <c r="Q99" s="354"/>
      <c r="R99" s="352"/>
      <c r="S99" s="352"/>
      <c r="T99" s="352"/>
      <c r="U99" s="352"/>
      <c r="V99" s="352"/>
      <c r="W99" s="352"/>
      <c r="X99" s="349">
        <f>SUM(X97:X98)</f>
        <v>47294</v>
      </c>
    </row>
    <row r="100" spans="1:24" s="71" customFormat="1" ht="14.25">
      <c r="A100" s="707" t="s">
        <v>1567</v>
      </c>
      <c r="B100" s="707"/>
      <c r="C100" s="707"/>
      <c r="D100" s="707"/>
      <c r="E100" s="707"/>
      <c r="F100" s="707"/>
      <c r="G100" s="707"/>
      <c r="H100" s="707"/>
      <c r="I100" s="707"/>
      <c r="J100" s="707"/>
      <c r="K100" s="707"/>
      <c r="L100" s="707"/>
      <c r="M100" s="707"/>
      <c r="N100" s="707"/>
      <c r="O100" s="707"/>
      <c r="P100" s="707"/>
      <c r="Q100" s="707"/>
      <c r="R100" s="707"/>
      <c r="S100" s="707"/>
      <c r="T100" s="707"/>
      <c r="U100" s="707"/>
      <c r="V100" s="707"/>
      <c r="W100" s="707"/>
      <c r="X100" s="707"/>
    </row>
    <row r="101" spans="1:24" s="76" customFormat="1" ht="13.5" customHeight="1">
      <c r="A101" s="340">
        <v>1</v>
      </c>
      <c r="B101" s="427" t="s">
        <v>1711</v>
      </c>
      <c r="C101" s="368" t="s">
        <v>1557</v>
      </c>
      <c r="D101" s="413" t="s">
        <v>1619</v>
      </c>
      <c r="E101" s="392">
        <v>1800</v>
      </c>
      <c r="F101" s="413">
        <v>9</v>
      </c>
      <c r="G101" s="342">
        <f>F101*E101</f>
        <v>16200</v>
      </c>
      <c r="H101" s="428" t="s">
        <v>1621</v>
      </c>
      <c r="I101" s="343">
        <v>41265</v>
      </c>
      <c r="J101" s="343" t="s">
        <v>1620</v>
      </c>
      <c r="K101" s="413"/>
      <c r="L101" s="342"/>
      <c r="M101" s="345">
        <v>556</v>
      </c>
      <c r="N101" s="343">
        <v>41254</v>
      </c>
      <c r="O101" s="340">
        <f>F101-W101</f>
        <v>0</v>
      </c>
      <c r="P101" s="342">
        <f>O101*E101</f>
        <v>0</v>
      </c>
      <c r="Q101" s="342"/>
      <c r="R101" s="342"/>
      <c r="S101" s="342"/>
      <c r="T101" s="342"/>
      <c r="U101" s="342"/>
      <c r="V101" s="342"/>
      <c r="W101" s="413">
        <v>9</v>
      </c>
      <c r="X101" s="342">
        <f>W101*E101</f>
        <v>16200</v>
      </c>
    </row>
    <row r="102" spans="1:24" s="76" customFormat="1" ht="13.5" customHeight="1">
      <c r="A102" s="340">
        <v>2</v>
      </c>
      <c r="B102" s="429" t="s">
        <v>1609</v>
      </c>
      <c r="C102" s="368" t="s">
        <v>1557</v>
      </c>
      <c r="D102" s="369"/>
      <c r="E102" s="392">
        <v>1356</v>
      </c>
      <c r="F102" s="368">
        <v>1</v>
      </c>
      <c r="G102" s="342">
        <f>F102*E102</f>
        <v>1356</v>
      </c>
      <c r="H102" s="428" t="s">
        <v>1621</v>
      </c>
      <c r="I102" s="344">
        <v>41291</v>
      </c>
      <c r="J102" s="340">
        <v>64</v>
      </c>
      <c r="K102" s="368"/>
      <c r="L102" s="342"/>
      <c r="M102" s="345">
        <v>556</v>
      </c>
      <c r="N102" s="343">
        <v>41254</v>
      </c>
      <c r="O102" s="340">
        <f>F102-W102</f>
        <v>0</v>
      </c>
      <c r="P102" s="342">
        <f>O102*E102</f>
        <v>0</v>
      </c>
      <c r="Q102" s="418"/>
      <c r="R102" s="345"/>
      <c r="S102" s="345"/>
      <c r="T102" s="345"/>
      <c r="U102" s="345"/>
      <c r="V102" s="345"/>
      <c r="W102" s="368">
        <v>1</v>
      </c>
      <c r="X102" s="342">
        <f>W102*E102</f>
        <v>1356</v>
      </c>
    </row>
    <row r="103" spans="1:24" s="76" customFormat="1" ht="45.75" customHeight="1">
      <c r="A103" s="340">
        <v>3</v>
      </c>
      <c r="B103" s="383" t="s">
        <v>1616</v>
      </c>
      <c r="C103" s="384" t="s">
        <v>1555</v>
      </c>
      <c r="D103" s="385">
        <v>31459801</v>
      </c>
      <c r="E103" s="386">
        <v>101.77</v>
      </c>
      <c r="F103" s="371">
        <v>12</v>
      </c>
      <c r="G103" s="342">
        <f>F103*E103</f>
        <v>1221.24</v>
      </c>
      <c r="H103" s="382" t="s">
        <v>1747</v>
      </c>
      <c r="I103" s="344">
        <v>42024</v>
      </c>
      <c r="J103" s="340">
        <v>19</v>
      </c>
      <c r="K103" s="411"/>
      <c r="L103" s="342"/>
      <c r="M103" s="345">
        <v>676</v>
      </c>
      <c r="N103" s="343">
        <v>41998</v>
      </c>
      <c r="O103" s="340">
        <f>F103-W103</f>
        <v>0</v>
      </c>
      <c r="P103" s="342">
        <f>O103*E103</f>
        <v>0</v>
      </c>
      <c r="Q103" s="366"/>
      <c r="R103" s="345"/>
      <c r="S103" s="345"/>
      <c r="T103" s="345"/>
      <c r="U103" s="345"/>
      <c r="V103" s="345"/>
      <c r="W103" s="371">
        <v>12</v>
      </c>
      <c r="X103" s="342">
        <f>W103*E103</f>
        <v>1221.24</v>
      </c>
    </row>
    <row r="104" spans="1:24" s="63" customFormat="1" ht="18.75" customHeight="1">
      <c r="A104" s="347"/>
      <c r="B104" s="375" t="s">
        <v>1551</v>
      </c>
      <c r="C104" s="347"/>
      <c r="D104" s="349"/>
      <c r="E104" s="349"/>
      <c r="F104" s="352"/>
      <c r="G104" s="349">
        <f>SUM(G101:G103)</f>
        <v>18777.240000000002</v>
      </c>
      <c r="H104" s="350"/>
      <c r="I104" s="350"/>
      <c r="J104" s="349"/>
      <c r="K104" s="352"/>
      <c r="L104" s="349">
        <f>SUM(L101:L103)</f>
        <v>0</v>
      </c>
      <c r="M104" s="352"/>
      <c r="N104" s="353"/>
      <c r="O104" s="347"/>
      <c r="P104" s="349">
        <f>SUM(P101:P103)</f>
        <v>0</v>
      </c>
      <c r="Q104" s="352"/>
      <c r="R104" s="352"/>
      <c r="S104" s="352"/>
      <c r="T104" s="352"/>
      <c r="U104" s="352"/>
      <c r="V104" s="352"/>
      <c r="W104" s="352"/>
      <c r="X104" s="349">
        <f>SUM(X101:X103)</f>
        <v>18777.240000000002</v>
      </c>
    </row>
    <row r="105" spans="1:24" s="71" customFormat="1" ht="20.25" customHeight="1">
      <c r="A105" s="704" t="s">
        <v>1573</v>
      </c>
      <c r="B105" s="705"/>
      <c r="C105" s="705"/>
      <c r="D105" s="705"/>
      <c r="E105" s="705"/>
      <c r="F105" s="705"/>
      <c r="G105" s="705"/>
      <c r="H105" s="705"/>
      <c r="I105" s="705"/>
      <c r="J105" s="705"/>
      <c r="K105" s="705"/>
      <c r="L105" s="705"/>
      <c r="M105" s="705"/>
      <c r="N105" s="705"/>
      <c r="O105" s="705"/>
      <c r="P105" s="705"/>
      <c r="Q105" s="705"/>
      <c r="R105" s="705"/>
      <c r="S105" s="705"/>
      <c r="T105" s="705"/>
      <c r="U105" s="705"/>
      <c r="V105" s="705"/>
      <c r="W105" s="705"/>
      <c r="X105" s="706"/>
    </row>
    <row r="106" spans="1:24" s="76" customFormat="1" ht="18" customHeight="1">
      <c r="A106" s="340">
        <v>1</v>
      </c>
      <c r="B106" s="367" t="s">
        <v>1440</v>
      </c>
      <c r="C106" s="368" t="s">
        <v>1537</v>
      </c>
      <c r="D106" s="369">
        <v>1081279</v>
      </c>
      <c r="E106" s="370">
        <v>4145.18</v>
      </c>
      <c r="F106" s="414">
        <v>2.9</v>
      </c>
      <c r="G106" s="342">
        <f>F106*E106</f>
        <v>12021.022000000001</v>
      </c>
      <c r="H106" s="343">
        <v>43861</v>
      </c>
      <c r="I106" s="344">
        <v>42989</v>
      </c>
      <c r="J106" s="340">
        <v>154</v>
      </c>
      <c r="K106" s="416"/>
      <c r="L106" s="342">
        <f>K106*E106</f>
        <v>0</v>
      </c>
      <c r="M106" s="345">
        <v>457</v>
      </c>
      <c r="N106" s="343">
        <v>42968</v>
      </c>
      <c r="O106" s="340">
        <f>F106-W106</f>
        <v>0</v>
      </c>
      <c r="P106" s="342">
        <f>O106*E106</f>
        <v>0</v>
      </c>
      <c r="Q106" s="366"/>
      <c r="R106" s="345"/>
      <c r="S106" s="345"/>
      <c r="T106" s="345"/>
      <c r="U106" s="345"/>
      <c r="V106" s="345"/>
      <c r="W106" s="414">
        <v>2.9</v>
      </c>
      <c r="X106" s="342">
        <f>W106*E106</f>
        <v>12021.022000000001</v>
      </c>
    </row>
    <row r="107" spans="1:24" s="63" customFormat="1" ht="12">
      <c r="A107" s="347"/>
      <c r="B107" s="375" t="s">
        <v>1551</v>
      </c>
      <c r="C107" s="347"/>
      <c r="D107" s="349"/>
      <c r="E107" s="349"/>
      <c r="F107" s="352"/>
      <c r="G107" s="349">
        <f>SUM(G106:G106)</f>
        <v>12021.022000000001</v>
      </c>
      <c r="H107" s="350"/>
      <c r="I107" s="350"/>
      <c r="J107" s="349"/>
      <c r="K107" s="352"/>
      <c r="L107" s="349">
        <f>SUM(L106:L106)</f>
        <v>0</v>
      </c>
      <c r="M107" s="352"/>
      <c r="N107" s="353"/>
      <c r="O107" s="347"/>
      <c r="P107" s="349">
        <f>SUM(P106:P106)</f>
        <v>0</v>
      </c>
      <c r="Q107" s="354"/>
      <c r="R107" s="352"/>
      <c r="S107" s="352"/>
      <c r="T107" s="352"/>
      <c r="U107" s="352"/>
      <c r="V107" s="352"/>
      <c r="W107" s="352"/>
      <c r="X107" s="349">
        <f>SUM(X106:X106)</f>
        <v>12021.022000000001</v>
      </c>
    </row>
    <row r="108" spans="1:24" s="71" customFormat="1" ht="14.25">
      <c r="A108" s="704" t="s">
        <v>1569</v>
      </c>
      <c r="B108" s="705"/>
      <c r="C108" s="705"/>
      <c r="D108" s="705"/>
      <c r="E108" s="705"/>
      <c r="F108" s="705"/>
      <c r="G108" s="705"/>
      <c r="H108" s="705"/>
      <c r="I108" s="705"/>
      <c r="J108" s="705"/>
      <c r="K108" s="705"/>
      <c r="L108" s="705"/>
      <c r="M108" s="705"/>
      <c r="N108" s="705"/>
      <c r="O108" s="705"/>
      <c r="P108" s="705"/>
      <c r="Q108" s="705"/>
      <c r="R108" s="705"/>
      <c r="S108" s="705"/>
      <c r="T108" s="705"/>
      <c r="U108" s="705"/>
      <c r="V108" s="705"/>
      <c r="W108" s="705"/>
      <c r="X108" s="706"/>
    </row>
    <row r="109" spans="1:24" s="71" customFormat="1" ht="14.25">
      <c r="A109" s="340">
        <v>1</v>
      </c>
      <c r="B109" s="341"/>
      <c r="C109" s="340"/>
      <c r="D109" s="340"/>
      <c r="E109" s="342"/>
      <c r="F109" s="340"/>
      <c r="G109" s="342"/>
      <c r="H109" s="343"/>
      <c r="I109" s="344"/>
      <c r="J109" s="340"/>
      <c r="K109" s="345"/>
      <c r="L109" s="342"/>
      <c r="M109" s="345"/>
      <c r="N109" s="343"/>
      <c r="O109" s="379">
        <f>F109-W109</f>
        <v>0</v>
      </c>
      <c r="P109" s="342">
        <f>O109*E109</f>
        <v>0</v>
      </c>
      <c r="Q109" s="346"/>
      <c r="R109" s="345"/>
      <c r="S109" s="345"/>
      <c r="T109" s="345"/>
      <c r="U109" s="345"/>
      <c r="V109" s="345"/>
      <c r="W109" s="340">
        <v>0</v>
      </c>
      <c r="X109" s="342">
        <f>W109*E109</f>
        <v>0</v>
      </c>
    </row>
    <row r="110" spans="1:24" s="63" customFormat="1" ht="12">
      <c r="A110" s="347"/>
      <c r="B110" s="375" t="s">
        <v>1551</v>
      </c>
      <c r="C110" s="347"/>
      <c r="D110" s="349"/>
      <c r="E110" s="349"/>
      <c r="F110" s="352"/>
      <c r="G110" s="349">
        <f>SUM(G109:G109)</f>
        <v>0</v>
      </c>
      <c r="H110" s="350"/>
      <c r="I110" s="350"/>
      <c r="J110" s="349"/>
      <c r="K110" s="352"/>
      <c r="L110" s="349"/>
      <c r="M110" s="352"/>
      <c r="N110" s="353"/>
      <c r="O110" s="347"/>
      <c r="P110" s="349">
        <f>SUM(P109:P109)</f>
        <v>0</v>
      </c>
      <c r="Q110" s="354"/>
      <c r="R110" s="352"/>
      <c r="S110" s="352"/>
      <c r="T110" s="352"/>
      <c r="U110" s="352"/>
      <c r="V110" s="352"/>
      <c r="W110" s="352"/>
      <c r="X110" s="349">
        <f>SUM(X109:X109)</f>
        <v>0</v>
      </c>
    </row>
    <row r="111" spans="1:24" s="71" customFormat="1" ht="14.25">
      <c r="A111" s="703" t="s">
        <v>1558</v>
      </c>
      <c r="B111" s="703"/>
      <c r="C111" s="703"/>
      <c r="D111" s="703"/>
      <c r="E111" s="703"/>
      <c r="F111" s="703"/>
      <c r="G111" s="703"/>
      <c r="H111" s="703"/>
      <c r="I111" s="703"/>
      <c r="J111" s="703"/>
      <c r="K111" s="703"/>
      <c r="L111" s="703"/>
      <c r="M111" s="703"/>
      <c r="N111" s="703"/>
      <c r="O111" s="703"/>
      <c r="P111" s="703"/>
      <c r="Q111" s="703"/>
      <c r="R111" s="703"/>
      <c r="S111" s="703"/>
      <c r="T111" s="703"/>
      <c r="U111" s="703"/>
      <c r="V111" s="703"/>
      <c r="W111" s="703"/>
      <c r="X111" s="703"/>
    </row>
    <row r="112" spans="1:24" s="76" customFormat="1" ht="17.25" customHeight="1">
      <c r="A112" s="340">
        <v>2</v>
      </c>
      <c r="B112" s="383" t="s">
        <v>1710</v>
      </c>
      <c r="C112" s="384" t="s">
        <v>1555</v>
      </c>
      <c r="D112" s="388">
        <v>134672013</v>
      </c>
      <c r="E112" s="386">
        <v>264</v>
      </c>
      <c r="F112" s="365">
        <v>51</v>
      </c>
      <c r="G112" s="342">
        <f>F112*E112</f>
        <v>13464</v>
      </c>
      <c r="H112" s="343">
        <v>43709</v>
      </c>
      <c r="I112" s="344">
        <v>42025</v>
      </c>
      <c r="J112" s="340">
        <v>37</v>
      </c>
      <c r="K112" s="365"/>
      <c r="L112" s="342"/>
      <c r="M112" s="345">
        <v>676</v>
      </c>
      <c r="N112" s="343">
        <v>41998</v>
      </c>
      <c r="O112" s="340">
        <f>F112-W112</f>
        <v>1</v>
      </c>
      <c r="P112" s="342">
        <f>O112*E112</f>
        <v>264</v>
      </c>
      <c r="Q112" s="366"/>
      <c r="R112" s="345"/>
      <c r="S112" s="345"/>
      <c r="T112" s="345"/>
      <c r="U112" s="345"/>
      <c r="V112" s="345"/>
      <c r="W112" s="365">
        <v>50</v>
      </c>
      <c r="X112" s="342">
        <f>W112*E112</f>
        <v>13200</v>
      </c>
    </row>
    <row r="113" spans="1:24" s="63" customFormat="1" ht="12">
      <c r="A113" s="347"/>
      <c r="B113" s="375" t="s">
        <v>1551</v>
      </c>
      <c r="C113" s="347"/>
      <c r="D113" s="349"/>
      <c r="E113" s="349"/>
      <c r="F113" s="352" t="s">
        <v>1584</v>
      </c>
      <c r="G113" s="349">
        <f>SUM(G112:G112)</f>
        <v>13464</v>
      </c>
      <c r="H113" s="350"/>
      <c r="I113" s="350"/>
      <c r="J113" s="349"/>
      <c r="K113" s="352"/>
      <c r="L113" s="349">
        <f>SUM(L112:L112)</f>
        <v>0</v>
      </c>
      <c r="M113" s="352"/>
      <c r="N113" s="353"/>
      <c r="O113" s="347"/>
      <c r="P113" s="349">
        <f>SUM(P112:P112)</f>
        <v>264</v>
      </c>
      <c r="Q113" s="354"/>
      <c r="R113" s="352"/>
      <c r="S113" s="352"/>
      <c r="T113" s="352"/>
      <c r="U113" s="352"/>
      <c r="V113" s="352"/>
      <c r="W113" s="352" t="s">
        <v>1584</v>
      </c>
      <c r="X113" s="349">
        <f>SUM(X112:X112)</f>
        <v>13200</v>
      </c>
    </row>
    <row r="114" spans="1:24" s="71" customFormat="1" ht="15.75" customHeight="1">
      <c r="A114" s="700" t="s">
        <v>1583</v>
      </c>
      <c r="B114" s="701"/>
      <c r="C114" s="701"/>
      <c r="D114" s="701"/>
      <c r="E114" s="701"/>
      <c r="F114" s="701"/>
      <c r="G114" s="701"/>
      <c r="H114" s="701"/>
      <c r="I114" s="701"/>
      <c r="J114" s="701"/>
      <c r="K114" s="701"/>
      <c r="L114" s="701"/>
      <c r="M114" s="701"/>
      <c r="N114" s="701"/>
      <c r="O114" s="701"/>
      <c r="P114" s="701"/>
      <c r="Q114" s="701"/>
      <c r="R114" s="701"/>
      <c r="S114" s="701"/>
      <c r="T114" s="701"/>
      <c r="U114" s="701"/>
      <c r="V114" s="701"/>
      <c r="W114" s="701"/>
      <c r="X114" s="702"/>
    </row>
    <row r="115" spans="1:24" s="76" customFormat="1" ht="19.5" customHeight="1">
      <c r="A115" s="340">
        <v>1</v>
      </c>
      <c r="B115" s="362" t="s">
        <v>303</v>
      </c>
      <c r="C115" s="368" t="s">
        <v>1537</v>
      </c>
      <c r="D115" s="342">
        <v>1096172</v>
      </c>
      <c r="E115" s="370">
        <v>3638</v>
      </c>
      <c r="F115" s="416">
        <v>3</v>
      </c>
      <c r="G115" s="342">
        <f>F115*E115</f>
        <v>10914</v>
      </c>
      <c r="H115" s="382" t="s">
        <v>304</v>
      </c>
      <c r="I115" s="344">
        <v>43301</v>
      </c>
      <c r="J115" s="340">
        <v>253</v>
      </c>
      <c r="K115" s="416"/>
      <c r="L115" s="342">
        <f>K115*E115</f>
        <v>0</v>
      </c>
      <c r="M115" s="345">
        <v>701</v>
      </c>
      <c r="N115" s="343">
        <v>43294</v>
      </c>
      <c r="O115" s="431">
        <f>F115+K115-W115</f>
        <v>0.60000000000000009</v>
      </c>
      <c r="P115" s="342">
        <f>O115*E115</f>
        <v>2182.8000000000002</v>
      </c>
      <c r="Q115" s="366"/>
      <c r="R115" s="418"/>
      <c r="S115" s="418"/>
      <c r="T115" s="418"/>
      <c r="U115" s="418"/>
      <c r="V115" s="418"/>
      <c r="W115" s="370">
        <v>2.4</v>
      </c>
      <c r="X115" s="342">
        <f>W115*E115</f>
        <v>8731.1999999999989</v>
      </c>
    </row>
    <row r="116" spans="1:24" s="76" customFormat="1" ht="13.5" customHeight="1">
      <c r="A116" s="419"/>
      <c r="B116" s="432" t="s">
        <v>1551</v>
      </c>
      <c r="C116" s="419"/>
      <c r="D116" s="422"/>
      <c r="E116" s="422"/>
      <c r="F116" s="418"/>
      <c r="G116" s="422">
        <f>SUM(G115:G115)</f>
        <v>10914</v>
      </c>
      <c r="H116" s="373"/>
      <c r="I116" s="373"/>
      <c r="J116" s="422"/>
      <c r="K116" s="418"/>
      <c r="L116" s="422">
        <f>SUM(L115:L115)</f>
        <v>0</v>
      </c>
      <c r="M116" s="418"/>
      <c r="N116" s="426"/>
      <c r="O116" s="419"/>
      <c r="P116" s="422">
        <f>SUM(P115)</f>
        <v>2182.8000000000002</v>
      </c>
      <c r="Q116" s="366"/>
      <c r="R116" s="418"/>
      <c r="S116" s="418"/>
      <c r="T116" s="418"/>
      <c r="U116" s="418"/>
      <c r="V116" s="418"/>
      <c r="W116" s="418"/>
      <c r="X116" s="422">
        <f>SUM(X115:X115)</f>
        <v>8731.1999999999989</v>
      </c>
    </row>
    <row r="117" spans="1:24" s="63" customFormat="1" ht="15.75" customHeight="1">
      <c r="A117" s="700" t="s">
        <v>1408</v>
      </c>
      <c r="B117" s="701"/>
      <c r="C117" s="701"/>
      <c r="D117" s="701"/>
      <c r="E117" s="701"/>
      <c r="F117" s="701"/>
      <c r="G117" s="701"/>
      <c r="H117" s="701"/>
      <c r="I117" s="701"/>
      <c r="J117" s="701"/>
      <c r="K117" s="701"/>
      <c r="L117" s="701"/>
      <c r="M117" s="701"/>
      <c r="N117" s="701"/>
      <c r="O117" s="701"/>
      <c r="P117" s="701"/>
      <c r="Q117" s="701"/>
      <c r="R117" s="701"/>
      <c r="S117" s="701"/>
      <c r="T117" s="701"/>
      <c r="U117" s="701"/>
      <c r="V117" s="701"/>
      <c r="W117" s="701"/>
      <c r="X117" s="702"/>
    </row>
    <row r="118" spans="1:24" s="63" customFormat="1" ht="15.75" customHeight="1">
      <c r="A118" s="340">
        <v>1</v>
      </c>
      <c r="B118" s="367"/>
      <c r="C118" s="368"/>
      <c r="D118" s="413"/>
      <c r="E118" s="370"/>
      <c r="F118" s="416"/>
      <c r="G118" s="342"/>
      <c r="H118" s="373"/>
      <c r="I118" s="344"/>
      <c r="J118" s="340"/>
      <c r="K118" s="416"/>
      <c r="L118" s="342"/>
      <c r="M118" s="345"/>
      <c r="N118" s="343"/>
      <c r="O118" s="430"/>
      <c r="P118" s="342"/>
      <c r="Q118" s="366"/>
      <c r="R118" s="418"/>
      <c r="S118" s="418"/>
      <c r="T118" s="418"/>
      <c r="U118" s="418"/>
      <c r="V118" s="418"/>
      <c r="W118" s="416"/>
      <c r="X118" s="342"/>
    </row>
    <row r="119" spans="1:24" s="63" customFormat="1" ht="22.5" customHeight="1">
      <c r="A119" s="419"/>
      <c r="B119" s="420" t="s">
        <v>1409</v>
      </c>
      <c r="C119" s="421"/>
      <c r="D119" s="422"/>
      <c r="E119" s="423"/>
      <c r="F119" s="424"/>
      <c r="G119" s="422">
        <f>F119*E119+SUM(G118)</f>
        <v>0</v>
      </c>
      <c r="H119" s="373"/>
      <c r="I119" s="425"/>
      <c r="J119" s="419"/>
      <c r="K119" s="424"/>
      <c r="L119" s="422">
        <f>SUM(L118)</f>
        <v>0</v>
      </c>
      <c r="M119" s="418"/>
      <c r="N119" s="426"/>
      <c r="O119" s="419"/>
      <c r="P119" s="422">
        <f>SUM(P118)</f>
        <v>0</v>
      </c>
      <c r="Q119" s="366"/>
      <c r="R119" s="418"/>
      <c r="S119" s="418"/>
      <c r="T119" s="418"/>
      <c r="U119" s="418"/>
      <c r="V119" s="418"/>
      <c r="W119" s="424"/>
      <c r="X119" s="422">
        <f>W119*E119+SUM(X118)</f>
        <v>0</v>
      </c>
    </row>
    <row r="120" spans="1:24" s="63" customFormat="1" ht="22.5" customHeight="1">
      <c r="A120" s="700" t="s">
        <v>58</v>
      </c>
      <c r="B120" s="701"/>
      <c r="C120" s="701"/>
      <c r="D120" s="701"/>
      <c r="E120" s="701"/>
      <c r="F120" s="701"/>
      <c r="G120" s="701"/>
      <c r="H120" s="701"/>
      <c r="I120" s="701"/>
      <c r="J120" s="701"/>
      <c r="K120" s="701"/>
      <c r="L120" s="701"/>
      <c r="M120" s="701"/>
      <c r="N120" s="701"/>
      <c r="O120" s="701"/>
      <c r="P120" s="701"/>
      <c r="Q120" s="701"/>
      <c r="R120" s="701"/>
      <c r="S120" s="701"/>
      <c r="T120" s="701"/>
      <c r="U120" s="701"/>
      <c r="V120" s="701"/>
      <c r="W120" s="701"/>
      <c r="X120" s="702"/>
    </row>
    <row r="121" spans="1:24" s="63" customFormat="1" ht="22.5" customHeight="1">
      <c r="A121" s="340">
        <v>1</v>
      </c>
      <c r="B121" s="362" t="s">
        <v>59</v>
      </c>
      <c r="C121" s="368" t="s">
        <v>4</v>
      </c>
      <c r="D121" s="413">
        <v>1081279</v>
      </c>
      <c r="E121" s="370">
        <v>4145.18</v>
      </c>
      <c r="F121" s="414">
        <v>16</v>
      </c>
      <c r="G121" s="342">
        <f>F121*E121</f>
        <v>66322.880000000005</v>
      </c>
      <c r="H121" s="415">
        <v>43861</v>
      </c>
      <c r="I121" s="344">
        <v>43027</v>
      </c>
      <c r="J121" s="340">
        <v>214</v>
      </c>
      <c r="K121" s="416"/>
      <c r="L121" s="342">
        <f>K121*E121</f>
        <v>0</v>
      </c>
      <c r="M121" s="345">
        <v>457</v>
      </c>
      <c r="N121" s="343">
        <v>42968</v>
      </c>
      <c r="O121" s="417">
        <f>F121-W121</f>
        <v>0.5</v>
      </c>
      <c r="P121" s="342">
        <f>O121*E121</f>
        <v>2072.59</v>
      </c>
      <c r="Q121" s="366"/>
      <c r="R121" s="418"/>
      <c r="S121" s="418"/>
      <c r="T121" s="418"/>
      <c r="U121" s="418"/>
      <c r="V121" s="418"/>
      <c r="W121" s="414">
        <v>15.5</v>
      </c>
      <c r="X121" s="342">
        <f>W121*E121</f>
        <v>64250.290000000008</v>
      </c>
    </row>
    <row r="122" spans="1:24" s="63" customFormat="1" ht="22.5" customHeight="1">
      <c r="A122" s="419"/>
      <c r="B122" s="420" t="s">
        <v>1409</v>
      </c>
      <c r="C122" s="421"/>
      <c r="D122" s="422"/>
      <c r="E122" s="423"/>
      <c r="F122" s="424"/>
      <c r="G122" s="422">
        <f>F122*E122+SUM(G121)</f>
        <v>66322.880000000005</v>
      </c>
      <c r="H122" s="373"/>
      <c r="I122" s="425"/>
      <c r="J122" s="419"/>
      <c r="K122" s="424"/>
      <c r="L122" s="422">
        <f>SUM(L121)</f>
        <v>0</v>
      </c>
      <c r="M122" s="418"/>
      <c r="N122" s="426"/>
      <c r="O122" s="419"/>
      <c r="P122" s="422">
        <f>SUM(P121)</f>
        <v>2072.59</v>
      </c>
      <c r="Q122" s="366"/>
      <c r="R122" s="418"/>
      <c r="S122" s="418"/>
      <c r="T122" s="418"/>
      <c r="U122" s="418"/>
      <c r="V122" s="418"/>
      <c r="W122" s="424"/>
      <c r="X122" s="422">
        <f>W122*E122+SUM(X121)</f>
        <v>64250.290000000008</v>
      </c>
    </row>
    <row r="123" spans="1:24" s="63" customFormat="1" ht="3.75" hidden="1" customHeight="1">
      <c r="A123" s="697" t="s">
        <v>97</v>
      </c>
      <c r="B123" s="698"/>
      <c r="C123" s="698"/>
      <c r="D123" s="698"/>
      <c r="E123" s="698"/>
      <c r="F123" s="698"/>
      <c r="G123" s="698"/>
      <c r="H123" s="698"/>
      <c r="I123" s="698"/>
      <c r="J123" s="698"/>
      <c r="K123" s="698"/>
      <c r="L123" s="698"/>
      <c r="M123" s="698"/>
      <c r="N123" s="698"/>
      <c r="O123" s="698"/>
      <c r="P123" s="698"/>
      <c r="Q123" s="698"/>
      <c r="R123" s="698"/>
      <c r="S123" s="698"/>
      <c r="T123" s="698"/>
      <c r="U123" s="698"/>
      <c r="V123" s="698"/>
      <c r="W123" s="698"/>
      <c r="X123" s="699"/>
    </row>
    <row r="124" spans="1:24" s="63" customFormat="1" ht="22.5" hidden="1" customHeight="1">
      <c r="A124" s="75">
        <v>1</v>
      </c>
      <c r="B124" s="82" t="s">
        <v>95</v>
      </c>
      <c r="C124" s="112" t="s">
        <v>4</v>
      </c>
      <c r="D124" s="22" t="s">
        <v>96</v>
      </c>
      <c r="E124" s="117">
        <v>138.03</v>
      </c>
      <c r="F124" s="124">
        <v>0</v>
      </c>
      <c r="G124" s="20">
        <f>F124*E124</f>
        <v>0</v>
      </c>
      <c r="H124" s="135">
        <v>43251</v>
      </c>
      <c r="I124" s="114"/>
      <c r="J124" s="75"/>
      <c r="K124" s="124"/>
      <c r="L124" s="20">
        <f>K124*E124</f>
        <v>0</v>
      </c>
      <c r="M124" s="115">
        <v>778</v>
      </c>
      <c r="N124" s="113">
        <v>43075</v>
      </c>
      <c r="O124" s="129">
        <f>F124+K124-W124</f>
        <v>0</v>
      </c>
      <c r="P124" s="20">
        <f>O124*E124</f>
        <v>0</v>
      </c>
      <c r="Q124" s="116"/>
      <c r="R124" s="126"/>
      <c r="S124" s="126"/>
      <c r="T124" s="126"/>
      <c r="U124" s="126"/>
      <c r="V124" s="126"/>
      <c r="W124" s="124">
        <v>0</v>
      </c>
      <c r="X124" s="20">
        <f>W124*E124</f>
        <v>0</v>
      </c>
    </row>
    <row r="125" spans="1:24" s="63" customFormat="1" ht="22.5" hidden="1" customHeight="1">
      <c r="A125" s="127"/>
      <c r="B125" s="130" t="s">
        <v>1409</v>
      </c>
      <c r="C125" s="131"/>
      <c r="D125" s="11"/>
      <c r="E125" s="132"/>
      <c r="F125" s="133"/>
      <c r="G125" s="11">
        <f>F125*E125+SUM(G124)</f>
        <v>0</v>
      </c>
      <c r="H125" s="125"/>
      <c r="I125" s="134"/>
      <c r="J125" s="127"/>
      <c r="K125" s="133"/>
      <c r="L125" s="11">
        <f>SUM(L124)</f>
        <v>0</v>
      </c>
      <c r="M125" s="126"/>
      <c r="N125" s="128"/>
      <c r="O125" s="127"/>
      <c r="P125" s="11">
        <f>SUM(P124)</f>
        <v>0</v>
      </c>
      <c r="Q125" s="116"/>
      <c r="R125" s="126"/>
      <c r="S125" s="126"/>
      <c r="T125" s="126"/>
      <c r="U125" s="126"/>
      <c r="V125" s="126"/>
      <c r="W125" s="133"/>
      <c r="X125" s="11">
        <f>W125*E125+SUM(X124)</f>
        <v>0</v>
      </c>
    </row>
    <row r="126" spans="1:24" s="63" customFormat="1" ht="22.5" hidden="1" customHeight="1">
      <c r="A126" s="697" t="s">
        <v>98</v>
      </c>
      <c r="B126" s="698"/>
      <c r="C126" s="698"/>
      <c r="D126" s="698"/>
      <c r="E126" s="698"/>
      <c r="F126" s="698"/>
      <c r="G126" s="698"/>
      <c r="H126" s="698"/>
      <c r="I126" s="698"/>
      <c r="J126" s="698"/>
      <c r="K126" s="698"/>
      <c r="L126" s="698"/>
      <c r="M126" s="698"/>
      <c r="N126" s="698"/>
      <c r="O126" s="698"/>
      <c r="P126" s="698"/>
      <c r="Q126" s="698"/>
      <c r="R126" s="698"/>
      <c r="S126" s="698"/>
      <c r="T126" s="698"/>
      <c r="U126" s="698"/>
      <c r="V126" s="698"/>
      <c r="W126" s="698"/>
      <c r="X126" s="699"/>
    </row>
    <row r="127" spans="1:24" s="63" customFormat="1" ht="22.5" hidden="1" customHeight="1">
      <c r="A127" s="75">
        <v>1</v>
      </c>
      <c r="B127" s="82" t="s">
        <v>95</v>
      </c>
      <c r="C127" s="112" t="s">
        <v>4</v>
      </c>
      <c r="D127" s="22" t="s">
        <v>96</v>
      </c>
      <c r="E127" s="117">
        <v>138.03</v>
      </c>
      <c r="F127" s="124">
        <v>0</v>
      </c>
      <c r="G127" s="20">
        <f>F127*E127</f>
        <v>0</v>
      </c>
      <c r="H127" s="135">
        <v>43251</v>
      </c>
      <c r="I127" s="114"/>
      <c r="J127" s="75"/>
      <c r="K127" s="124"/>
      <c r="L127" s="20">
        <f>K127*E127</f>
        <v>0</v>
      </c>
      <c r="M127" s="115">
        <v>778</v>
      </c>
      <c r="N127" s="113">
        <v>43075</v>
      </c>
      <c r="O127" s="129">
        <f>F127+K127-W127</f>
        <v>0</v>
      </c>
      <c r="P127" s="20">
        <f>O127*E127</f>
        <v>0</v>
      </c>
      <c r="Q127" s="116"/>
      <c r="R127" s="126"/>
      <c r="S127" s="126"/>
      <c r="T127" s="126"/>
      <c r="U127" s="126"/>
      <c r="V127" s="126"/>
      <c r="W127" s="124">
        <v>0</v>
      </c>
      <c r="X127" s="20">
        <f>W127*E127</f>
        <v>0</v>
      </c>
    </row>
    <row r="128" spans="1:24" s="63" customFormat="1" ht="22.5" hidden="1" customHeight="1">
      <c r="A128" s="127"/>
      <c r="B128" s="130" t="s">
        <v>1409</v>
      </c>
      <c r="C128" s="131"/>
      <c r="D128" s="11"/>
      <c r="E128" s="132"/>
      <c r="F128" s="133"/>
      <c r="G128" s="11">
        <f>F128*E128+SUM(G127)</f>
        <v>0</v>
      </c>
      <c r="H128" s="125"/>
      <c r="I128" s="134"/>
      <c r="J128" s="127"/>
      <c r="K128" s="133"/>
      <c r="L128" s="11">
        <f>SUM(L127)</f>
        <v>0</v>
      </c>
      <c r="M128" s="126"/>
      <c r="N128" s="128"/>
      <c r="O128" s="127"/>
      <c r="P128" s="11">
        <f>SUM(P127)</f>
        <v>0</v>
      </c>
      <c r="Q128" s="116"/>
      <c r="R128" s="126"/>
      <c r="S128" s="126"/>
      <c r="T128" s="126"/>
      <c r="U128" s="126"/>
      <c r="V128" s="126"/>
      <c r="W128" s="133"/>
      <c r="X128" s="11">
        <f>W128*E128+SUM(X127)</f>
        <v>0</v>
      </c>
    </row>
    <row r="129" spans="1:24" s="63" customFormat="1" ht="22.5" hidden="1" customHeight="1">
      <c r="A129" s="697" t="s">
        <v>104</v>
      </c>
      <c r="B129" s="698"/>
      <c r="C129" s="698"/>
      <c r="D129" s="698"/>
      <c r="E129" s="698"/>
      <c r="F129" s="698"/>
      <c r="G129" s="698"/>
      <c r="H129" s="698"/>
      <c r="I129" s="698"/>
      <c r="J129" s="698"/>
      <c r="K129" s="698"/>
      <c r="L129" s="698"/>
      <c r="M129" s="698"/>
      <c r="N129" s="698"/>
      <c r="O129" s="698"/>
      <c r="P129" s="698"/>
      <c r="Q129" s="698"/>
      <c r="R129" s="698"/>
      <c r="S129" s="698"/>
      <c r="T129" s="698"/>
      <c r="U129" s="698"/>
      <c r="V129" s="698"/>
      <c r="W129" s="698"/>
      <c r="X129" s="699"/>
    </row>
    <row r="130" spans="1:24" s="63" customFormat="1" ht="16.5" hidden="1" customHeight="1">
      <c r="A130" s="75">
        <v>1</v>
      </c>
      <c r="B130" s="82" t="s">
        <v>95</v>
      </c>
      <c r="C130" s="112" t="s">
        <v>4</v>
      </c>
      <c r="D130" s="22" t="s">
        <v>96</v>
      </c>
      <c r="E130" s="117">
        <v>138.03</v>
      </c>
      <c r="F130" s="124">
        <v>0</v>
      </c>
      <c r="G130" s="20">
        <f>F130*E130</f>
        <v>0</v>
      </c>
      <c r="H130" s="135">
        <v>43251</v>
      </c>
      <c r="I130" s="114"/>
      <c r="J130" s="75"/>
      <c r="K130" s="124"/>
      <c r="L130" s="20">
        <f>K130*E130</f>
        <v>0</v>
      </c>
      <c r="M130" s="115">
        <v>778</v>
      </c>
      <c r="N130" s="113">
        <v>43075</v>
      </c>
      <c r="O130" s="129">
        <f>F130+K130-W130</f>
        <v>0</v>
      </c>
      <c r="P130" s="20">
        <f>O130*E130</f>
        <v>0</v>
      </c>
      <c r="Q130" s="116"/>
      <c r="R130" s="126"/>
      <c r="S130" s="126"/>
      <c r="T130" s="126"/>
      <c r="U130" s="126"/>
      <c r="V130" s="126"/>
      <c r="W130" s="124">
        <v>0</v>
      </c>
      <c r="X130" s="20">
        <f>W130*E130</f>
        <v>0</v>
      </c>
    </row>
    <row r="131" spans="1:24" s="63" customFormat="1" ht="22.5" hidden="1" customHeight="1">
      <c r="A131" s="75">
        <v>2</v>
      </c>
      <c r="B131" s="82" t="s">
        <v>95</v>
      </c>
      <c r="C131" s="112" t="s">
        <v>4</v>
      </c>
      <c r="D131" s="22" t="s">
        <v>96</v>
      </c>
      <c r="E131" s="117">
        <v>138.03</v>
      </c>
      <c r="F131" s="124">
        <v>0</v>
      </c>
      <c r="G131" s="20">
        <f>F131*E131</f>
        <v>0</v>
      </c>
      <c r="H131" s="135">
        <v>43251</v>
      </c>
      <c r="I131" s="114"/>
      <c r="J131" s="75"/>
      <c r="K131" s="124"/>
      <c r="L131" s="20">
        <f>K131*E131</f>
        <v>0</v>
      </c>
      <c r="M131" s="115">
        <v>840</v>
      </c>
      <c r="N131" s="113">
        <v>43089</v>
      </c>
      <c r="O131" s="129">
        <f>F131+K131-W131</f>
        <v>0</v>
      </c>
      <c r="P131" s="20">
        <f>O131*E131</f>
        <v>0</v>
      </c>
      <c r="Q131" s="116"/>
      <c r="R131" s="126"/>
      <c r="S131" s="126"/>
      <c r="T131" s="126"/>
      <c r="U131" s="126"/>
      <c r="V131" s="126"/>
      <c r="W131" s="124">
        <v>0</v>
      </c>
      <c r="X131" s="20">
        <f>W131*E131</f>
        <v>0</v>
      </c>
    </row>
    <row r="132" spans="1:24" s="63" customFormat="1" ht="22.5" hidden="1" customHeight="1">
      <c r="A132" s="127"/>
      <c r="B132" s="130" t="s">
        <v>1409</v>
      </c>
      <c r="C132" s="131"/>
      <c r="D132" s="11"/>
      <c r="E132" s="132"/>
      <c r="F132" s="133"/>
      <c r="G132" s="11">
        <f>F132*E132+SUM(G131)</f>
        <v>0</v>
      </c>
      <c r="H132" s="125"/>
      <c r="I132" s="134"/>
      <c r="J132" s="127"/>
      <c r="K132" s="133"/>
      <c r="L132" s="11">
        <f>SUM(L130:L131)</f>
        <v>0</v>
      </c>
      <c r="M132" s="126"/>
      <c r="N132" s="128"/>
      <c r="O132" s="127"/>
      <c r="P132" s="11">
        <f>SUM(P130:P131)</f>
        <v>0</v>
      </c>
      <c r="Q132" s="116"/>
      <c r="R132" s="126"/>
      <c r="S132" s="126"/>
      <c r="T132" s="126"/>
      <c r="U132" s="126"/>
      <c r="V132" s="126"/>
      <c r="W132" s="133"/>
      <c r="X132" s="11">
        <f>W132*E132+SUM(X130:X131)</f>
        <v>0</v>
      </c>
    </row>
    <row r="133" spans="1:24" s="63" customFormat="1" ht="22.5" hidden="1" customHeight="1">
      <c r="A133" s="697" t="s">
        <v>100</v>
      </c>
      <c r="B133" s="698"/>
      <c r="C133" s="698"/>
      <c r="D133" s="698"/>
      <c r="E133" s="698"/>
      <c r="F133" s="698"/>
      <c r="G133" s="698"/>
      <c r="H133" s="698"/>
      <c r="I133" s="698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9"/>
    </row>
    <row r="134" spans="1:24" s="63" customFormat="1" ht="22.5" hidden="1" customHeight="1">
      <c r="A134" s="75">
        <v>1</v>
      </c>
      <c r="B134" s="82" t="s">
        <v>95</v>
      </c>
      <c r="C134" s="112" t="s">
        <v>4</v>
      </c>
      <c r="D134" s="22" t="s">
        <v>96</v>
      </c>
      <c r="E134" s="117">
        <v>138.03</v>
      </c>
      <c r="F134" s="124">
        <v>0</v>
      </c>
      <c r="G134" s="20">
        <f>F134*E134</f>
        <v>0</v>
      </c>
      <c r="H134" s="135">
        <v>43251</v>
      </c>
      <c r="I134" s="114"/>
      <c r="J134" s="75"/>
      <c r="K134" s="124"/>
      <c r="L134" s="20">
        <f>K134*E134</f>
        <v>0</v>
      </c>
      <c r="M134" s="115">
        <v>778</v>
      </c>
      <c r="N134" s="113">
        <v>43075</v>
      </c>
      <c r="O134" s="129">
        <f>F134+K134-W134</f>
        <v>0</v>
      </c>
      <c r="P134" s="20">
        <f>O134*E134</f>
        <v>0</v>
      </c>
      <c r="Q134" s="116"/>
      <c r="R134" s="126"/>
      <c r="S134" s="126"/>
      <c r="T134" s="126"/>
      <c r="U134" s="126"/>
      <c r="V134" s="126"/>
      <c r="W134" s="124">
        <v>0</v>
      </c>
      <c r="X134" s="20">
        <f>W134*E134</f>
        <v>0</v>
      </c>
    </row>
    <row r="135" spans="1:24" s="63" customFormat="1" ht="22.5" hidden="1" customHeight="1">
      <c r="A135" s="127"/>
      <c r="B135" s="130" t="s">
        <v>1409</v>
      </c>
      <c r="C135" s="131"/>
      <c r="D135" s="11"/>
      <c r="E135" s="132"/>
      <c r="F135" s="133"/>
      <c r="G135" s="11">
        <f>F135*E135+SUM(G134)</f>
        <v>0</v>
      </c>
      <c r="H135" s="125"/>
      <c r="I135" s="134"/>
      <c r="J135" s="127"/>
      <c r="K135" s="133"/>
      <c r="L135" s="11">
        <f>SUM(L134)</f>
        <v>0</v>
      </c>
      <c r="M135" s="126"/>
      <c r="N135" s="128"/>
      <c r="O135" s="127"/>
      <c r="P135" s="11">
        <f>SUM(P134)</f>
        <v>0</v>
      </c>
      <c r="Q135" s="116"/>
      <c r="R135" s="126"/>
      <c r="S135" s="126"/>
      <c r="T135" s="126"/>
      <c r="U135" s="126"/>
      <c r="V135" s="126"/>
      <c r="W135" s="133"/>
      <c r="X135" s="11">
        <f>W135*E135+SUM(X134)</f>
        <v>0</v>
      </c>
    </row>
    <row r="136" spans="1:24" s="63" customFormat="1" ht="22.5" hidden="1" customHeight="1">
      <c r="A136" s="697" t="s">
        <v>102</v>
      </c>
      <c r="B136" s="698"/>
      <c r="C136" s="698"/>
      <c r="D136" s="698"/>
      <c r="E136" s="698"/>
      <c r="F136" s="698"/>
      <c r="G136" s="698"/>
      <c r="H136" s="698"/>
      <c r="I136" s="698"/>
      <c r="J136" s="698"/>
      <c r="K136" s="698"/>
      <c r="L136" s="698"/>
      <c r="M136" s="698"/>
      <c r="N136" s="698"/>
      <c r="O136" s="698"/>
      <c r="P136" s="698"/>
      <c r="Q136" s="698"/>
      <c r="R136" s="698"/>
      <c r="S136" s="698"/>
      <c r="T136" s="698"/>
      <c r="U136" s="698"/>
      <c r="V136" s="698"/>
      <c r="W136" s="698"/>
      <c r="X136" s="699"/>
    </row>
    <row r="137" spans="1:24" s="63" customFormat="1" ht="22.5" hidden="1" customHeight="1">
      <c r="A137" s="75">
        <v>1</v>
      </c>
      <c r="B137" s="82" t="s">
        <v>95</v>
      </c>
      <c r="C137" s="112" t="s">
        <v>4</v>
      </c>
      <c r="D137" s="22" t="s">
        <v>96</v>
      </c>
      <c r="E137" s="117">
        <v>138.03</v>
      </c>
      <c r="F137" s="124">
        <v>0</v>
      </c>
      <c r="G137" s="20">
        <f>F137*E137</f>
        <v>0</v>
      </c>
      <c r="H137" s="135">
        <v>43251</v>
      </c>
      <c r="I137" s="114"/>
      <c r="J137" s="75"/>
      <c r="K137" s="124"/>
      <c r="L137" s="20">
        <f>K137*E137</f>
        <v>0</v>
      </c>
      <c r="M137" s="115">
        <v>778</v>
      </c>
      <c r="N137" s="113">
        <v>43075</v>
      </c>
      <c r="O137" s="129">
        <f>F137+K137-W137</f>
        <v>0</v>
      </c>
      <c r="P137" s="20">
        <f>O137*E137</f>
        <v>0</v>
      </c>
      <c r="Q137" s="116"/>
      <c r="R137" s="126"/>
      <c r="S137" s="126"/>
      <c r="T137" s="126"/>
      <c r="U137" s="126"/>
      <c r="V137" s="126"/>
      <c r="W137" s="124">
        <v>0</v>
      </c>
      <c r="X137" s="20">
        <f>W137*E137</f>
        <v>0</v>
      </c>
    </row>
    <row r="138" spans="1:24" s="63" customFormat="1" ht="17.25" hidden="1" customHeight="1">
      <c r="A138" s="127"/>
      <c r="B138" s="130" t="s">
        <v>1409</v>
      </c>
      <c r="C138" s="131"/>
      <c r="D138" s="11"/>
      <c r="E138" s="132"/>
      <c r="F138" s="133"/>
      <c r="G138" s="11">
        <f>F138*E138+SUM(G137)</f>
        <v>0</v>
      </c>
      <c r="H138" s="125"/>
      <c r="I138" s="134"/>
      <c r="J138" s="127"/>
      <c r="K138" s="133"/>
      <c r="L138" s="11">
        <f>SUM(L137)</f>
        <v>0</v>
      </c>
      <c r="M138" s="126"/>
      <c r="N138" s="128"/>
      <c r="O138" s="127"/>
      <c r="P138" s="11">
        <f>SUM(P137)</f>
        <v>0</v>
      </c>
      <c r="Q138" s="116"/>
      <c r="R138" s="126"/>
      <c r="S138" s="126"/>
      <c r="T138" s="126"/>
      <c r="U138" s="126"/>
      <c r="V138" s="126"/>
      <c r="W138" s="133"/>
      <c r="X138" s="11">
        <f>W138*E138+SUM(X137)</f>
        <v>0</v>
      </c>
    </row>
    <row r="139" spans="1:24" s="63" customFormat="1" ht="22.5" hidden="1" customHeight="1">
      <c r="A139" s="697" t="s">
        <v>103</v>
      </c>
      <c r="B139" s="698"/>
      <c r="C139" s="698"/>
      <c r="D139" s="698"/>
      <c r="E139" s="698"/>
      <c r="F139" s="698"/>
      <c r="G139" s="698"/>
      <c r="H139" s="698"/>
      <c r="I139" s="698"/>
      <c r="J139" s="698"/>
      <c r="K139" s="698"/>
      <c r="L139" s="698"/>
      <c r="M139" s="698"/>
      <c r="N139" s="698"/>
      <c r="O139" s="698"/>
      <c r="P139" s="698"/>
      <c r="Q139" s="698"/>
      <c r="R139" s="698"/>
      <c r="S139" s="698"/>
      <c r="T139" s="698"/>
      <c r="U139" s="698"/>
      <c r="V139" s="698"/>
      <c r="W139" s="698"/>
      <c r="X139" s="699"/>
    </row>
    <row r="140" spans="1:24" s="63" customFormat="1" ht="22.5" hidden="1" customHeight="1">
      <c r="A140" s="75">
        <v>1</v>
      </c>
      <c r="B140" s="82" t="s">
        <v>95</v>
      </c>
      <c r="C140" s="112" t="s">
        <v>4</v>
      </c>
      <c r="D140" s="22" t="s">
        <v>96</v>
      </c>
      <c r="E140" s="117">
        <v>138.03</v>
      </c>
      <c r="F140" s="124">
        <v>0</v>
      </c>
      <c r="G140" s="20">
        <f>F140*E140</f>
        <v>0</v>
      </c>
      <c r="H140" s="135">
        <v>43251</v>
      </c>
      <c r="I140" s="114"/>
      <c r="J140" s="75"/>
      <c r="K140" s="124"/>
      <c r="L140" s="20">
        <f>K140*E140</f>
        <v>0</v>
      </c>
      <c r="M140" s="115">
        <v>778</v>
      </c>
      <c r="N140" s="113">
        <v>43075</v>
      </c>
      <c r="O140" s="129">
        <f>F140+K140-W140</f>
        <v>0</v>
      </c>
      <c r="P140" s="20">
        <f>O140*E140</f>
        <v>0</v>
      </c>
      <c r="Q140" s="116"/>
      <c r="R140" s="126"/>
      <c r="S140" s="126"/>
      <c r="T140" s="126"/>
      <c r="U140" s="126"/>
      <c r="V140" s="126"/>
      <c r="W140" s="124">
        <v>0</v>
      </c>
      <c r="X140" s="20">
        <f>W140*E140</f>
        <v>0</v>
      </c>
    </row>
    <row r="141" spans="1:24" s="63" customFormat="1" ht="22.5" hidden="1" customHeight="1">
      <c r="A141" s="127"/>
      <c r="B141" s="130" t="s">
        <v>1409</v>
      </c>
      <c r="C141" s="131"/>
      <c r="D141" s="11"/>
      <c r="E141" s="132"/>
      <c r="F141" s="133"/>
      <c r="G141" s="11">
        <f>F141*E141+SUM(G140)</f>
        <v>0</v>
      </c>
      <c r="H141" s="125"/>
      <c r="I141" s="134"/>
      <c r="J141" s="127"/>
      <c r="K141" s="133"/>
      <c r="L141" s="11">
        <f>SUM(L140)</f>
        <v>0</v>
      </c>
      <c r="M141" s="126"/>
      <c r="N141" s="128"/>
      <c r="O141" s="127"/>
      <c r="P141" s="11">
        <f>SUM(P140)</f>
        <v>0</v>
      </c>
      <c r="Q141" s="116"/>
      <c r="R141" s="126"/>
      <c r="S141" s="126"/>
      <c r="T141" s="126"/>
      <c r="U141" s="126"/>
      <c r="V141" s="126"/>
      <c r="W141" s="133"/>
      <c r="X141" s="11">
        <f>W141*E141+SUM(X140)</f>
        <v>0</v>
      </c>
    </row>
    <row r="142" spans="1:24" s="63" customFormat="1" ht="22.5" hidden="1" customHeight="1">
      <c r="A142" s="697" t="s">
        <v>105</v>
      </c>
      <c r="B142" s="698"/>
      <c r="C142" s="698"/>
      <c r="D142" s="698"/>
      <c r="E142" s="698"/>
      <c r="F142" s="698"/>
      <c r="G142" s="698"/>
      <c r="H142" s="698"/>
      <c r="I142" s="698"/>
      <c r="J142" s="698"/>
      <c r="K142" s="698"/>
      <c r="L142" s="698"/>
      <c r="M142" s="698"/>
      <c r="N142" s="698"/>
      <c r="O142" s="698"/>
      <c r="P142" s="698"/>
      <c r="Q142" s="698"/>
      <c r="R142" s="698"/>
      <c r="S142" s="698"/>
      <c r="T142" s="698"/>
      <c r="U142" s="698"/>
      <c r="V142" s="698"/>
      <c r="W142" s="698"/>
      <c r="X142" s="699"/>
    </row>
    <row r="143" spans="1:24" s="63" customFormat="1" ht="22.5" hidden="1" customHeight="1">
      <c r="A143" s="75">
        <v>1</v>
      </c>
      <c r="B143" s="82" t="s">
        <v>95</v>
      </c>
      <c r="C143" s="112" t="s">
        <v>4</v>
      </c>
      <c r="D143" s="22" t="s">
        <v>96</v>
      </c>
      <c r="E143" s="117">
        <v>138.03</v>
      </c>
      <c r="F143" s="124">
        <v>0</v>
      </c>
      <c r="G143" s="20">
        <f>F143*E143</f>
        <v>0</v>
      </c>
      <c r="H143" s="135">
        <v>43251</v>
      </c>
      <c r="I143" s="114"/>
      <c r="J143" s="75"/>
      <c r="K143" s="124"/>
      <c r="L143" s="20">
        <f>K143*E143</f>
        <v>0</v>
      </c>
      <c r="M143" s="115">
        <v>778</v>
      </c>
      <c r="N143" s="113">
        <v>43075</v>
      </c>
      <c r="O143" s="129">
        <f>F143+K143-W143</f>
        <v>0</v>
      </c>
      <c r="P143" s="20">
        <f>O143*E143</f>
        <v>0</v>
      </c>
      <c r="Q143" s="116"/>
      <c r="R143" s="126"/>
      <c r="S143" s="126"/>
      <c r="T143" s="126"/>
      <c r="U143" s="126"/>
      <c r="V143" s="126"/>
      <c r="W143" s="124">
        <v>0</v>
      </c>
      <c r="X143" s="20">
        <f>W143*E143</f>
        <v>0</v>
      </c>
    </row>
    <row r="144" spans="1:24" s="63" customFormat="1" ht="22.5" hidden="1" customHeight="1">
      <c r="A144" s="127"/>
      <c r="B144" s="130" t="s">
        <v>1409</v>
      </c>
      <c r="C144" s="131"/>
      <c r="D144" s="11"/>
      <c r="E144" s="132"/>
      <c r="F144" s="133"/>
      <c r="G144" s="11">
        <f>F144*E144+SUM(G143)</f>
        <v>0</v>
      </c>
      <c r="H144" s="125"/>
      <c r="I144" s="134"/>
      <c r="J144" s="127"/>
      <c r="K144" s="133"/>
      <c r="L144" s="11">
        <f>SUM(L143)</f>
        <v>0</v>
      </c>
      <c r="M144" s="126"/>
      <c r="N144" s="128"/>
      <c r="O144" s="127"/>
      <c r="P144" s="11">
        <f>SUM(P143)</f>
        <v>0</v>
      </c>
      <c r="Q144" s="116"/>
      <c r="R144" s="126"/>
      <c r="S144" s="126"/>
      <c r="T144" s="126"/>
      <c r="U144" s="126"/>
      <c r="V144" s="126"/>
      <c r="W144" s="133"/>
      <c r="X144" s="11">
        <f>W144*E144+SUM(X143)</f>
        <v>0</v>
      </c>
    </row>
    <row r="145" spans="1:24" s="63" customFormat="1" ht="7.5" hidden="1" customHeight="1">
      <c r="A145" s="697" t="s">
        <v>128</v>
      </c>
      <c r="B145" s="698"/>
      <c r="C145" s="698"/>
      <c r="D145" s="698"/>
      <c r="E145" s="698"/>
      <c r="F145" s="698"/>
      <c r="G145" s="698"/>
      <c r="H145" s="698"/>
      <c r="I145" s="698"/>
      <c r="J145" s="698"/>
      <c r="K145" s="698"/>
      <c r="L145" s="698"/>
      <c r="M145" s="698"/>
      <c r="N145" s="698"/>
      <c r="O145" s="698"/>
      <c r="P145" s="698"/>
      <c r="Q145" s="698"/>
      <c r="R145" s="698"/>
      <c r="S145" s="698"/>
      <c r="T145" s="698"/>
      <c r="U145" s="698"/>
      <c r="V145" s="698"/>
      <c r="W145" s="698"/>
      <c r="X145" s="699"/>
    </row>
    <row r="146" spans="1:24" s="63" customFormat="1" ht="22.5" hidden="1" customHeight="1">
      <c r="A146" s="75">
        <v>1</v>
      </c>
      <c r="B146" s="82" t="s">
        <v>95</v>
      </c>
      <c r="C146" s="112" t="s">
        <v>4</v>
      </c>
      <c r="D146" s="22" t="s">
        <v>96</v>
      </c>
      <c r="E146" s="117">
        <v>138.03</v>
      </c>
      <c r="F146" s="124">
        <v>0</v>
      </c>
      <c r="G146" s="20">
        <f>F146*E146</f>
        <v>0</v>
      </c>
      <c r="H146" s="135">
        <v>43251</v>
      </c>
      <c r="I146" s="114"/>
      <c r="J146" s="75"/>
      <c r="K146" s="124"/>
      <c r="L146" s="20">
        <f>K146*E146</f>
        <v>0</v>
      </c>
      <c r="M146" s="115">
        <v>778</v>
      </c>
      <c r="N146" s="113">
        <v>43075</v>
      </c>
      <c r="O146" s="129">
        <f>F146+K146-W146</f>
        <v>0</v>
      </c>
      <c r="P146" s="20">
        <f>O146*E146</f>
        <v>0</v>
      </c>
      <c r="Q146" s="116"/>
      <c r="R146" s="126"/>
      <c r="S146" s="126"/>
      <c r="T146" s="126"/>
      <c r="U146" s="126"/>
      <c r="V146" s="126"/>
      <c r="W146" s="124">
        <v>0</v>
      </c>
      <c r="X146" s="20">
        <f>W146*E146</f>
        <v>0</v>
      </c>
    </row>
    <row r="147" spans="1:24" s="63" customFormat="1" ht="22.5" hidden="1" customHeight="1">
      <c r="A147" s="127"/>
      <c r="B147" s="130" t="s">
        <v>1409</v>
      </c>
      <c r="C147" s="131"/>
      <c r="D147" s="11"/>
      <c r="E147" s="132"/>
      <c r="F147" s="133"/>
      <c r="G147" s="11">
        <f>F147*E147+SUM(G146)</f>
        <v>0</v>
      </c>
      <c r="H147" s="125"/>
      <c r="I147" s="134"/>
      <c r="J147" s="127"/>
      <c r="K147" s="133"/>
      <c r="L147" s="11">
        <f>SUM(L146)</f>
        <v>0</v>
      </c>
      <c r="M147" s="126"/>
      <c r="N147" s="128"/>
      <c r="O147" s="127"/>
      <c r="P147" s="11">
        <f>SUM(P146)</f>
        <v>0</v>
      </c>
      <c r="Q147" s="116"/>
      <c r="R147" s="126"/>
      <c r="S147" s="126"/>
      <c r="T147" s="126"/>
      <c r="U147" s="126"/>
      <c r="V147" s="126"/>
      <c r="W147" s="133"/>
      <c r="X147" s="11">
        <f>W147*E147+SUM(X146)</f>
        <v>0</v>
      </c>
    </row>
    <row r="148" spans="1:24" s="63" customFormat="1" ht="22.5" hidden="1" customHeight="1">
      <c r="A148" s="697" t="s">
        <v>129</v>
      </c>
      <c r="B148" s="698"/>
      <c r="C148" s="698"/>
      <c r="D148" s="698"/>
      <c r="E148" s="698"/>
      <c r="F148" s="698"/>
      <c r="G148" s="698"/>
      <c r="H148" s="698"/>
      <c r="I148" s="698"/>
      <c r="J148" s="698"/>
      <c r="K148" s="698"/>
      <c r="L148" s="698"/>
      <c r="M148" s="698"/>
      <c r="N148" s="698"/>
      <c r="O148" s="698"/>
      <c r="P148" s="698"/>
      <c r="Q148" s="698"/>
      <c r="R148" s="698"/>
      <c r="S148" s="698"/>
      <c r="T148" s="698"/>
      <c r="U148" s="698"/>
      <c r="V148" s="698"/>
      <c r="W148" s="698"/>
      <c r="X148" s="699"/>
    </row>
    <row r="149" spans="1:24" s="63" customFormat="1" ht="22.5" hidden="1" customHeight="1">
      <c r="A149" s="75">
        <v>1</v>
      </c>
      <c r="B149" s="82" t="s">
        <v>95</v>
      </c>
      <c r="C149" s="112" t="s">
        <v>4</v>
      </c>
      <c r="D149" s="22" t="s">
        <v>96</v>
      </c>
      <c r="E149" s="117">
        <v>138.03</v>
      </c>
      <c r="F149" s="124">
        <v>0</v>
      </c>
      <c r="G149" s="20">
        <f>F149*E149</f>
        <v>0</v>
      </c>
      <c r="H149" s="135">
        <v>43251</v>
      </c>
      <c r="I149" s="114"/>
      <c r="J149" s="75"/>
      <c r="K149" s="124"/>
      <c r="L149" s="20">
        <f>K149*E149</f>
        <v>0</v>
      </c>
      <c r="M149" s="115">
        <v>778</v>
      </c>
      <c r="N149" s="113">
        <v>43075</v>
      </c>
      <c r="O149" s="129">
        <f>F149+K149-W149</f>
        <v>0</v>
      </c>
      <c r="P149" s="20">
        <f>O149*E149</f>
        <v>0</v>
      </c>
      <c r="Q149" s="116"/>
      <c r="R149" s="126"/>
      <c r="S149" s="126"/>
      <c r="T149" s="126"/>
      <c r="U149" s="126"/>
      <c r="V149" s="126"/>
      <c r="W149" s="124">
        <v>0</v>
      </c>
      <c r="X149" s="20">
        <f>W149*E149</f>
        <v>0</v>
      </c>
    </row>
    <row r="150" spans="1:24" s="63" customFormat="1" ht="22.5" hidden="1" customHeight="1">
      <c r="A150" s="127"/>
      <c r="B150" s="130" t="s">
        <v>1409</v>
      </c>
      <c r="C150" s="131"/>
      <c r="D150" s="11"/>
      <c r="E150" s="132"/>
      <c r="F150" s="133"/>
      <c r="G150" s="11">
        <f>F150*E150+SUM(G149)</f>
        <v>0</v>
      </c>
      <c r="H150" s="125"/>
      <c r="I150" s="134"/>
      <c r="J150" s="127"/>
      <c r="K150" s="133"/>
      <c r="L150" s="11">
        <f>SUM(L149)</f>
        <v>0</v>
      </c>
      <c r="M150" s="126"/>
      <c r="N150" s="128"/>
      <c r="O150" s="127"/>
      <c r="P150" s="11">
        <f>SUM(P149)</f>
        <v>0</v>
      </c>
      <c r="Q150" s="116"/>
      <c r="R150" s="126"/>
      <c r="S150" s="126"/>
      <c r="T150" s="126"/>
      <c r="U150" s="126"/>
      <c r="V150" s="126"/>
      <c r="W150" s="133"/>
      <c r="X150" s="11">
        <f>W150*E150+SUM(X149)</f>
        <v>0</v>
      </c>
    </row>
    <row r="151" spans="1:24" s="63" customFormat="1" ht="22.5" hidden="1" customHeight="1">
      <c r="A151" s="697" t="s">
        <v>130</v>
      </c>
      <c r="B151" s="698"/>
      <c r="C151" s="698"/>
      <c r="D151" s="698"/>
      <c r="E151" s="698"/>
      <c r="F151" s="698"/>
      <c r="G151" s="698"/>
      <c r="H151" s="698"/>
      <c r="I151" s="698"/>
      <c r="J151" s="698"/>
      <c r="K151" s="698"/>
      <c r="L151" s="698"/>
      <c r="M151" s="698"/>
      <c r="N151" s="698"/>
      <c r="O151" s="698"/>
      <c r="P151" s="698"/>
      <c r="Q151" s="698"/>
      <c r="R151" s="698"/>
      <c r="S151" s="698"/>
      <c r="T151" s="698"/>
      <c r="U151" s="698"/>
      <c r="V151" s="698"/>
      <c r="W151" s="698"/>
      <c r="X151" s="699"/>
    </row>
    <row r="152" spans="1:24" s="63" customFormat="1" ht="22.5" hidden="1" customHeight="1">
      <c r="A152" s="75">
        <v>1</v>
      </c>
      <c r="B152" s="82" t="s">
        <v>95</v>
      </c>
      <c r="C152" s="112" t="s">
        <v>4</v>
      </c>
      <c r="D152" s="22" t="s">
        <v>96</v>
      </c>
      <c r="E152" s="117">
        <v>138.03</v>
      </c>
      <c r="F152" s="124">
        <v>0</v>
      </c>
      <c r="G152" s="20">
        <f>F152*E152</f>
        <v>0</v>
      </c>
      <c r="H152" s="135">
        <v>43251</v>
      </c>
      <c r="I152" s="114"/>
      <c r="J152" s="75"/>
      <c r="K152" s="124"/>
      <c r="L152" s="20">
        <f>K152*E152</f>
        <v>0</v>
      </c>
      <c r="M152" s="115">
        <v>778</v>
      </c>
      <c r="N152" s="113">
        <v>43075</v>
      </c>
      <c r="O152" s="129">
        <f>F152+K152-W152</f>
        <v>0</v>
      </c>
      <c r="P152" s="20">
        <f>O152*E152</f>
        <v>0</v>
      </c>
      <c r="Q152" s="116"/>
      <c r="R152" s="126"/>
      <c r="S152" s="126"/>
      <c r="T152" s="126"/>
      <c r="U152" s="126"/>
      <c r="V152" s="126"/>
      <c r="W152" s="124">
        <v>0</v>
      </c>
      <c r="X152" s="20">
        <f>W152*E152</f>
        <v>0</v>
      </c>
    </row>
    <row r="153" spans="1:24" s="63" customFormat="1" ht="17.25" hidden="1" customHeight="1">
      <c r="A153" s="127"/>
      <c r="B153" s="130" t="s">
        <v>1409</v>
      </c>
      <c r="C153" s="131"/>
      <c r="D153" s="11"/>
      <c r="E153" s="132"/>
      <c r="F153" s="133"/>
      <c r="G153" s="11">
        <f>F153*E153+SUM(G152)</f>
        <v>0</v>
      </c>
      <c r="H153" s="125"/>
      <c r="I153" s="134"/>
      <c r="J153" s="127"/>
      <c r="K153" s="133"/>
      <c r="L153" s="11">
        <f>SUM(L152)</f>
        <v>0</v>
      </c>
      <c r="M153" s="126"/>
      <c r="N153" s="128"/>
      <c r="O153" s="127"/>
      <c r="P153" s="11">
        <f>SUM(P152)</f>
        <v>0</v>
      </c>
      <c r="Q153" s="116"/>
      <c r="R153" s="126"/>
      <c r="S153" s="126"/>
      <c r="T153" s="126"/>
      <c r="U153" s="126"/>
      <c r="V153" s="126"/>
      <c r="W153" s="133"/>
      <c r="X153" s="11">
        <f>W153*E153+SUM(X152)</f>
        <v>0</v>
      </c>
    </row>
    <row r="154" spans="1:24" s="63" customFormat="1" ht="22.5" hidden="1" customHeight="1">
      <c r="A154" s="697" t="s">
        <v>131</v>
      </c>
      <c r="B154" s="698"/>
      <c r="C154" s="698"/>
      <c r="D154" s="698"/>
      <c r="E154" s="698"/>
      <c r="F154" s="698"/>
      <c r="G154" s="698"/>
      <c r="H154" s="698"/>
      <c r="I154" s="698"/>
      <c r="J154" s="698"/>
      <c r="K154" s="698"/>
      <c r="L154" s="698"/>
      <c r="M154" s="698"/>
      <c r="N154" s="698"/>
      <c r="O154" s="698"/>
      <c r="P154" s="698"/>
      <c r="Q154" s="698"/>
      <c r="R154" s="698"/>
      <c r="S154" s="698"/>
      <c r="T154" s="698"/>
      <c r="U154" s="698"/>
      <c r="V154" s="698"/>
      <c r="W154" s="698"/>
      <c r="X154" s="699"/>
    </row>
    <row r="155" spans="1:24" s="63" customFormat="1" ht="22.5" hidden="1" customHeight="1">
      <c r="A155" s="75">
        <v>1</v>
      </c>
      <c r="B155" s="82" t="s">
        <v>95</v>
      </c>
      <c r="C155" s="112" t="s">
        <v>4</v>
      </c>
      <c r="D155" s="22" t="s">
        <v>96</v>
      </c>
      <c r="E155" s="117">
        <v>138.03</v>
      </c>
      <c r="F155" s="124">
        <v>0</v>
      </c>
      <c r="G155" s="20">
        <f>F155*E155</f>
        <v>0</v>
      </c>
      <c r="H155" s="135">
        <v>43251</v>
      </c>
      <c r="I155" s="114"/>
      <c r="J155" s="75"/>
      <c r="K155" s="124"/>
      <c r="L155" s="20">
        <f>K155*E155</f>
        <v>0</v>
      </c>
      <c r="M155" s="115">
        <v>778</v>
      </c>
      <c r="N155" s="113">
        <v>43075</v>
      </c>
      <c r="O155" s="129">
        <f>F155+K155-W155</f>
        <v>0</v>
      </c>
      <c r="P155" s="20">
        <f>O155*E155</f>
        <v>0</v>
      </c>
      <c r="Q155" s="116"/>
      <c r="R155" s="126"/>
      <c r="S155" s="126"/>
      <c r="T155" s="126"/>
      <c r="U155" s="126"/>
      <c r="V155" s="126"/>
      <c r="W155" s="124">
        <v>0</v>
      </c>
      <c r="X155" s="20">
        <f>W155*E155</f>
        <v>0</v>
      </c>
    </row>
    <row r="156" spans="1:24" s="63" customFormat="1" ht="22.5" hidden="1" customHeight="1">
      <c r="A156" s="127"/>
      <c r="B156" s="130" t="s">
        <v>1409</v>
      </c>
      <c r="C156" s="131"/>
      <c r="D156" s="11"/>
      <c r="E156" s="132"/>
      <c r="F156" s="133"/>
      <c r="G156" s="11">
        <f>F156*E156+SUM(G155)</f>
        <v>0</v>
      </c>
      <c r="H156" s="125"/>
      <c r="I156" s="134"/>
      <c r="J156" s="127"/>
      <c r="K156" s="133"/>
      <c r="L156" s="11">
        <f>SUM(L155)</f>
        <v>0</v>
      </c>
      <c r="M156" s="126"/>
      <c r="N156" s="128"/>
      <c r="O156" s="127"/>
      <c r="P156" s="11">
        <f>SUM(P155)</f>
        <v>0</v>
      </c>
      <c r="Q156" s="116"/>
      <c r="R156" s="126"/>
      <c r="S156" s="126"/>
      <c r="T156" s="126"/>
      <c r="U156" s="126"/>
      <c r="V156" s="126"/>
      <c r="W156" s="133"/>
      <c r="X156" s="11">
        <f>W156*E156+SUM(X155)</f>
        <v>0</v>
      </c>
    </row>
    <row r="157" spans="1:24" s="63" customFormat="1" ht="22.5" hidden="1" customHeight="1">
      <c r="A157" s="697" t="s">
        <v>132</v>
      </c>
      <c r="B157" s="698"/>
      <c r="C157" s="698"/>
      <c r="D157" s="698"/>
      <c r="E157" s="698"/>
      <c r="F157" s="698"/>
      <c r="G157" s="698"/>
      <c r="H157" s="698"/>
      <c r="I157" s="698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9"/>
    </row>
    <row r="158" spans="1:24" s="63" customFormat="1" ht="22.5" hidden="1" customHeight="1">
      <c r="A158" s="75">
        <v>1</v>
      </c>
      <c r="B158" s="82" t="s">
        <v>95</v>
      </c>
      <c r="C158" s="112" t="s">
        <v>4</v>
      </c>
      <c r="D158" s="22" t="s">
        <v>96</v>
      </c>
      <c r="E158" s="117">
        <v>138.03</v>
      </c>
      <c r="F158" s="124">
        <v>0</v>
      </c>
      <c r="G158" s="20">
        <f>F158*E158</f>
        <v>0</v>
      </c>
      <c r="H158" s="135">
        <v>43251</v>
      </c>
      <c r="I158" s="114"/>
      <c r="J158" s="75"/>
      <c r="K158" s="124"/>
      <c r="L158" s="20">
        <f>K158*E158</f>
        <v>0</v>
      </c>
      <c r="M158" s="115">
        <v>778</v>
      </c>
      <c r="N158" s="113">
        <v>43075</v>
      </c>
      <c r="O158" s="129">
        <f>F158+K158-W158</f>
        <v>0</v>
      </c>
      <c r="P158" s="20">
        <f>O158*E158</f>
        <v>0</v>
      </c>
      <c r="Q158" s="116"/>
      <c r="R158" s="126"/>
      <c r="S158" s="126"/>
      <c r="T158" s="126"/>
      <c r="U158" s="126"/>
      <c r="V158" s="126"/>
      <c r="W158" s="124">
        <v>0</v>
      </c>
      <c r="X158" s="20">
        <f>W158*E158</f>
        <v>0</v>
      </c>
    </row>
    <row r="159" spans="1:24" s="63" customFormat="1" ht="22.5" hidden="1" customHeight="1">
      <c r="A159" s="127"/>
      <c r="B159" s="130" t="s">
        <v>1409</v>
      </c>
      <c r="C159" s="131"/>
      <c r="D159" s="11"/>
      <c r="E159" s="132"/>
      <c r="F159" s="133"/>
      <c r="G159" s="11">
        <f>F159*E159+SUM(G158)</f>
        <v>0</v>
      </c>
      <c r="H159" s="125"/>
      <c r="I159" s="134"/>
      <c r="J159" s="127"/>
      <c r="K159" s="133"/>
      <c r="L159" s="11">
        <f>SUM(L158)</f>
        <v>0</v>
      </c>
      <c r="M159" s="126"/>
      <c r="N159" s="128"/>
      <c r="O159" s="127"/>
      <c r="P159" s="11">
        <f>SUM(P158)</f>
        <v>0</v>
      </c>
      <c r="Q159" s="116"/>
      <c r="R159" s="126"/>
      <c r="S159" s="126"/>
      <c r="T159" s="126"/>
      <c r="U159" s="126"/>
      <c r="V159" s="126"/>
      <c r="W159" s="133"/>
      <c r="X159" s="11">
        <f>W159*E159+SUM(X158)</f>
        <v>0</v>
      </c>
    </row>
    <row r="160" spans="1:24" s="63" customFormat="1" ht="22.5" hidden="1" customHeight="1">
      <c r="A160" s="697" t="s">
        <v>133</v>
      </c>
      <c r="B160" s="698"/>
      <c r="C160" s="698"/>
      <c r="D160" s="698"/>
      <c r="E160" s="698"/>
      <c r="F160" s="698"/>
      <c r="G160" s="698"/>
      <c r="H160" s="698"/>
      <c r="I160" s="698"/>
      <c r="J160" s="698"/>
      <c r="K160" s="698"/>
      <c r="L160" s="698"/>
      <c r="M160" s="698"/>
      <c r="N160" s="698"/>
      <c r="O160" s="698"/>
      <c r="P160" s="698"/>
      <c r="Q160" s="698"/>
      <c r="R160" s="698"/>
      <c r="S160" s="698"/>
      <c r="T160" s="698"/>
      <c r="U160" s="698"/>
      <c r="V160" s="698"/>
      <c r="W160" s="698"/>
      <c r="X160" s="699"/>
    </row>
    <row r="161" spans="1:25" s="63" customFormat="1" ht="12.75" hidden="1" customHeight="1">
      <c r="A161" s="75">
        <v>1</v>
      </c>
      <c r="B161" s="82" t="s">
        <v>95</v>
      </c>
      <c r="C161" s="112" t="s">
        <v>4</v>
      </c>
      <c r="D161" s="22" t="s">
        <v>96</v>
      </c>
      <c r="E161" s="117">
        <v>138.03</v>
      </c>
      <c r="F161" s="124">
        <v>0</v>
      </c>
      <c r="G161" s="20">
        <f>F161*E161</f>
        <v>0</v>
      </c>
      <c r="H161" s="135">
        <v>43251</v>
      </c>
      <c r="I161" s="114"/>
      <c r="J161" s="75"/>
      <c r="K161" s="124"/>
      <c r="L161" s="20">
        <f>K161*E161</f>
        <v>0</v>
      </c>
      <c r="M161" s="115">
        <v>778</v>
      </c>
      <c r="N161" s="113">
        <v>43075</v>
      </c>
      <c r="O161" s="129">
        <f>F161+K161-W161</f>
        <v>0</v>
      </c>
      <c r="P161" s="20">
        <f>O161*E161</f>
        <v>0</v>
      </c>
      <c r="Q161" s="116"/>
      <c r="R161" s="126"/>
      <c r="S161" s="126"/>
      <c r="T161" s="126"/>
      <c r="U161" s="126"/>
      <c r="V161" s="126"/>
      <c r="W161" s="124">
        <v>0</v>
      </c>
      <c r="X161" s="20">
        <f>W161*E161</f>
        <v>0</v>
      </c>
    </row>
    <row r="162" spans="1:25" s="63" customFormat="1" ht="22.5" hidden="1" customHeight="1">
      <c r="A162" s="127"/>
      <c r="B162" s="130" t="s">
        <v>1409</v>
      </c>
      <c r="C162" s="131"/>
      <c r="D162" s="11"/>
      <c r="E162" s="132"/>
      <c r="F162" s="133"/>
      <c r="G162" s="11">
        <f>F162*E162+SUM(G161)</f>
        <v>0</v>
      </c>
      <c r="H162" s="125"/>
      <c r="I162" s="134"/>
      <c r="J162" s="127"/>
      <c r="K162" s="133"/>
      <c r="L162" s="11">
        <f>SUM(L161)</f>
        <v>0</v>
      </c>
      <c r="M162" s="126"/>
      <c r="N162" s="128"/>
      <c r="O162" s="127"/>
      <c r="P162" s="11">
        <f>SUM(P161)</f>
        <v>0</v>
      </c>
      <c r="Q162" s="116"/>
      <c r="R162" s="126"/>
      <c r="S162" s="126"/>
      <c r="T162" s="126"/>
      <c r="U162" s="126"/>
      <c r="V162" s="126"/>
      <c r="W162" s="133"/>
      <c r="X162" s="11">
        <f>W162*E162+SUM(X161)</f>
        <v>0</v>
      </c>
    </row>
    <row r="163" spans="1:25" s="63" customFormat="1" ht="22.5" hidden="1" customHeight="1">
      <c r="A163" s="697" t="s">
        <v>134</v>
      </c>
      <c r="B163" s="698"/>
      <c r="C163" s="698"/>
      <c r="D163" s="698"/>
      <c r="E163" s="698"/>
      <c r="F163" s="698"/>
      <c r="G163" s="698"/>
      <c r="H163" s="698"/>
      <c r="I163" s="698"/>
      <c r="J163" s="698"/>
      <c r="K163" s="698"/>
      <c r="L163" s="698"/>
      <c r="M163" s="698"/>
      <c r="N163" s="698"/>
      <c r="O163" s="698"/>
      <c r="P163" s="698"/>
      <c r="Q163" s="698"/>
      <c r="R163" s="698"/>
      <c r="S163" s="698"/>
      <c r="T163" s="698"/>
      <c r="U163" s="698"/>
      <c r="V163" s="698"/>
      <c r="W163" s="698"/>
      <c r="X163" s="699"/>
    </row>
    <row r="164" spans="1:25" s="63" customFormat="1" ht="22.5" hidden="1" customHeight="1">
      <c r="A164" s="75">
        <v>1</v>
      </c>
      <c r="B164" s="82" t="s">
        <v>95</v>
      </c>
      <c r="C164" s="112" t="s">
        <v>4</v>
      </c>
      <c r="D164" s="22" t="s">
        <v>96</v>
      </c>
      <c r="E164" s="117">
        <v>138.03</v>
      </c>
      <c r="F164" s="124">
        <v>0</v>
      </c>
      <c r="G164" s="20">
        <f>F164*E164</f>
        <v>0</v>
      </c>
      <c r="H164" s="135">
        <v>43251</v>
      </c>
      <c r="I164" s="114"/>
      <c r="J164" s="75"/>
      <c r="K164" s="124"/>
      <c r="L164" s="20">
        <f>K164*E164</f>
        <v>0</v>
      </c>
      <c r="M164" s="115">
        <v>778</v>
      </c>
      <c r="N164" s="113">
        <v>43075</v>
      </c>
      <c r="O164" s="129">
        <f>F164+K164-W164</f>
        <v>0</v>
      </c>
      <c r="P164" s="20">
        <f>O164*E164</f>
        <v>0</v>
      </c>
      <c r="Q164" s="116"/>
      <c r="R164" s="126"/>
      <c r="S164" s="126"/>
      <c r="T164" s="126"/>
      <c r="U164" s="126"/>
      <c r="V164" s="126"/>
      <c r="W164" s="124">
        <v>0</v>
      </c>
      <c r="X164" s="20">
        <f>W164*E164</f>
        <v>0</v>
      </c>
    </row>
    <row r="165" spans="1:25" s="63" customFormat="1" ht="22.5" hidden="1" customHeight="1">
      <c r="A165" s="127"/>
      <c r="B165" s="130" t="s">
        <v>1409</v>
      </c>
      <c r="C165" s="131"/>
      <c r="D165" s="11"/>
      <c r="E165" s="132"/>
      <c r="F165" s="133"/>
      <c r="G165" s="11">
        <f>F165*E165+SUM(G164)</f>
        <v>0</v>
      </c>
      <c r="H165" s="125"/>
      <c r="I165" s="134"/>
      <c r="J165" s="127"/>
      <c r="K165" s="133"/>
      <c r="L165" s="11">
        <f>SUM(L164)</f>
        <v>0</v>
      </c>
      <c r="M165" s="126"/>
      <c r="N165" s="128"/>
      <c r="O165" s="127"/>
      <c r="P165" s="11">
        <f>SUM(P164)</f>
        <v>0</v>
      </c>
      <c r="Q165" s="116"/>
      <c r="R165" s="126"/>
      <c r="S165" s="126"/>
      <c r="T165" s="126"/>
      <c r="U165" s="126"/>
      <c r="V165" s="126"/>
      <c r="W165" s="133"/>
      <c r="X165" s="11">
        <f>W165*E165+SUM(X164)</f>
        <v>0</v>
      </c>
    </row>
    <row r="166" spans="1:25" s="63" customFormat="1" ht="22.5" customHeight="1">
      <c r="A166" s="697" t="s">
        <v>135</v>
      </c>
      <c r="B166" s="698"/>
      <c r="C166" s="698"/>
      <c r="D166" s="698"/>
      <c r="E166" s="698"/>
      <c r="F166" s="698"/>
      <c r="G166" s="698"/>
      <c r="H166" s="698"/>
      <c r="I166" s="698"/>
      <c r="J166" s="698"/>
      <c r="K166" s="698"/>
      <c r="L166" s="698"/>
      <c r="M166" s="698"/>
      <c r="N166" s="698"/>
      <c r="O166" s="698"/>
      <c r="P166" s="698"/>
      <c r="Q166" s="698"/>
      <c r="R166" s="698"/>
      <c r="S166" s="698"/>
      <c r="T166" s="698"/>
      <c r="U166" s="698"/>
      <c r="V166" s="698"/>
      <c r="W166" s="698"/>
      <c r="X166" s="699"/>
    </row>
    <row r="167" spans="1:25" ht="15.75" customHeight="1">
      <c r="A167" s="22">
        <v>1</v>
      </c>
      <c r="B167" s="82" t="s">
        <v>303</v>
      </c>
      <c r="C167" s="22" t="s">
        <v>1537</v>
      </c>
      <c r="D167" s="22">
        <v>1096172</v>
      </c>
      <c r="E167" s="6">
        <v>3638</v>
      </c>
      <c r="F167" s="22">
        <v>0</v>
      </c>
      <c r="G167" s="20"/>
      <c r="H167" s="24">
        <v>44135</v>
      </c>
      <c r="I167" s="24">
        <v>43298</v>
      </c>
      <c r="J167" s="22" t="s">
        <v>306</v>
      </c>
      <c r="K167" s="5">
        <v>214</v>
      </c>
      <c r="L167" s="6">
        <f>K167*E167</f>
        <v>778532</v>
      </c>
      <c r="M167" s="5">
        <v>701</v>
      </c>
      <c r="N167" s="24">
        <v>43294</v>
      </c>
      <c r="O167" s="75">
        <f>F167+K167-W167</f>
        <v>214</v>
      </c>
      <c r="P167" s="20">
        <f>O167*E167</f>
        <v>778532</v>
      </c>
      <c r="Q167" s="10"/>
      <c r="R167" s="5"/>
      <c r="S167" s="5"/>
      <c r="T167" s="5"/>
      <c r="U167" s="5"/>
      <c r="V167" s="5"/>
      <c r="W167" s="22">
        <v>0</v>
      </c>
      <c r="X167" s="20">
        <f>W167*E167</f>
        <v>0</v>
      </c>
    </row>
    <row r="168" spans="1:25" ht="26.25" customHeight="1">
      <c r="A168" s="22">
        <v>2</v>
      </c>
      <c r="B168" s="82" t="s">
        <v>303</v>
      </c>
      <c r="C168" s="22" t="s">
        <v>1537</v>
      </c>
      <c r="D168" s="22">
        <v>1096172</v>
      </c>
      <c r="E168" s="6">
        <v>3638</v>
      </c>
      <c r="F168" s="22">
        <v>0</v>
      </c>
      <c r="G168" s="20"/>
      <c r="H168" s="24">
        <v>44135</v>
      </c>
      <c r="I168" s="24">
        <v>43315</v>
      </c>
      <c r="J168" s="22" t="s">
        <v>641</v>
      </c>
      <c r="K168" s="5">
        <v>35</v>
      </c>
      <c r="L168" s="6">
        <f>K168*E168</f>
        <v>127330</v>
      </c>
      <c r="M168" s="5"/>
      <c r="N168" s="24"/>
      <c r="O168" s="75">
        <v>35</v>
      </c>
      <c r="P168" s="20">
        <f>O168*E168</f>
        <v>127330</v>
      </c>
      <c r="Q168" s="10"/>
      <c r="R168" s="5"/>
      <c r="S168" s="5"/>
      <c r="T168" s="5"/>
      <c r="U168" s="5"/>
      <c r="V168" s="5"/>
      <c r="W168" s="22"/>
      <c r="X168" s="20"/>
    </row>
    <row r="169" spans="1:25">
      <c r="A169" s="77"/>
      <c r="B169" s="78" t="s">
        <v>1551</v>
      </c>
      <c r="C169" s="77"/>
      <c r="D169" s="77"/>
      <c r="E169" s="8"/>
      <c r="F169" s="77"/>
      <c r="G169" s="8">
        <f>SUM(G167:G168)</f>
        <v>0</v>
      </c>
      <c r="H169" s="79"/>
      <c r="I169" s="80"/>
      <c r="J169" s="77"/>
      <c r="K169" s="9"/>
      <c r="L169" s="8">
        <f>SUM(L167:L168)</f>
        <v>905862</v>
      </c>
      <c r="M169" s="9"/>
      <c r="N169" s="81"/>
      <c r="O169" s="77"/>
      <c r="P169" s="8">
        <f>SUM(P167:P168)</f>
        <v>905862</v>
      </c>
      <c r="Q169" s="4"/>
      <c r="R169" s="9"/>
      <c r="S169" s="9"/>
      <c r="T169" s="9"/>
      <c r="U169" s="9"/>
      <c r="V169" s="9"/>
      <c r="W169" s="77"/>
      <c r="X169" s="8">
        <f>SUM(X167:X168)</f>
        <v>0</v>
      </c>
    </row>
    <row r="170" spans="1:25">
      <c r="A170" s="84"/>
      <c r="B170" s="78" t="s">
        <v>1551</v>
      </c>
      <c r="C170" s="84"/>
      <c r="D170" s="84"/>
      <c r="E170" s="84"/>
      <c r="F170" s="84"/>
      <c r="G170" s="11">
        <f>G116+G113+G110+G107+G104+G99+G95+G91+G88+G82+G77+G73+G70+G67+G59+G56+G51+G46+G42+G38+G35+G31+G22+G19+G11+G14+G28+G63+G25+G169+G119+G122+G125+G128+G132+G135+G138+G165</f>
        <v>506928.65</v>
      </c>
      <c r="H170" s="79"/>
      <c r="I170" s="8"/>
      <c r="J170" s="85"/>
      <c r="K170" s="86"/>
      <c r="L170" s="11"/>
      <c r="M170" s="87"/>
      <c r="N170" s="88"/>
      <c r="O170" s="84"/>
      <c r="P170" s="11">
        <f>P116+P113+P110+P107+P104+P99+P95+P91+P88+P82+P77+P73+P70+P67+P59+P56+P51+P46+P42+P38+P35+P31+P22+P19+P11+P14+P28+P63+P25+P119+P122+P125+P128+P132+P135+P138+P141+P144+P147+P150+P153+P156+P159+P162+P165</f>
        <v>182401.47999999998</v>
      </c>
      <c r="Q170" s="4"/>
      <c r="R170" s="9"/>
      <c r="S170" s="9"/>
      <c r="T170" s="9"/>
      <c r="U170" s="9"/>
      <c r="V170" s="11">
        <f>V116+V113+V110+V107+V104+V99+V95+V91+V88+V82+V77+V73+V70+V67+V59+V56+V51+V46+V42+V38+V35+V31+V22+V19+V11+V14+V28+V63+V25+V169</f>
        <v>0</v>
      </c>
      <c r="W170" s="9"/>
      <c r="X170" s="11">
        <f>X116+X113+X110+X107+X104+X99+X95+X91+X88+X82+X77+X73+X70+X67+X59+X56+X51+X46+X42+X38+X35+X31+X22+X19+X11+X14+X28+X63+X25+X169+X119+X122+X125+X128+X132+X135+X138+X141+X144+X147+X150+X153+X156+X159+X162+X165</f>
        <v>601015.17200000002</v>
      </c>
      <c r="Y170" s="106">
        <f>X11+X14+X19+X22+X25+X28+X31+X35+X38+X42+X46+X51+X56+X59+X63+X67+X70+X73+X77+X82+X88+X91+X95+X99+X104+X107+X110+X113+X116+X119+X122</f>
        <v>601015.1719999999</v>
      </c>
    </row>
    <row r="171" spans="1:25" s="43" customFormat="1">
      <c r="A171" s="89"/>
      <c r="B171" s="90"/>
      <c r="C171" s="89"/>
      <c r="D171" s="89"/>
      <c r="E171" s="89"/>
      <c r="F171" s="89"/>
      <c r="G171" s="91"/>
      <c r="H171" s="92"/>
      <c r="I171" s="93"/>
      <c r="J171" s="94"/>
      <c r="K171" s="95"/>
      <c r="L171" s="91"/>
      <c r="M171" s="96"/>
      <c r="N171" s="97"/>
      <c r="O171" s="89"/>
      <c r="P171" s="91"/>
      <c r="Q171" s="12"/>
      <c r="R171" s="98"/>
      <c r="S171" s="98"/>
      <c r="T171" s="98"/>
      <c r="U171" s="98"/>
      <c r="V171" s="98"/>
      <c r="W171" s="98"/>
      <c r="X171" s="91"/>
    </row>
    <row r="172" spans="1:25">
      <c r="A172" s="89"/>
      <c r="B172" s="90"/>
      <c r="C172" s="89"/>
      <c r="D172" s="89"/>
      <c r="E172" s="89"/>
      <c r="F172" s="89"/>
      <c r="G172" s="91"/>
      <c r="H172" s="92"/>
      <c r="I172" s="93"/>
      <c r="J172" s="94"/>
      <c r="K172" s="95"/>
      <c r="L172" s="91"/>
      <c r="M172" s="96"/>
      <c r="N172" s="97"/>
      <c r="O172" s="89"/>
      <c r="P172" s="91"/>
      <c r="Q172" s="12"/>
      <c r="R172" s="98"/>
      <c r="S172" s="98"/>
      <c r="T172" s="98"/>
      <c r="U172" s="98"/>
      <c r="V172" s="98"/>
      <c r="W172" s="98"/>
      <c r="X172" s="91"/>
    </row>
    <row r="173" spans="1:25">
      <c r="A173" s="89"/>
      <c r="B173" s="90"/>
      <c r="C173" s="89"/>
      <c r="D173" s="89"/>
      <c r="E173" s="89"/>
      <c r="F173" s="89"/>
      <c r="G173" s="91"/>
      <c r="H173" s="92"/>
      <c r="I173" s="93"/>
      <c r="J173" s="94"/>
      <c r="K173" s="95"/>
      <c r="L173" s="91"/>
      <c r="M173" s="96"/>
      <c r="N173" s="95"/>
      <c r="O173" s="89"/>
      <c r="P173" s="91"/>
      <c r="Q173" s="12"/>
      <c r="R173" s="98"/>
      <c r="S173" s="98"/>
      <c r="T173" s="98"/>
      <c r="U173" s="98"/>
      <c r="V173" s="98"/>
      <c r="W173" s="98"/>
      <c r="X173" s="91"/>
    </row>
    <row r="174" spans="1:25" ht="15">
      <c r="A174" s="45"/>
      <c r="B174" s="673" t="s">
        <v>1564</v>
      </c>
      <c r="C174" s="673"/>
      <c r="D174" s="673"/>
      <c r="E174" s="673"/>
      <c r="F174" s="46"/>
      <c r="G174" s="49"/>
      <c r="H174" s="47"/>
      <c r="I174" s="47"/>
      <c r="J174" s="674" t="s">
        <v>1565</v>
      </c>
      <c r="K174" s="674"/>
      <c r="L174" s="674"/>
      <c r="M174" s="674"/>
      <c r="N174" s="48"/>
      <c r="O174" s="49"/>
      <c r="P174" s="171"/>
      <c r="Q174" s="21"/>
      <c r="R174" s="21"/>
      <c r="S174" s="21"/>
      <c r="T174" s="21"/>
      <c r="U174" s="50"/>
      <c r="V174" s="51"/>
      <c r="W174" s="21"/>
      <c r="X174" s="53"/>
    </row>
    <row r="175" spans="1:25">
      <c r="A175" s="89"/>
      <c r="B175" s="13"/>
      <c r="C175" s="99"/>
      <c r="D175" s="99"/>
      <c r="E175" s="99"/>
      <c r="F175" s="99"/>
      <c r="G175" s="100"/>
      <c r="H175" s="14"/>
      <c r="I175" s="15"/>
      <c r="J175" s="101"/>
      <c r="K175" s="100"/>
      <c r="L175" s="101"/>
      <c r="M175" s="102"/>
      <c r="N175" s="103"/>
      <c r="O175" s="99"/>
      <c r="P175" s="15"/>
      <c r="Q175" s="12"/>
      <c r="R175" s="16"/>
      <c r="S175" s="16"/>
      <c r="T175" s="16"/>
      <c r="U175" s="16"/>
      <c r="V175" s="16"/>
      <c r="W175" s="16"/>
      <c r="X175" s="15"/>
    </row>
    <row r="176" spans="1:25">
      <c r="A176" s="89"/>
      <c r="B176" s="13"/>
      <c r="C176" s="99"/>
      <c r="D176" s="99"/>
      <c r="E176" s="99"/>
      <c r="F176" s="99"/>
      <c r="G176" s="100"/>
      <c r="H176" s="14"/>
      <c r="I176" s="15"/>
      <c r="J176" s="101"/>
      <c r="K176" s="100"/>
      <c r="L176" s="101"/>
      <c r="M176" s="102"/>
      <c r="N176" s="103"/>
      <c r="O176" s="99"/>
      <c r="P176" s="15"/>
      <c r="Q176" s="12"/>
      <c r="R176" s="16"/>
      <c r="S176" s="16"/>
      <c r="T176" s="16"/>
      <c r="U176" s="16"/>
      <c r="V176" s="16"/>
      <c r="W176" s="16"/>
      <c r="X176" s="15"/>
    </row>
    <row r="177" spans="1:24">
      <c r="A177" s="89"/>
      <c r="B177" s="13"/>
      <c r="C177" s="99"/>
      <c r="D177" s="99"/>
      <c r="E177" s="99"/>
      <c r="F177" s="99"/>
      <c r="G177" s="100"/>
      <c r="H177" s="14"/>
      <c r="I177" s="15"/>
      <c r="J177" s="101"/>
      <c r="K177" s="100"/>
      <c r="L177" s="101"/>
      <c r="M177" s="102"/>
      <c r="N177" s="103"/>
      <c r="O177" s="99"/>
      <c r="P177" s="15"/>
      <c r="Q177" s="12"/>
      <c r="R177" s="16"/>
      <c r="S177" s="16"/>
      <c r="T177" s="16"/>
      <c r="U177" s="16"/>
      <c r="V177" s="16"/>
      <c r="W177" s="16"/>
      <c r="X177" s="16"/>
    </row>
    <row r="178" spans="1:24">
      <c r="B178" s="104"/>
    </row>
    <row r="179" spans="1:24">
      <c r="B179" s="104"/>
    </row>
    <row r="180" spans="1:24">
      <c r="B180" s="104"/>
      <c r="X180" s="83"/>
    </row>
    <row r="181" spans="1:24">
      <c r="B181" s="104"/>
      <c r="K181" s="106">
        <f>L19+L35+L42+L46+L56+L63+L67+L77+L99</f>
        <v>276488</v>
      </c>
      <c r="L181" s="106"/>
      <c r="U181" s="83"/>
      <c r="W181" s="696">
        <f>G170+L170-P170</f>
        <v>324527.17000000004</v>
      </c>
      <c r="X181" s="696"/>
    </row>
    <row r="182" spans="1:24">
      <c r="B182" s="104"/>
    </row>
    <row r="183" spans="1:24">
      <c r="B183" s="104"/>
      <c r="E183" s="60"/>
      <c r="F183" s="60"/>
      <c r="G183" s="106"/>
      <c r="O183" s="60"/>
      <c r="P183" s="60"/>
      <c r="Q183" s="60"/>
      <c r="R183" s="60"/>
      <c r="S183" s="60"/>
      <c r="T183" s="60"/>
      <c r="U183" s="60"/>
      <c r="V183" s="60"/>
      <c r="W183" s="60"/>
      <c r="X183" s="106">
        <f>W181-X170</f>
        <v>-276488.00199999998</v>
      </c>
    </row>
    <row r="184" spans="1:24">
      <c r="B184" s="104"/>
      <c r="E184" s="60"/>
      <c r="F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</row>
    <row r="185" spans="1:24">
      <c r="B185" s="104"/>
      <c r="E185" s="60"/>
      <c r="F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</row>
  </sheetData>
  <mergeCells count="79">
    <mergeCell ref="O1:R1"/>
    <mergeCell ref="B2:X2"/>
    <mergeCell ref="C3:P3"/>
    <mergeCell ref="C4:N4"/>
    <mergeCell ref="O4:W4"/>
    <mergeCell ref="A43:X43"/>
    <mergeCell ref="A32:X32"/>
    <mergeCell ref="W6:W7"/>
    <mergeCell ref="X6:X7"/>
    <mergeCell ref="A12:X12"/>
    <mergeCell ref="A5:A7"/>
    <mergeCell ref="Q5:V5"/>
    <mergeCell ref="O5:P5"/>
    <mergeCell ref="I5:N5"/>
    <mergeCell ref="L6:L7"/>
    <mergeCell ref="F5:G5"/>
    <mergeCell ref="Q6:T7"/>
    <mergeCell ref="W5:X5"/>
    <mergeCell ref="A20:X20"/>
    <mergeCell ref="A26:X26"/>
    <mergeCell ref="A29:X29"/>
    <mergeCell ref="A57:X57"/>
    <mergeCell ref="A39:X39"/>
    <mergeCell ref="K6:K7"/>
    <mergeCell ref="D5:D7"/>
    <mergeCell ref="U6:U7"/>
    <mergeCell ref="A47:X47"/>
    <mergeCell ref="A52:X52"/>
    <mergeCell ref="E5:E7"/>
    <mergeCell ref="G6:G7"/>
    <mergeCell ref="A36:X36"/>
    <mergeCell ref="M6:N6"/>
    <mergeCell ref="B5:B7"/>
    <mergeCell ref="J6:J7"/>
    <mergeCell ref="H5:H7"/>
    <mergeCell ref="I6:I7"/>
    <mergeCell ref="V6:V7"/>
    <mergeCell ref="P6:P7"/>
    <mergeCell ref="O6:O7"/>
    <mergeCell ref="A15:X15"/>
    <mergeCell ref="A8:X8"/>
    <mergeCell ref="A23:X23"/>
    <mergeCell ref="F6:F7"/>
    <mergeCell ref="C5:C7"/>
    <mergeCell ref="A60:X60"/>
    <mergeCell ref="A117:X117"/>
    <mergeCell ref="A108:X108"/>
    <mergeCell ref="A78:X78"/>
    <mergeCell ref="A64:X64"/>
    <mergeCell ref="A92:X92"/>
    <mergeCell ref="A89:X89"/>
    <mergeCell ref="A83:X83"/>
    <mergeCell ref="A100:X100"/>
    <mergeCell ref="A96:X96"/>
    <mergeCell ref="A68:X68"/>
    <mergeCell ref="A71:X71"/>
    <mergeCell ref="A74:X74"/>
    <mergeCell ref="A105:X105"/>
    <mergeCell ref="A157:X157"/>
    <mergeCell ref="A120:X120"/>
    <mergeCell ref="A111:X111"/>
    <mergeCell ref="A114:X114"/>
    <mergeCell ref="A126:X126"/>
    <mergeCell ref="A123:X123"/>
    <mergeCell ref="A154:X154"/>
    <mergeCell ref="A151:X151"/>
    <mergeCell ref="A129:X129"/>
    <mergeCell ref="A133:X133"/>
    <mergeCell ref="A136:X136"/>
    <mergeCell ref="A148:X148"/>
    <mergeCell ref="A139:X139"/>
    <mergeCell ref="A142:X142"/>
    <mergeCell ref="A145:X145"/>
    <mergeCell ref="W181:X181"/>
    <mergeCell ref="A160:X160"/>
    <mergeCell ref="B174:E174"/>
    <mergeCell ref="J174:M174"/>
    <mergeCell ref="A163:X163"/>
    <mergeCell ref="A166:X166"/>
  </mergeCells>
  <phoneticPr fontId="39" type="noConversion"/>
  <pageMargins left="0" right="0" top="0.19685039370078741" bottom="0.19685039370078741" header="0" footer="0"/>
  <pageSetup paperSize="9" scale="72" orientation="landscape" r:id="rId1"/>
  <headerFooter>
    <oddFooter>&amp;R&amp;P</oddFooter>
  </headerFooter>
  <rowBreaks count="3" manualBreakCount="3">
    <brk id="38" max="23" man="1"/>
    <brk id="77" max="23" man="1"/>
    <brk id="107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O225"/>
  <sheetViews>
    <sheetView view="pageBreakPreview" zoomScaleNormal="100" zoomScaleSheetLayoutView="100" workbookViewId="0">
      <selection activeCell="G6" sqref="G6:G7"/>
    </sheetView>
  </sheetViews>
  <sheetFormatPr defaultRowHeight="12.75"/>
  <cols>
    <col min="1" max="1" width="3" style="60" customWidth="1"/>
    <col min="2" max="2" width="19.7109375" style="107" customWidth="1"/>
    <col min="3" max="3" width="4.5703125" style="60" customWidth="1"/>
    <col min="4" max="4" width="11.42578125" style="60" customWidth="1"/>
    <col min="5" max="5" width="6.5703125" style="61" customWidth="1"/>
    <col min="6" max="6" width="7.7109375" style="61" customWidth="1"/>
    <col min="7" max="7" width="10.28515625" style="60" customWidth="1"/>
    <col min="8" max="8" width="8.7109375" style="60" customWidth="1"/>
    <col min="9" max="9" width="8" style="60" customWidth="1"/>
    <col min="10" max="10" width="9.140625" style="60"/>
    <col min="11" max="11" width="8.85546875" style="60" customWidth="1"/>
    <col min="12" max="12" width="10.140625" style="60" customWidth="1"/>
    <col min="13" max="13" width="5.5703125" style="60" customWidth="1"/>
    <col min="14" max="14" width="8.140625" style="60" customWidth="1"/>
    <col min="15" max="15" width="7" style="105" customWidth="1"/>
    <col min="16" max="16" width="10" style="63" customWidth="1"/>
    <col min="17" max="22" width="1.28515625" style="63" customWidth="1"/>
    <col min="23" max="23" width="6.42578125" style="63" customWidth="1"/>
    <col min="24" max="24" width="10.5703125" style="63" customWidth="1"/>
    <col min="25" max="25" width="12" style="60" customWidth="1"/>
    <col min="26" max="16384" width="9.140625" style="60"/>
  </cols>
  <sheetData>
    <row r="1" spans="1:41">
      <c r="A1" s="58"/>
      <c r="B1" s="59"/>
      <c r="F1" s="62"/>
      <c r="H1" s="63"/>
      <c r="I1" s="63"/>
      <c r="N1" s="64"/>
      <c r="O1" s="726" t="s">
        <v>1577</v>
      </c>
      <c r="P1" s="726"/>
      <c r="Q1" s="726"/>
      <c r="R1" s="726"/>
      <c r="S1" s="65"/>
      <c r="T1" s="65"/>
      <c r="U1" s="65"/>
      <c r="V1" s="65"/>
      <c r="W1" s="65"/>
      <c r="X1" s="65"/>
    </row>
    <row r="2" spans="1:41" s="67" customFormat="1" ht="34.5" customHeight="1">
      <c r="A2" s="66"/>
      <c r="B2" s="657" t="s">
        <v>989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</row>
    <row r="3" spans="1:41" s="71" customFormat="1" ht="30">
      <c r="A3" s="68"/>
      <c r="B3" s="69" t="s">
        <v>1540</v>
      </c>
      <c r="C3" s="727" t="s">
        <v>1612</v>
      </c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0"/>
      <c r="R3" s="70"/>
      <c r="S3" s="70"/>
      <c r="T3" s="70"/>
      <c r="U3" s="70"/>
      <c r="V3" s="70"/>
      <c r="W3" s="70"/>
      <c r="X3" s="70"/>
    </row>
    <row r="4" spans="1:41" s="71" customFormat="1" ht="30">
      <c r="A4" s="70"/>
      <c r="B4" s="69" t="s">
        <v>1541</v>
      </c>
      <c r="C4" s="728" t="s">
        <v>1582</v>
      </c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9"/>
      <c r="P4" s="729"/>
      <c r="Q4" s="729"/>
      <c r="R4" s="729"/>
      <c r="S4" s="729"/>
      <c r="T4" s="729"/>
      <c r="U4" s="729"/>
      <c r="V4" s="729"/>
      <c r="W4" s="729"/>
    </row>
    <row r="5" spans="1:41" s="28" customFormat="1" ht="33" customHeight="1">
      <c r="A5" s="719" t="s">
        <v>1533</v>
      </c>
      <c r="B5" s="654" t="s">
        <v>1542</v>
      </c>
      <c r="C5" s="654" t="s">
        <v>1556</v>
      </c>
      <c r="D5" s="654" t="s">
        <v>1543</v>
      </c>
      <c r="E5" s="654" t="s">
        <v>1534</v>
      </c>
      <c r="F5" s="654" t="s">
        <v>965</v>
      </c>
      <c r="G5" s="654"/>
      <c r="H5" s="716" t="s">
        <v>1544</v>
      </c>
      <c r="I5" s="654" t="s">
        <v>1594</v>
      </c>
      <c r="J5" s="654"/>
      <c r="K5" s="654"/>
      <c r="L5" s="654"/>
      <c r="M5" s="654"/>
      <c r="N5" s="654"/>
      <c r="O5" s="690" t="s">
        <v>1723</v>
      </c>
      <c r="P5" s="691"/>
      <c r="Q5" s="654" t="s">
        <v>1604</v>
      </c>
      <c r="R5" s="654"/>
      <c r="S5" s="654"/>
      <c r="T5" s="654"/>
      <c r="U5" s="654"/>
      <c r="V5" s="654"/>
      <c r="W5" s="654" t="s">
        <v>987</v>
      </c>
      <c r="X5" s="654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s="28" customFormat="1" ht="26.25" customHeight="1">
      <c r="A6" s="719"/>
      <c r="B6" s="654"/>
      <c r="C6" s="654"/>
      <c r="D6" s="654"/>
      <c r="E6" s="654"/>
      <c r="F6" s="655" t="s">
        <v>1545</v>
      </c>
      <c r="G6" s="654" t="s">
        <v>1546</v>
      </c>
      <c r="H6" s="717"/>
      <c r="I6" s="716" t="s">
        <v>1547</v>
      </c>
      <c r="J6" s="715" t="s">
        <v>1548</v>
      </c>
      <c r="K6" s="711" t="s">
        <v>1545</v>
      </c>
      <c r="L6" s="654" t="s">
        <v>1546</v>
      </c>
      <c r="M6" s="654" t="s">
        <v>1552</v>
      </c>
      <c r="N6" s="654"/>
      <c r="O6" s="655" t="s">
        <v>1545</v>
      </c>
      <c r="P6" s="654" t="s">
        <v>1546</v>
      </c>
      <c r="Q6" s="720" t="s">
        <v>1605</v>
      </c>
      <c r="R6" s="721"/>
      <c r="S6" s="721"/>
      <c r="T6" s="722"/>
      <c r="U6" s="655" t="s">
        <v>1545</v>
      </c>
      <c r="V6" s="689" t="s">
        <v>1546</v>
      </c>
      <c r="W6" s="659" t="s">
        <v>1545</v>
      </c>
      <c r="X6" s="654" t="s">
        <v>1546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 s="28" customFormat="1" ht="39" customHeight="1">
      <c r="A7" s="719"/>
      <c r="B7" s="654"/>
      <c r="C7" s="654"/>
      <c r="D7" s="654"/>
      <c r="E7" s="654"/>
      <c r="F7" s="656"/>
      <c r="G7" s="654"/>
      <c r="H7" s="718"/>
      <c r="I7" s="718"/>
      <c r="J7" s="715"/>
      <c r="K7" s="711"/>
      <c r="L7" s="654"/>
      <c r="M7" s="184" t="s">
        <v>1549</v>
      </c>
      <c r="N7" s="73" t="s">
        <v>1550</v>
      </c>
      <c r="O7" s="656"/>
      <c r="P7" s="654"/>
      <c r="Q7" s="723"/>
      <c r="R7" s="724"/>
      <c r="S7" s="724"/>
      <c r="T7" s="725"/>
      <c r="U7" s="656"/>
      <c r="V7" s="689"/>
      <c r="W7" s="660"/>
      <c r="X7" s="65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</row>
    <row r="8" spans="1:41" ht="14.25">
      <c r="A8" s="648" t="s">
        <v>1370</v>
      </c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</row>
    <row r="9" spans="1:41" s="63" customFormat="1" ht="24">
      <c r="A9" s="75">
        <v>1</v>
      </c>
      <c r="B9" s="216" t="s">
        <v>206</v>
      </c>
      <c r="C9" s="22" t="s">
        <v>160</v>
      </c>
      <c r="D9" s="179"/>
      <c r="E9" s="6">
        <v>37.450000000000003</v>
      </c>
      <c r="F9" s="5">
        <v>0</v>
      </c>
      <c r="G9" s="20">
        <f t="shared" ref="G9:G21" si="0">F9*E9</f>
        <v>0</v>
      </c>
      <c r="H9" s="24"/>
      <c r="I9" s="24">
        <v>43460</v>
      </c>
      <c r="J9" s="22">
        <v>441</v>
      </c>
      <c r="K9" s="5">
        <v>3220</v>
      </c>
      <c r="L9" s="6">
        <f t="shared" ref="L9:L21" si="1">K9*E9</f>
        <v>120589.00000000001</v>
      </c>
      <c r="M9" s="5">
        <v>1337</v>
      </c>
      <c r="N9" s="24">
        <v>43456</v>
      </c>
      <c r="O9" s="75">
        <f>F9+K9-W9</f>
        <v>500</v>
      </c>
      <c r="P9" s="20">
        <f>O9*E9</f>
        <v>18725</v>
      </c>
      <c r="Q9" s="10"/>
      <c r="R9" s="5"/>
      <c r="S9" s="5"/>
      <c r="T9" s="5"/>
      <c r="U9" s="5"/>
      <c r="V9" s="5"/>
      <c r="W9" s="5">
        <v>2720</v>
      </c>
      <c r="X9" s="20">
        <f t="shared" ref="X9:X21" si="2">W9*E9</f>
        <v>101864.00000000001</v>
      </c>
      <c r="Y9" s="108"/>
    </row>
    <row r="10" spans="1:41" s="63" customFormat="1" ht="36">
      <c r="A10" s="75">
        <v>3</v>
      </c>
      <c r="B10" s="216" t="s">
        <v>258</v>
      </c>
      <c r="C10" s="22" t="s">
        <v>1437</v>
      </c>
      <c r="D10" s="179">
        <v>6183169</v>
      </c>
      <c r="E10" s="6">
        <v>34.08</v>
      </c>
      <c r="F10" s="5">
        <v>30</v>
      </c>
      <c r="G10" s="20">
        <f t="shared" si="0"/>
        <v>1022.4</v>
      </c>
      <c r="H10" s="24">
        <v>44075</v>
      </c>
      <c r="I10" s="24">
        <v>43257</v>
      </c>
      <c r="J10" s="22">
        <v>207</v>
      </c>
      <c r="K10" s="5"/>
      <c r="L10" s="6">
        <f t="shared" si="1"/>
        <v>0</v>
      </c>
      <c r="M10" s="5">
        <v>520</v>
      </c>
      <c r="N10" s="24" t="s">
        <v>257</v>
      </c>
      <c r="O10" s="75">
        <f t="shared" ref="O10:O21" si="3">F10+K10-W10</f>
        <v>30</v>
      </c>
      <c r="P10" s="20">
        <f>O10*E10</f>
        <v>1022.4</v>
      </c>
      <c r="Q10" s="10"/>
      <c r="R10" s="5"/>
      <c r="S10" s="5"/>
      <c r="T10" s="5"/>
      <c r="U10" s="5"/>
      <c r="V10" s="5"/>
      <c r="W10" s="5">
        <v>0</v>
      </c>
      <c r="X10" s="20">
        <f t="shared" si="2"/>
        <v>0</v>
      </c>
      <c r="Y10" s="108"/>
    </row>
    <row r="11" spans="1:41" s="63" customFormat="1" ht="24">
      <c r="A11" s="75">
        <v>4</v>
      </c>
      <c r="B11" s="216" t="s">
        <v>259</v>
      </c>
      <c r="C11" s="22" t="s">
        <v>1437</v>
      </c>
      <c r="D11" s="179">
        <v>5972271</v>
      </c>
      <c r="E11" s="6">
        <v>30.45</v>
      </c>
      <c r="F11" s="5">
        <v>30</v>
      </c>
      <c r="G11" s="20">
        <f t="shared" si="0"/>
        <v>913.5</v>
      </c>
      <c r="H11" s="24">
        <v>44835</v>
      </c>
      <c r="I11" s="24">
        <v>43257</v>
      </c>
      <c r="J11" s="22">
        <v>207</v>
      </c>
      <c r="K11" s="5"/>
      <c r="L11" s="6">
        <f t="shared" si="1"/>
        <v>0</v>
      </c>
      <c r="M11" s="5">
        <v>520</v>
      </c>
      <c r="N11" s="24" t="s">
        <v>257</v>
      </c>
      <c r="O11" s="75">
        <f t="shared" si="3"/>
        <v>30</v>
      </c>
      <c r="P11" s="20">
        <f>O11*E11</f>
        <v>913.5</v>
      </c>
      <c r="Q11" s="10"/>
      <c r="R11" s="5"/>
      <c r="S11" s="5"/>
      <c r="T11" s="5"/>
      <c r="U11" s="5"/>
      <c r="V11" s="5"/>
      <c r="W11" s="5">
        <v>0</v>
      </c>
      <c r="X11" s="20">
        <f t="shared" si="2"/>
        <v>0</v>
      </c>
      <c r="Y11" s="108"/>
    </row>
    <row r="12" spans="1:41" s="63" customFormat="1" ht="24">
      <c r="A12" s="75">
        <v>5</v>
      </c>
      <c r="B12" s="216" t="s">
        <v>260</v>
      </c>
      <c r="C12" s="22" t="s">
        <v>1437</v>
      </c>
      <c r="D12" s="179"/>
      <c r="E12" s="6">
        <v>34.08</v>
      </c>
      <c r="F12" s="5">
        <v>30</v>
      </c>
      <c r="G12" s="20">
        <f t="shared" si="0"/>
        <v>1022.4</v>
      </c>
      <c r="H12" s="24"/>
      <c r="I12" s="24">
        <v>43257</v>
      </c>
      <c r="J12" s="22">
        <v>207</v>
      </c>
      <c r="K12" s="5"/>
      <c r="L12" s="6">
        <f t="shared" si="1"/>
        <v>0</v>
      </c>
      <c r="M12" s="5">
        <v>520</v>
      </c>
      <c r="N12" s="24" t="s">
        <v>257</v>
      </c>
      <c r="O12" s="75">
        <f t="shared" si="3"/>
        <v>30</v>
      </c>
      <c r="P12" s="20">
        <f>O12*E12</f>
        <v>1022.4</v>
      </c>
      <c r="Q12" s="10"/>
      <c r="R12" s="5"/>
      <c r="S12" s="5"/>
      <c r="T12" s="5"/>
      <c r="U12" s="5"/>
      <c r="V12" s="5"/>
      <c r="W12" s="5">
        <v>0</v>
      </c>
      <c r="X12" s="20">
        <f t="shared" si="2"/>
        <v>0</v>
      </c>
      <c r="Y12" s="108"/>
    </row>
    <row r="13" spans="1:41" s="63" customFormat="1" ht="24">
      <c r="A13" s="75">
        <v>6</v>
      </c>
      <c r="B13" s="216" t="s">
        <v>260</v>
      </c>
      <c r="C13" s="22" t="s">
        <v>1437</v>
      </c>
      <c r="D13" s="179"/>
      <c r="E13" s="6">
        <v>30.45</v>
      </c>
      <c r="F13" s="5">
        <v>30</v>
      </c>
      <c r="G13" s="20">
        <f t="shared" si="0"/>
        <v>913.5</v>
      </c>
      <c r="H13" s="24"/>
      <c r="I13" s="24">
        <v>43257</v>
      </c>
      <c r="J13" s="22">
        <v>207</v>
      </c>
      <c r="K13" s="5"/>
      <c r="L13" s="6">
        <f t="shared" si="1"/>
        <v>0</v>
      </c>
      <c r="M13" s="5">
        <v>520</v>
      </c>
      <c r="N13" s="24" t="s">
        <v>257</v>
      </c>
      <c r="O13" s="75">
        <f t="shared" si="3"/>
        <v>30</v>
      </c>
      <c r="P13" s="20">
        <f>O13*E13</f>
        <v>913.5</v>
      </c>
      <c r="Q13" s="10"/>
      <c r="R13" s="5"/>
      <c r="S13" s="5"/>
      <c r="T13" s="5"/>
      <c r="U13" s="5"/>
      <c r="V13" s="5"/>
      <c r="W13" s="5">
        <v>0</v>
      </c>
      <c r="X13" s="20">
        <f t="shared" si="2"/>
        <v>0</v>
      </c>
      <c r="Y13" s="108"/>
    </row>
    <row r="14" spans="1:41" s="63" customFormat="1" ht="36">
      <c r="A14" s="75"/>
      <c r="B14" s="216" t="s">
        <v>261</v>
      </c>
      <c r="C14" s="22" t="s">
        <v>1555</v>
      </c>
      <c r="D14" s="179"/>
      <c r="E14" s="6">
        <v>54.21</v>
      </c>
      <c r="F14" s="5">
        <v>0</v>
      </c>
      <c r="G14" s="20">
        <f t="shared" si="0"/>
        <v>0</v>
      </c>
      <c r="H14" s="24"/>
      <c r="I14" s="24">
        <v>43460</v>
      </c>
      <c r="J14" s="22">
        <v>451</v>
      </c>
      <c r="K14" s="5">
        <v>520</v>
      </c>
      <c r="L14" s="6">
        <f t="shared" si="1"/>
        <v>28189.200000000001</v>
      </c>
      <c r="M14" s="5">
        <v>1340</v>
      </c>
      <c r="N14" s="24">
        <v>43456</v>
      </c>
      <c r="O14" s="75">
        <f t="shared" si="3"/>
        <v>0</v>
      </c>
      <c r="P14" s="20">
        <f t="shared" ref="P14:P21" si="4">O14*E14</f>
        <v>0</v>
      </c>
      <c r="Q14" s="10"/>
      <c r="R14" s="5"/>
      <c r="S14" s="5"/>
      <c r="T14" s="5"/>
      <c r="U14" s="5"/>
      <c r="V14" s="5"/>
      <c r="W14" s="5">
        <v>520</v>
      </c>
      <c r="X14" s="20">
        <f t="shared" si="2"/>
        <v>28189.200000000001</v>
      </c>
      <c r="Y14" s="108"/>
    </row>
    <row r="15" spans="1:41" s="63" customFormat="1" ht="24">
      <c r="A15" s="75"/>
      <c r="B15" s="216" t="s">
        <v>259</v>
      </c>
      <c r="C15" s="22" t="s">
        <v>1555</v>
      </c>
      <c r="D15" s="179"/>
      <c r="E15" s="6">
        <v>27.56</v>
      </c>
      <c r="F15" s="5">
        <v>0</v>
      </c>
      <c r="G15" s="20">
        <f t="shared" si="0"/>
        <v>0</v>
      </c>
      <c r="H15" s="24"/>
      <c r="I15" s="24">
        <v>43460</v>
      </c>
      <c r="J15" s="22">
        <v>451</v>
      </c>
      <c r="K15" s="5">
        <v>510</v>
      </c>
      <c r="L15" s="6">
        <f t="shared" si="1"/>
        <v>14055.599999999999</v>
      </c>
      <c r="M15" s="5">
        <v>1340</v>
      </c>
      <c r="N15" s="24">
        <v>43456</v>
      </c>
      <c r="O15" s="75">
        <f t="shared" si="3"/>
        <v>0</v>
      </c>
      <c r="P15" s="20">
        <f t="shared" si="4"/>
        <v>0</v>
      </c>
      <c r="Q15" s="10"/>
      <c r="R15" s="5"/>
      <c r="S15" s="5"/>
      <c r="T15" s="5"/>
      <c r="U15" s="5"/>
      <c r="V15" s="5"/>
      <c r="W15" s="5">
        <v>510</v>
      </c>
      <c r="X15" s="20">
        <f t="shared" si="2"/>
        <v>14055.599999999999</v>
      </c>
      <c r="Y15" s="108"/>
    </row>
    <row r="16" spans="1:41" s="63" customFormat="1" ht="36">
      <c r="A16" s="75"/>
      <c r="B16" s="216" t="s">
        <v>262</v>
      </c>
      <c r="C16" s="22" t="s">
        <v>1555</v>
      </c>
      <c r="D16" s="179"/>
      <c r="E16" s="6">
        <v>54.31</v>
      </c>
      <c r="F16" s="5">
        <v>0</v>
      </c>
      <c r="G16" s="20">
        <f t="shared" si="0"/>
        <v>0</v>
      </c>
      <c r="H16" s="24"/>
      <c r="I16" s="24">
        <v>43460</v>
      </c>
      <c r="J16" s="22">
        <v>451</v>
      </c>
      <c r="K16" s="5">
        <v>520</v>
      </c>
      <c r="L16" s="6">
        <f t="shared" si="1"/>
        <v>28241.200000000001</v>
      </c>
      <c r="M16" s="5">
        <v>1340</v>
      </c>
      <c r="N16" s="24">
        <v>43456</v>
      </c>
      <c r="O16" s="75">
        <f t="shared" si="3"/>
        <v>0</v>
      </c>
      <c r="P16" s="20">
        <f t="shared" si="4"/>
        <v>0</v>
      </c>
      <c r="Q16" s="10"/>
      <c r="R16" s="5"/>
      <c r="S16" s="5"/>
      <c r="T16" s="5"/>
      <c r="U16" s="5"/>
      <c r="V16" s="5"/>
      <c r="W16" s="5">
        <v>520</v>
      </c>
      <c r="X16" s="20">
        <f t="shared" si="2"/>
        <v>28241.200000000001</v>
      </c>
      <c r="Y16" s="108"/>
    </row>
    <row r="17" spans="1:25" s="63" customFormat="1" ht="21" customHeight="1">
      <c r="A17" s="75"/>
      <c r="B17" s="216" t="s">
        <v>260</v>
      </c>
      <c r="C17" s="22" t="s">
        <v>1555</v>
      </c>
      <c r="D17" s="179"/>
      <c r="E17" s="6">
        <v>27.63</v>
      </c>
      <c r="F17" s="5">
        <v>0</v>
      </c>
      <c r="G17" s="20">
        <f t="shared" si="0"/>
        <v>0</v>
      </c>
      <c r="H17" s="24"/>
      <c r="I17" s="24">
        <v>43460</v>
      </c>
      <c r="J17" s="22">
        <v>451</v>
      </c>
      <c r="K17" s="5">
        <v>510</v>
      </c>
      <c r="L17" s="6">
        <f t="shared" si="1"/>
        <v>14091.3</v>
      </c>
      <c r="M17" s="5">
        <v>1340</v>
      </c>
      <c r="N17" s="24">
        <v>43456</v>
      </c>
      <c r="O17" s="75">
        <f t="shared" si="3"/>
        <v>0</v>
      </c>
      <c r="P17" s="20">
        <f t="shared" si="4"/>
        <v>0</v>
      </c>
      <c r="Q17" s="10"/>
      <c r="R17" s="5"/>
      <c r="S17" s="5"/>
      <c r="T17" s="5"/>
      <c r="U17" s="5"/>
      <c r="V17" s="5"/>
      <c r="W17" s="5">
        <v>510</v>
      </c>
      <c r="X17" s="20">
        <f t="shared" si="2"/>
        <v>14091.3</v>
      </c>
      <c r="Y17" s="108"/>
    </row>
    <row r="18" spans="1:25" s="63" customFormat="1" ht="36">
      <c r="A18" s="75"/>
      <c r="B18" s="216" t="s">
        <v>999</v>
      </c>
      <c r="C18" s="22" t="s">
        <v>1555</v>
      </c>
      <c r="D18" s="179"/>
      <c r="E18" s="6">
        <v>36.630000000000003</v>
      </c>
      <c r="F18" s="5">
        <v>0</v>
      </c>
      <c r="G18" s="20">
        <f t="shared" si="0"/>
        <v>0</v>
      </c>
      <c r="H18" s="24"/>
      <c r="I18" s="24">
        <v>43460</v>
      </c>
      <c r="J18" s="22">
        <v>451</v>
      </c>
      <c r="K18" s="5">
        <v>550</v>
      </c>
      <c r="L18" s="6">
        <f t="shared" si="1"/>
        <v>20146.5</v>
      </c>
      <c r="M18" s="5">
        <v>1340</v>
      </c>
      <c r="N18" s="24">
        <v>43456</v>
      </c>
      <c r="O18" s="75">
        <f t="shared" si="3"/>
        <v>0</v>
      </c>
      <c r="P18" s="20">
        <f t="shared" si="4"/>
        <v>0</v>
      </c>
      <c r="Q18" s="10"/>
      <c r="R18" s="5"/>
      <c r="S18" s="5"/>
      <c r="T18" s="5"/>
      <c r="U18" s="5"/>
      <c r="V18" s="5"/>
      <c r="W18" s="5">
        <v>550</v>
      </c>
      <c r="X18" s="20">
        <f t="shared" si="2"/>
        <v>20146.5</v>
      </c>
      <c r="Y18" s="108"/>
    </row>
    <row r="19" spans="1:25" s="63" customFormat="1" ht="24">
      <c r="A19" s="75"/>
      <c r="B19" s="216" t="s">
        <v>259</v>
      </c>
      <c r="C19" s="22" t="s">
        <v>1555</v>
      </c>
      <c r="D19" s="179"/>
      <c r="E19" s="6">
        <v>27.8</v>
      </c>
      <c r="F19" s="5">
        <v>0</v>
      </c>
      <c r="G19" s="20">
        <f t="shared" si="0"/>
        <v>0</v>
      </c>
      <c r="H19" s="24"/>
      <c r="I19" s="24">
        <v>43460</v>
      </c>
      <c r="J19" s="22">
        <v>451</v>
      </c>
      <c r="K19" s="5">
        <v>550</v>
      </c>
      <c r="L19" s="6">
        <f t="shared" si="1"/>
        <v>15290</v>
      </c>
      <c r="M19" s="5">
        <v>1340</v>
      </c>
      <c r="N19" s="24">
        <v>43456</v>
      </c>
      <c r="O19" s="75">
        <f t="shared" si="3"/>
        <v>0</v>
      </c>
      <c r="P19" s="20">
        <f t="shared" si="4"/>
        <v>0</v>
      </c>
      <c r="Q19" s="10"/>
      <c r="R19" s="5"/>
      <c r="S19" s="5"/>
      <c r="T19" s="5"/>
      <c r="U19" s="5"/>
      <c r="V19" s="5"/>
      <c r="W19" s="5">
        <v>550</v>
      </c>
      <c r="X19" s="20">
        <f t="shared" si="2"/>
        <v>15290</v>
      </c>
      <c r="Y19" s="108"/>
    </row>
    <row r="20" spans="1:25" s="63" customFormat="1" ht="36">
      <c r="A20" s="75"/>
      <c r="B20" s="216" t="s">
        <v>1000</v>
      </c>
      <c r="C20" s="22" t="s">
        <v>1555</v>
      </c>
      <c r="D20" s="179"/>
      <c r="E20" s="6">
        <v>36.630000000000003</v>
      </c>
      <c r="F20" s="5">
        <v>0</v>
      </c>
      <c r="G20" s="20">
        <f t="shared" si="0"/>
        <v>0</v>
      </c>
      <c r="H20" s="24"/>
      <c r="I20" s="24">
        <v>43460</v>
      </c>
      <c r="J20" s="22">
        <v>451</v>
      </c>
      <c r="K20" s="5">
        <v>550</v>
      </c>
      <c r="L20" s="6">
        <f t="shared" si="1"/>
        <v>20146.5</v>
      </c>
      <c r="M20" s="5">
        <v>1340</v>
      </c>
      <c r="N20" s="24">
        <v>43456</v>
      </c>
      <c r="O20" s="75">
        <f t="shared" si="3"/>
        <v>0</v>
      </c>
      <c r="P20" s="20">
        <f t="shared" si="4"/>
        <v>0</v>
      </c>
      <c r="Q20" s="10"/>
      <c r="R20" s="5"/>
      <c r="S20" s="5"/>
      <c r="T20" s="5"/>
      <c r="U20" s="5"/>
      <c r="V20" s="5"/>
      <c r="W20" s="5">
        <v>550</v>
      </c>
      <c r="X20" s="20">
        <f t="shared" si="2"/>
        <v>20146.5</v>
      </c>
      <c r="Y20" s="108"/>
    </row>
    <row r="21" spans="1:25" s="63" customFormat="1" ht="24">
      <c r="A21" s="75"/>
      <c r="B21" s="216" t="s">
        <v>260</v>
      </c>
      <c r="C21" s="22" t="s">
        <v>1555</v>
      </c>
      <c r="D21" s="179"/>
      <c r="E21" s="6">
        <v>27.8</v>
      </c>
      <c r="F21" s="5">
        <v>0</v>
      </c>
      <c r="G21" s="20">
        <f t="shared" si="0"/>
        <v>0</v>
      </c>
      <c r="H21" s="24"/>
      <c r="I21" s="24">
        <v>43460</v>
      </c>
      <c r="J21" s="22">
        <v>451</v>
      </c>
      <c r="K21" s="5">
        <v>550</v>
      </c>
      <c r="L21" s="6">
        <f t="shared" si="1"/>
        <v>15290</v>
      </c>
      <c r="M21" s="5">
        <v>1340</v>
      </c>
      <c r="N21" s="24">
        <v>43456</v>
      </c>
      <c r="O21" s="75">
        <f t="shared" si="3"/>
        <v>0</v>
      </c>
      <c r="P21" s="20">
        <f t="shared" si="4"/>
        <v>0</v>
      </c>
      <c r="Q21" s="10"/>
      <c r="R21" s="5"/>
      <c r="S21" s="5"/>
      <c r="T21" s="5"/>
      <c r="U21" s="5"/>
      <c r="V21" s="5"/>
      <c r="W21" s="5">
        <v>550</v>
      </c>
      <c r="X21" s="20">
        <f t="shared" si="2"/>
        <v>15290</v>
      </c>
      <c r="Y21" s="108"/>
    </row>
    <row r="22" spans="1:25" s="63" customFormat="1">
      <c r="A22" s="77"/>
      <c r="B22" s="78" t="s">
        <v>1551</v>
      </c>
      <c r="C22" s="77"/>
      <c r="D22" s="77"/>
      <c r="E22" s="8"/>
      <c r="F22" s="77"/>
      <c r="G22" s="8">
        <f>SUM(G9:G21)</f>
        <v>3871.8</v>
      </c>
      <c r="H22" s="79"/>
      <c r="I22" s="80"/>
      <c r="J22" s="77"/>
      <c r="K22" s="9"/>
      <c r="L22" s="8">
        <f>SUM(L9:L21)</f>
        <v>276039.30000000005</v>
      </c>
      <c r="M22" s="9"/>
      <c r="N22" s="81"/>
      <c r="O22" s="77"/>
      <c r="P22" s="8">
        <f>SUM(P9:P13)</f>
        <v>22596.800000000003</v>
      </c>
      <c r="Q22" s="4"/>
      <c r="R22" s="9"/>
      <c r="S22" s="9"/>
      <c r="T22" s="9"/>
      <c r="U22" s="9"/>
      <c r="V22" s="9"/>
      <c r="W22" s="77"/>
      <c r="X22" s="8">
        <f>SUM(X9:X21)</f>
        <v>257314.30000000002</v>
      </c>
      <c r="Y22" s="108"/>
    </row>
    <row r="23" spans="1:25" s="63" customFormat="1" ht="14.25">
      <c r="A23" s="648" t="s">
        <v>1368</v>
      </c>
      <c r="B23" s="648"/>
      <c r="C23" s="648"/>
      <c r="D23" s="648"/>
      <c r="E23" s="648"/>
      <c r="F23" s="648"/>
      <c r="G23" s="648"/>
      <c r="H23" s="648"/>
      <c r="I23" s="648"/>
      <c r="J23" s="648"/>
      <c r="K23" s="648"/>
      <c r="L23" s="648"/>
      <c r="M23" s="648"/>
      <c r="N23" s="648"/>
      <c r="O23" s="648"/>
      <c r="P23" s="648"/>
      <c r="Q23" s="648"/>
      <c r="R23" s="648"/>
      <c r="S23" s="648"/>
      <c r="T23" s="648"/>
      <c r="U23" s="648"/>
      <c r="V23" s="648"/>
      <c r="W23" s="648"/>
      <c r="X23" s="648"/>
      <c r="Y23" s="106"/>
    </row>
    <row r="24" spans="1:25" s="61" customFormat="1" ht="25.5">
      <c r="A24" s="315"/>
      <c r="B24" s="193" t="s">
        <v>206</v>
      </c>
      <c r="C24" s="212" t="s">
        <v>1001</v>
      </c>
      <c r="D24" s="336"/>
      <c r="E24" s="213">
        <v>37.450000000000003</v>
      </c>
      <c r="F24" s="315">
        <v>0</v>
      </c>
      <c r="G24" s="315">
        <f>F24*E24</f>
        <v>0</v>
      </c>
      <c r="H24" s="315"/>
      <c r="I24" s="337">
        <v>43460</v>
      </c>
      <c r="J24" s="315">
        <v>447</v>
      </c>
      <c r="K24" s="315">
        <v>5400</v>
      </c>
      <c r="L24" s="315">
        <f>K24*E24</f>
        <v>202230.00000000003</v>
      </c>
      <c r="M24" s="315">
        <v>1337</v>
      </c>
      <c r="N24" s="337">
        <v>43456</v>
      </c>
      <c r="O24" s="315">
        <f>F24+K24-W24</f>
        <v>823</v>
      </c>
      <c r="P24" s="315">
        <f>O24*E24</f>
        <v>30821.350000000002</v>
      </c>
      <c r="Q24" s="315"/>
      <c r="R24" s="315"/>
      <c r="S24" s="315"/>
      <c r="T24" s="315"/>
      <c r="U24" s="315"/>
      <c r="V24" s="315"/>
      <c r="W24" s="315">
        <v>4577</v>
      </c>
      <c r="X24" s="315">
        <f>W24*E24</f>
        <v>171408.65000000002</v>
      </c>
      <c r="Y24" s="108"/>
    </row>
    <row r="25" spans="1:25" s="61" customFormat="1" ht="51">
      <c r="A25" s="315"/>
      <c r="B25" s="193" t="s">
        <v>1006</v>
      </c>
      <c r="C25" s="212" t="s">
        <v>1555</v>
      </c>
      <c r="D25" s="336"/>
      <c r="E25" s="213">
        <v>54.21</v>
      </c>
      <c r="F25" s="315">
        <v>0</v>
      </c>
      <c r="G25" s="315">
        <f t="shared" ref="G25:G32" si="5">F25*E25</f>
        <v>0</v>
      </c>
      <c r="H25" s="315"/>
      <c r="I25" s="337">
        <v>43460</v>
      </c>
      <c r="J25" s="315">
        <v>457</v>
      </c>
      <c r="K25" s="315">
        <v>208</v>
      </c>
      <c r="L25" s="315">
        <f t="shared" ref="L25:L33" si="6">K25*E25</f>
        <v>11275.68</v>
      </c>
      <c r="M25" s="315">
        <v>1340</v>
      </c>
      <c r="N25" s="337">
        <v>43456</v>
      </c>
      <c r="O25" s="315">
        <f t="shared" ref="O25:O32" si="7">F25+K25-W25</f>
        <v>36</v>
      </c>
      <c r="P25" s="315">
        <f t="shared" ref="P25:P32" si="8">O25*E25</f>
        <v>1951.56</v>
      </c>
      <c r="Q25" s="315"/>
      <c r="R25" s="315"/>
      <c r="S25" s="315"/>
      <c r="T25" s="315"/>
      <c r="U25" s="315"/>
      <c r="V25" s="315"/>
      <c r="W25" s="315">
        <v>172</v>
      </c>
      <c r="X25" s="315">
        <f t="shared" ref="X25:X32" si="9">W25*E25</f>
        <v>9324.1200000000008</v>
      </c>
      <c r="Y25" s="108"/>
    </row>
    <row r="26" spans="1:25" s="61" customFormat="1" ht="25.5">
      <c r="A26" s="315"/>
      <c r="B26" s="193" t="s">
        <v>1002</v>
      </c>
      <c r="C26" s="212" t="s">
        <v>1555</v>
      </c>
      <c r="D26" s="336"/>
      <c r="E26" s="213">
        <v>27.56</v>
      </c>
      <c r="F26" s="315">
        <v>0</v>
      </c>
      <c r="G26" s="315">
        <f t="shared" si="5"/>
        <v>0</v>
      </c>
      <c r="H26" s="315"/>
      <c r="I26" s="337">
        <v>43460</v>
      </c>
      <c r="J26" s="315">
        <v>457</v>
      </c>
      <c r="K26" s="315">
        <v>210</v>
      </c>
      <c r="L26" s="315">
        <f t="shared" si="6"/>
        <v>5787.5999999999995</v>
      </c>
      <c r="M26" s="315">
        <v>1340</v>
      </c>
      <c r="N26" s="337">
        <v>43456</v>
      </c>
      <c r="O26" s="315">
        <f t="shared" si="7"/>
        <v>36</v>
      </c>
      <c r="P26" s="315">
        <f t="shared" si="8"/>
        <v>992.16</v>
      </c>
      <c r="Q26" s="315"/>
      <c r="R26" s="315"/>
      <c r="S26" s="315"/>
      <c r="T26" s="315"/>
      <c r="U26" s="315"/>
      <c r="V26" s="315"/>
      <c r="W26" s="315">
        <v>174</v>
      </c>
      <c r="X26" s="315">
        <f t="shared" si="9"/>
        <v>4795.4399999999996</v>
      </c>
      <c r="Y26" s="108"/>
    </row>
    <row r="27" spans="1:25" s="61" customFormat="1" ht="38.25">
      <c r="A27" s="315"/>
      <c r="B27" s="193" t="s">
        <v>1009</v>
      </c>
      <c r="C27" s="212" t="s">
        <v>1555</v>
      </c>
      <c r="D27" s="336"/>
      <c r="E27" s="213">
        <v>54.31</v>
      </c>
      <c r="F27" s="315">
        <v>0</v>
      </c>
      <c r="G27" s="315">
        <f t="shared" si="5"/>
        <v>0</v>
      </c>
      <c r="H27" s="315"/>
      <c r="I27" s="337">
        <v>43460</v>
      </c>
      <c r="J27" s="315">
        <v>457</v>
      </c>
      <c r="K27" s="315">
        <v>208</v>
      </c>
      <c r="L27" s="315">
        <f t="shared" si="6"/>
        <v>11296.48</v>
      </c>
      <c r="M27" s="315">
        <v>1340</v>
      </c>
      <c r="N27" s="337">
        <v>43456</v>
      </c>
      <c r="O27" s="315">
        <f t="shared" si="7"/>
        <v>36</v>
      </c>
      <c r="P27" s="315">
        <f t="shared" si="8"/>
        <v>1955.16</v>
      </c>
      <c r="Q27" s="315"/>
      <c r="R27" s="315"/>
      <c r="S27" s="315"/>
      <c r="T27" s="315"/>
      <c r="U27" s="315"/>
      <c r="V27" s="315"/>
      <c r="W27" s="315">
        <v>172</v>
      </c>
      <c r="X27" s="315">
        <f t="shared" si="9"/>
        <v>9341.32</v>
      </c>
      <c r="Y27" s="108"/>
    </row>
    <row r="28" spans="1:25" s="61" customFormat="1" ht="25.5">
      <c r="A28" s="315"/>
      <c r="B28" s="193" t="s">
        <v>1003</v>
      </c>
      <c r="C28" s="212" t="s">
        <v>1555</v>
      </c>
      <c r="D28" s="336"/>
      <c r="E28" s="213">
        <v>27.63</v>
      </c>
      <c r="F28" s="315">
        <v>0</v>
      </c>
      <c r="G28" s="315">
        <f t="shared" si="5"/>
        <v>0</v>
      </c>
      <c r="H28" s="315"/>
      <c r="I28" s="337">
        <v>43460</v>
      </c>
      <c r="J28" s="315">
        <v>457</v>
      </c>
      <c r="K28" s="315">
        <v>210</v>
      </c>
      <c r="L28" s="315">
        <f t="shared" si="6"/>
        <v>5802.3</v>
      </c>
      <c r="M28" s="315">
        <v>1340</v>
      </c>
      <c r="N28" s="337">
        <v>43456</v>
      </c>
      <c r="O28" s="315">
        <f t="shared" si="7"/>
        <v>36</v>
      </c>
      <c r="P28" s="315">
        <f t="shared" si="8"/>
        <v>994.68</v>
      </c>
      <c r="Q28" s="315"/>
      <c r="R28" s="315"/>
      <c r="S28" s="315"/>
      <c r="T28" s="315"/>
      <c r="U28" s="315"/>
      <c r="V28" s="315"/>
      <c r="W28" s="315">
        <v>174</v>
      </c>
      <c r="X28" s="315">
        <f t="shared" si="9"/>
        <v>4807.62</v>
      </c>
      <c r="Y28" s="108"/>
    </row>
    <row r="29" spans="1:25" s="61" customFormat="1" ht="38.25">
      <c r="A29" s="315"/>
      <c r="B29" s="193" t="s">
        <v>1004</v>
      </c>
      <c r="C29" s="212" t="s">
        <v>1555</v>
      </c>
      <c r="D29" s="336"/>
      <c r="E29" s="213">
        <v>36.630000000000003</v>
      </c>
      <c r="F29" s="315">
        <v>0</v>
      </c>
      <c r="G29" s="315">
        <f t="shared" si="5"/>
        <v>0</v>
      </c>
      <c r="H29" s="315"/>
      <c r="I29" s="337">
        <v>43460</v>
      </c>
      <c r="J29" s="315">
        <v>457</v>
      </c>
      <c r="K29" s="315">
        <v>100</v>
      </c>
      <c r="L29" s="315">
        <f t="shared" si="6"/>
        <v>3663.0000000000005</v>
      </c>
      <c r="M29" s="315">
        <v>1340</v>
      </c>
      <c r="N29" s="337">
        <v>43456</v>
      </c>
      <c r="O29" s="315">
        <f t="shared" si="7"/>
        <v>16</v>
      </c>
      <c r="P29" s="315">
        <f t="shared" si="8"/>
        <v>586.08000000000004</v>
      </c>
      <c r="Q29" s="315"/>
      <c r="R29" s="315"/>
      <c r="S29" s="315"/>
      <c r="T29" s="315"/>
      <c r="U29" s="315"/>
      <c r="V29" s="315"/>
      <c r="W29" s="315">
        <v>84</v>
      </c>
      <c r="X29" s="315">
        <f t="shared" si="9"/>
        <v>3076.92</v>
      </c>
      <c r="Y29" s="108"/>
    </row>
    <row r="30" spans="1:25" s="61" customFormat="1" ht="25.5">
      <c r="A30" s="315"/>
      <c r="B30" s="193" t="s">
        <v>1002</v>
      </c>
      <c r="C30" s="212" t="s">
        <v>1555</v>
      </c>
      <c r="D30" s="336"/>
      <c r="E30" s="213">
        <v>27.8</v>
      </c>
      <c r="F30" s="315">
        <v>0</v>
      </c>
      <c r="G30" s="315">
        <f t="shared" si="5"/>
        <v>0</v>
      </c>
      <c r="H30" s="315"/>
      <c r="I30" s="337">
        <v>43460</v>
      </c>
      <c r="J30" s="315">
        <v>457</v>
      </c>
      <c r="K30" s="315">
        <v>100</v>
      </c>
      <c r="L30" s="315">
        <f t="shared" si="6"/>
        <v>2780</v>
      </c>
      <c r="M30" s="315">
        <v>1340</v>
      </c>
      <c r="N30" s="337">
        <v>43456</v>
      </c>
      <c r="O30" s="315">
        <f t="shared" si="7"/>
        <v>16</v>
      </c>
      <c r="P30" s="315">
        <f t="shared" si="8"/>
        <v>444.8</v>
      </c>
      <c r="Q30" s="315"/>
      <c r="R30" s="315"/>
      <c r="S30" s="315"/>
      <c r="T30" s="315"/>
      <c r="U30" s="315"/>
      <c r="V30" s="315"/>
      <c r="W30" s="315">
        <v>84</v>
      </c>
      <c r="X30" s="315">
        <f t="shared" si="9"/>
        <v>2335.2000000000003</v>
      </c>
      <c r="Y30" s="108"/>
    </row>
    <row r="31" spans="1:25" s="61" customFormat="1" ht="38.25">
      <c r="A31" s="315"/>
      <c r="B31" s="193" t="s">
        <v>1008</v>
      </c>
      <c r="C31" s="212" t="s">
        <v>1555</v>
      </c>
      <c r="D31" s="336"/>
      <c r="E31" s="213">
        <v>36.630000000000003</v>
      </c>
      <c r="F31" s="315">
        <v>0</v>
      </c>
      <c r="G31" s="315">
        <f t="shared" si="5"/>
        <v>0</v>
      </c>
      <c r="H31" s="315"/>
      <c r="I31" s="337">
        <v>43460</v>
      </c>
      <c r="J31" s="315">
        <v>457</v>
      </c>
      <c r="K31" s="315">
        <v>100</v>
      </c>
      <c r="L31" s="315">
        <f t="shared" si="6"/>
        <v>3663.0000000000005</v>
      </c>
      <c r="M31" s="315">
        <v>1340</v>
      </c>
      <c r="N31" s="337">
        <v>43456</v>
      </c>
      <c r="O31" s="315">
        <f t="shared" si="7"/>
        <v>16</v>
      </c>
      <c r="P31" s="315">
        <f t="shared" si="8"/>
        <v>586.08000000000004</v>
      </c>
      <c r="Q31" s="315"/>
      <c r="R31" s="315"/>
      <c r="S31" s="315"/>
      <c r="T31" s="315"/>
      <c r="U31" s="315"/>
      <c r="V31" s="315"/>
      <c r="W31" s="315">
        <v>84</v>
      </c>
      <c r="X31" s="315">
        <f t="shared" si="9"/>
        <v>3076.92</v>
      </c>
      <c r="Y31" s="108"/>
    </row>
    <row r="32" spans="1:25" s="61" customFormat="1" ht="24">
      <c r="A32" s="315"/>
      <c r="B32" s="216" t="s">
        <v>1003</v>
      </c>
      <c r="C32" s="212"/>
      <c r="D32" s="336"/>
      <c r="E32" s="213">
        <v>27.8</v>
      </c>
      <c r="F32" s="315">
        <v>0</v>
      </c>
      <c r="G32" s="315">
        <f t="shared" si="5"/>
        <v>0</v>
      </c>
      <c r="H32" s="315"/>
      <c r="I32" s="337">
        <v>43460</v>
      </c>
      <c r="J32" s="315">
        <v>457</v>
      </c>
      <c r="K32" s="315">
        <v>100</v>
      </c>
      <c r="L32" s="315">
        <f t="shared" si="6"/>
        <v>2780</v>
      </c>
      <c r="M32" s="315">
        <v>1340</v>
      </c>
      <c r="N32" s="337">
        <v>43456</v>
      </c>
      <c r="O32" s="315">
        <f t="shared" si="7"/>
        <v>16</v>
      </c>
      <c r="P32" s="315">
        <f t="shared" si="8"/>
        <v>444.8</v>
      </c>
      <c r="Q32" s="315"/>
      <c r="R32" s="315"/>
      <c r="S32" s="315"/>
      <c r="T32" s="315"/>
      <c r="U32" s="315"/>
      <c r="V32" s="315"/>
      <c r="W32" s="315">
        <v>84</v>
      </c>
      <c r="X32" s="315">
        <f t="shared" si="9"/>
        <v>2335.2000000000003</v>
      </c>
      <c r="Y32" s="108"/>
    </row>
    <row r="33" spans="1:25" s="63" customFormat="1" ht="24">
      <c r="A33" s="75">
        <v>1</v>
      </c>
      <c r="B33" s="216" t="s">
        <v>1003</v>
      </c>
      <c r="C33" s="22" t="s">
        <v>1555</v>
      </c>
      <c r="D33" s="179"/>
      <c r="E33" s="6">
        <v>21.8</v>
      </c>
      <c r="F33" s="5">
        <v>4</v>
      </c>
      <c r="G33" s="20">
        <f>F33*E33</f>
        <v>87.2</v>
      </c>
      <c r="H33" s="24">
        <v>44705</v>
      </c>
      <c r="I33" s="24">
        <v>43066</v>
      </c>
      <c r="J33" s="22">
        <v>261</v>
      </c>
      <c r="K33" s="5"/>
      <c r="L33" s="315">
        <f t="shared" si="6"/>
        <v>0</v>
      </c>
      <c r="M33" s="5">
        <v>700</v>
      </c>
      <c r="N33" s="24">
        <v>43055</v>
      </c>
      <c r="O33" s="75">
        <f>F33-W33</f>
        <v>1</v>
      </c>
      <c r="P33" s="20">
        <f>O33*E33</f>
        <v>21.8</v>
      </c>
      <c r="Q33" s="10"/>
      <c r="R33" s="5"/>
      <c r="S33" s="5"/>
      <c r="T33" s="5"/>
      <c r="U33" s="5"/>
      <c r="V33" s="5"/>
      <c r="W33" s="5">
        <v>3</v>
      </c>
      <c r="X33" s="20">
        <f>W33*E33</f>
        <v>65.400000000000006</v>
      </c>
      <c r="Y33" s="108"/>
    </row>
    <row r="34" spans="1:25" s="63" customFormat="1">
      <c r="A34" s="77"/>
      <c r="B34" s="78" t="s">
        <v>1551</v>
      </c>
      <c r="C34" s="77"/>
      <c r="D34" s="77"/>
      <c r="E34" s="8"/>
      <c r="F34" s="77"/>
      <c r="G34" s="8">
        <f>SUM(G24:G33)</f>
        <v>87.2</v>
      </c>
      <c r="H34" s="79"/>
      <c r="I34" s="80"/>
      <c r="J34" s="77"/>
      <c r="K34" s="9"/>
      <c r="L34" s="8">
        <f>SUM(L24:L33)</f>
        <v>249278.06000000003</v>
      </c>
      <c r="M34" s="9"/>
      <c r="N34" s="81"/>
      <c r="O34" s="77"/>
      <c r="P34" s="8">
        <f>SUM(P24:P33)</f>
        <v>38798.470000000023</v>
      </c>
      <c r="Q34" s="4"/>
      <c r="R34" s="9"/>
      <c r="S34" s="9"/>
      <c r="T34" s="9"/>
      <c r="U34" s="9"/>
      <c r="V34" s="9"/>
      <c r="W34" s="77"/>
      <c r="X34" s="8">
        <f>SUM(X24:X33)</f>
        <v>210566.79000000007</v>
      </c>
      <c r="Y34" s="108"/>
    </row>
    <row r="35" spans="1:25" s="63" customFormat="1" ht="14.25">
      <c r="A35" s="648" t="s">
        <v>1369</v>
      </c>
      <c r="B35" s="648"/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106"/>
    </row>
    <row r="36" spans="1:25" s="63" customFormat="1" ht="24">
      <c r="A36" s="75">
        <v>1</v>
      </c>
      <c r="B36" s="216" t="s">
        <v>78</v>
      </c>
      <c r="C36" s="22" t="s">
        <v>1555</v>
      </c>
      <c r="D36" s="150" t="s">
        <v>1514</v>
      </c>
      <c r="E36" s="6">
        <v>21.8</v>
      </c>
      <c r="F36" s="22">
        <v>3</v>
      </c>
      <c r="G36" s="20">
        <f>F36*E36</f>
        <v>65.400000000000006</v>
      </c>
      <c r="H36" s="24">
        <v>44743</v>
      </c>
      <c r="I36" s="24"/>
      <c r="J36" s="22"/>
      <c r="K36" s="5"/>
      <c r="L36" s="6">
        <f>K36*E36</f>
        <v>0</v>
      </c>
      <c r="M36" s="5">
        <v>700</v>
      </c>
      <c r="N36" s="24">
        <v>43055</v>
      </c>
      <c r="O36" s="75">
        <f>F36-W36</f>
        <v>0</v>
      </c>
      <c r="P36" s="20">
        <f>O36*E36</f>
        <v>0</v>
      </c>
      <c r="Q36" s="10"/>
      <c r="R36" s="5"/>
      <c r="S36" s="5"/>
      <c r="T36" s="5"/>
      <c r="U36" s="5"/>
      <c r="V36" s="5"/>
      <c r="W36" s="22">
        <v>3</v>
      </c>
      <c r="X36" s="20">
        <f>W36*E36</f>
        <v>65.400000000000006</v>
      </c>
      <c r="Y36" s="106"/>
    </row>
    <row r="37" spans="1:25" s="63" customFormat="1" ht="24">
      <c r="A37" s="75">
        <v>2</v>
      </c>
      <c r="B37" s="216" t="s">
        <v>79</v>
      </c>
      <c r="C37" s="22" t="s">
        <v>1555</v>
      </c>
      <c r="D37" s="150" t="s">
        <v>1514</v>
      </c>
      <c r="E37" s="6">
        <v>21.8</v>
      </c>
      <c r="F37" s="22">
        <v>18</v>
      </c>
      <c r="G37" s="20">
        <f>F37*E37</f>
        <v>392.40000000000003</v>
      </c>
      <c r="H37" s="24">
        <v>44743</v>
      </c>
      <c r="I37" s="24"/>
      <c r="J37" s="22"/>
      <c r="K37" s="5"/>
      <c r="L37" s="6">
        <f>K37*E37</f>
        <v>0</v>
      </c>
      <c r="M37" s="5">
        <v>700</v>
      </c>
      <c r="N37" s="24">
        <v>43055</v>
      </c>
      <c r="O37" s="75">
        <f>F37-W37</f>
        <v>0</v>
      </c>
      <c r="P37" s="20">
        <f>O37*E37</f>
        <v>0</v>
      </c>
      <c r="Q37" s="10"/>
      <c r="R37" s="5"/>
      <c r="S37" s="5"/>
      <c r="T37" s="5"/>
      <c r="U37" s="5"/>
      <c r="V37" s="5"/>
      <c r="W37" s="22">
        <v>18</v>
      </c>
      <c r="X37" s="20">
        <f>W37*E37</f>
        <v>392.40000000000003</v>
      </c>
      <c r="Y37" s="106"/>
    </row>
    <row r="38" spans="1:25" s="63" customFormat="1" ht="26.25" customHeight="1">
      <c r="A38" s="75">
        <v>3</v>
      </c>
      <c r="B38" s="216" t="s">
        <v>80</v>
      </c>
      <c r="C38" s="22" t="s">
        <v>1555</v>
      </c>
      <c r="D38" s="150" t="s">
        <v>1514</v>
      </c>
      <c r="E38" s="6">
        <v>21.8</v>
      </c>
      <c r="F38" s="22">
        <v>39</v>
      </c>
      <c r="G38" s="20">
        <f>F38*E38</f>
        <v>850.2</v>
      </c>
      <c r="H38" s="24">
        <v>44743</v>
      </c>
      <c r="I38" s="24"/>
      <c r="J38" s="22"/>
      <c r="K38" s="5"/>
      <c r="L38" s="6">
        <f>K38*E38</f>
        <v>0</v>
      </c>
      <c r="M38" s="5">
        <v>700</v>
      </c>
      <c r="N38" s="24">
        <v>43055</v>
      </c>
      <c r="O38" s="75">
        <f>F38-W38</f>
        <v>5</v>
      </c>
      <c r="P38" s="20">
        <f>O38*E38</f>
        <v>109</v>
      </c>
      <c r="Q38" s="10"/>
      <c r="R38" s="5"/>
      <c r="S38" s="5"/>
      <c r="T38" s="5"/>
      <c r="U38" s="5"/>
      <c r="V38" s="5"/>
      <c r="W38" s="22">
        <v>34</v>
      </c>
      <c r="X38" s="20">
        <f>W38*E38</f>
        <v>741.2</v>
      </c>
      <c r="Y38" s="106"/>
    </row>
    <row r="39" spans="1:25" s="63" customFormat="1" ht="26.25" customHeight="1">
      <c r="A39" s="75"/>
      <c r="B39" s="193" t="s">
        <v>206</v>
      </c>
      <c r="C39" s="212" t="s">
        <v>1001</v>
      </c>
      <c r="D39" s="336"/>
      <c r="E39" s="213">
        <v>37.450000000000003</v>
      </c>
      <c r="F39" s="22">
        <v>0</v>
      </c>
      <c r="G39" s="20">
        <f>F39*E39</f>
        <v>0</v>
      </c>
      <c r="H39" s="24"/>
      <c r="I39" s="24">
        <v>43460</v>
      </c>
      <c r="J39" s="22">
        <v>444</v>
      </c>
      <c r="K39" s="5">
        <v>7590</v>
      </c>
      <c r="L39" s="6">
        <f>K39*E39</f>
        <v>284245.5</v>
      </c>
      <c r="M39" s="315">
        <v>1337</v>
      </c>
      <c r="N39" s="337">
        <v>43456</v>
      </c>
      <c r="O39" s="75">
        <f>F39+K39-W39</f>
        <v>0</v>
      </c>
      <c r="P39" s="20">
        <f t="shared" ref="P39:P47" si="10">O39*E39</f>
        <v>0</v>
      </c>
      <c r="Q39" s="10"/>
      <c r="R39" s="5"/>
      <c r="S39" s="5"/>
      <c r="T39" s="5"/>
      <c r="U39" s="5"/>
      <c r="V39" s="5"/>
      <c r="W39" s="22">
        <v>7590</v>
      </c>
      <c r="X39" s="20">
        <f t="shared" ref="X39:X47" si="11">W39*E39</f>
        <v>284245.5</v>
      </c>
      <c r="Y39" s="106"/>
    </row>
    <row r="40" spans="1:25" s="63" customFormat="1" ht="26.25" customHeight="1">
      <c r="A40" s="75"/>
      <c r="B40" s="193" t="s">
        <v>1006</v>
      </c>
      <c r="C40" s="212" t="s">
        <v>1555</v>
      </c>
      <c r="D40" s="336"/>
      <c r="E40" s="213">
        <v>54.21</v>
      </c>
      <c r="F40" s="22">
        <v>0</v>
      </c>
      <c r="G40" s="20">
        <f t="shared" ref="G40:G47" si="12">F40*E40</f>
        <v>0</v>
      </c>
      <c r="H40" s="24"/>
      <c r="I40" s="24">
        <v>43460</v>
      </c>
      <c r="J40" s="22">
        <v>454</v>
      </c>
      <c r="K40" s="5">
        <v>52</v>
      </c>
      <c r="L40" s="6">
        <f t="shared" ref="L40:L47" si="13">K40*E40</f>
        <v>2818.92</v>
      </c>
      <c r="M40" s="315">
        <v>1340</v>
      </c>
      <c r="N40" s="337">
        <v>43456</v>
      </c>
      <c r="O40" s="75">
        <f t="shared" ref="O40:O47" si="14">F40+K40-W40</f>
        <v>0</v>
      </c>
      <c r="P40" s="20">
        <f t="shared" si="10"/>
        <v>0</v>
      </c>
      <c r="Q40" s="10"/>
      <c r="R40" s="5"/>
      <c r="S40" s="5"/>
      <c r="T40" s="5"/>
      <c r="U40" s="5"/>
      <c r="V40" s="5"/>
      <c r="W40" s="22">
        <v>52</v>
      </c>
      <c r="X40" s="20">
        <f t="shared" si="11"/>
        <v>2818.92</v>
      </c>
      <c r="Y40" s="106"/>
    </row>
    <row r="41" spans="1:25" s="63" customFormat="1" ht="26.25" customHeight="1">
      <c r="A41" s="75"/>
      <c r="B41" s="193" t="s">
        <v>1002</v>
      </c>
      <c r="C41" s="212" t="s">
        <v>1555</v>
      </c>
      <c r="D41" s="336"/>
      <c r="E41" s="213">
        <v>27.56</v>
      </c>
      <c r="F41" s="22">
        <v>0</v>
      </c>
      <c r="G41" s="20">
        <f t="shared" si="12"/>
        <v>0</v>
      </c>
      <c r="H41" s="24"/>
      <c r="I41" s="24">
        <v>43460</v>
      </c>
      <c r="J41" s="22">
        <v>454</v>
      </c>
      <c r="K41" s="5">
        <v>60</v>
      </c>
      <c r="L41" s="6">
        <f t="shared" si="13"/>
        <v>1653.6</v>
      </c>
      <c r="M41" s="315">
        <v>1340</v>
      </c>
      <c r="N41" s="337">
        <v>43456</v>
      </c>
      <c r="O41" s="75">
        <f t="shared" si="14"/>
        <v>0</v>
      </c>
      <c r="P41" s="20">
        <f t="shared" si="10"/>
        <v>0</v>
      </c>
      <c r="Q41" s="10"/>
      <c r="R41" s="5"/>
      <c r="S41" s="5"/>
      <c r="T41" s="5"/>
      <c r="U41" s="5"/>
      <c r="V41" s="5"/>
      <c r="W41" s="22">
        <v>60</v>
      </c>
      <c r="X41" s="20">
        <f t="shared" si="11"/>
        <v>1653.6</v>
      </c>
      <c r="Y41" s="106"/>
    </row>
    <row r="42" spans="1:25" s="63" customFormat="1" ht="26.25" customHeight="1">
      <c r="A42" s="75"/>
      <c r="B42" s="193" t="s">
        <v>1009</v>
      </c>
      <c r="C42" s="212" t="s">
        <v>1555</v>
      </c>
      <c r="D42" s="336"/>
      <c r="E42" s="213">
        <v>54.31</v>
      </c>
      <c r="F42" s="22">
        <v>0</v>
      </c>
      <c r="G42" s="20">
        <f t="shared" si="12"/>
        <v>0</v>
      </c>
      <c r="H42" s="24"/>
      <c r="I42" s="24">
        <v>43460</v>
      </c>
      <c r="J42" s="22">
        <v>454</v>
      </c>
      <c r="K42" s="5">
        <v>52</v>
      </c>
      <c r="L42" s="6">
        <f t="shared" si="13"/>
        <v>2824.12</v>
      </c>
      <c r="M42" s="315">
        <v>1340</v>
      </c>
      <c r="N42" s="337">
        <v>43456</v>
      </c>
      <c r="O42" s="75">
        <f t="shared" si="14"/>
        <v>0</v>
      </c>
      <c r="P42" s="20">
        <f t="shared" si="10"/>
        <v>0</v>
      </c>
      <c r="Q42" s="10"/>
      <c r="R42" s="5"/>
      <c r="S42" s="5"/>
      <c r="T42" s="5"/>
      <c r="U42" s="5"/>
      <c r="V42" s="5"/>
      <c r="W42" s="22">
        <v>52</v>
      </c>
      <c r="X42" s="20">
        <f t="shared" si="11"/>
        <v>2824.12</v>
      </c>
      <c r="Y42" s="106"/>
    </row>
    <row r="43" spans="1:25" s="63" customFormat="1" ht="26.25" customHeight="1">
      <c r="A43" s="75"/>
      <c r="B43" s="193" t="s">
        <v>1003</v>
      </c>
      <c r="C43" s="212" t="s">
        <v>1555</v>
      </c>
      <c r="D43" s="336"/>
      <c r="E43" s="213">
        <v>27.63</v>
      </c>
      <c r="F43" s="22">
        <v>0</v>
      </c>
      <c r="G43" s="20">
        <f t="shared" si="12"/>
        <v>0</v>
      </c>
      <c r="H43" s="24"/>
      <c r="I43" s="24">
        <v>43460</v>
      </c>
      <c r="J43" s="22">
        <v>454</v>
      </c>
      <c r="K43" s="5">
        <v>60</v>
      </c>
      <c r="L43" s="6">
        <f t="shared" si="13"/>
        <v>1657.8</v>
      </c>
      <c r="M43" s="315">
        <v>1340</v>
      </c>
      <c r="N43" s="337">
        <v>43456</v>
      </c>
      <c r="O43" s="75">
        <f t="shared" si="14"/>
        <v>0</v>
      </c>
      <c r="P43" s="20">
        <f t="shared" si="10"/>
        <v>0</v>
      </c>
      <c r="Q43" s="10"/>
      <c r="R43" s="5"/>
      <c r="S43" s="5"/>
      <c r="T43" s="5"/>
      <c r="U43" s="5"/>
      <c r="V43" s="5"/>
      <c r="W43" s="22">
        <v>60</v>
      </c>
      <c r="X43" s="20">
        <f t="shared" si="11"/>
        <v>1657.8</v>
      </c>
      <c r="Y43" s="106"/>
    </row>
    <row r="44" spans="1:25" s="63" customFormat="1" ht="26.25" customHeight="1">
      <c r="A44" s="75"/>
      <c r="B44" s="193" t="s">
        <v>1004</v>
      </c>
      <c r="C44" s="212" t="s">
        <v>1555</v>
      </c>
      <c r="D44" s="336"/>
      <c r="E44" s="213">
        <v>36.630000000000003</v>
      </c>
      <c r="F44" s="22">
        <v>0</v>
      </c>
      <c r="G44" s="20">
        <f t="shared" si="12"/>
        <v>0</v>
      </c>
      <c r="H44" s="24"/>
      <c r="I44" s="24">
        <v>43460</v>
      </c>
      <c r="J44" s="22">
        <v>454</v>
      </c>
      <c r="K44" s="5">
        <v>410</v>
      </c>
      <c r="L44" s="6">
        <f t="shared" si="13"/>
        <v>15018.300000000001</v>
      </c>
      <c r="M44" s="315">
        <v>1340</v>
      </c>
      <c r="N44" s="337">
        <v>43456</v>
      </c>
      <c r="O44" s="75">
        <f t="shared" si="14"/>
        <v>0</v>
      </c>
      <c r="P44" s="20">
        <f t="shared" si="10"/>
        <v>0</v>
      </c>
      <c r="Q44" s="10"/>
      <c r="R44" s="5"/>
      <c r="S44" s="5"/>
      <c r="T44" s="5"/>
      <c r="U44" s="5"/>
      <c r="V44" s="5"/>
      <c r="W44" s="22">
        <v>410</v>
      </c>
      <c r="X44" s="20">
        <f t="shared" si="11"/>
        <v>15018.300000000001</v>
      </c>
      <c r="Y44" s="106"/>
    </row>
    <row r="45" spans="1:25" s="63" customFormat="1" ht="26.25" customHeight="1">
      <c r="A45" s="75"/>
      <c r="B45" s="193" t="s">
        <v>1002</v>
      </c>
      <c r="C45" s="212" t="s">
        <v>1555</v>
      </c>
      <c r="D45" s="336"/>
      <c r="E45" s="213">
        <v>27.8</v>
      </c>
      <c r="F45" s="22">
        <v>0</v>
      </c>
      <c r="G45" s="20">
        <f t="shared" si="12"/>
        <v>0</v>
      </c>
      <c r="H45" s="24"/>
      <c r="I45" s="24">
        <v>43460</v>
      </c>
      <c r="J45" s="22">
        <v>454</v>
      </c>
      <c r="K45" s="5">
        <v>400</v>
      </c>
      <c r="L45" s="6">
        <f t="shared" si="13"/>
        <v>11120</v>
      </c>
      <c r="M45" s="315">
        <v>1340</v>
      </c>
      <c r="N45" s="337">
        <v>43456</v>
      </c>
      <c r="O45" s="75">
        <f t="shared" si="14"/>
        <v>0</v>
      </c>
      <c r="P45" s="20">
        <f t="shared" si="10"/>
        <v>0</v>
      </c>
      <c r="Q45" s="10"/>
      <c r="R45" s="5"/>
      <c r="S45" s="5"/>
      <c r="T45" s="5"/>
      <c r="U45" s="5"/>
      <c r="V45" s="5"/>
      <c r="W45" s="22">
        <v>400</v>
      </c>
      <c r="X45" s="20">
        <f t="shared" si="11"/>
        <v>11120</v>
      </c>
      <c r="Y45" s="106"/>
    </row>
    <row r="46" spans="1:25" s="63" customFormat="1" ht="26.25" customHeight="1">
      <c r="A46" s="75"/>
      <c r="B46" s="193" t="s">
        <v>1008</v>
      </c>
      <c r="C46" s="212" t="s">
        <v>1555</v>
      </c>
      <c r="D46" s="336"/>
      <c r="E46" s="213">
        <v>36.630000000000003</v>
      </c>
      <c r="F46" s="22">
        <v>0</v>
      </c>
      <c r="G46" s="20">
        <f t="shared" si="12"/>
        <v>0</v>
      </c>
      <c r="H46" s="24"/>
      <c r="I46" s="24">
        <v>43460</v>
      </c>
      <c r="J46" s="22">
        <v>454</v>
      </c>
      <c r="K46" s="5">
        <v>410</v>
      </c>
      <c r="L46" s="6">
        <f t="shared" si="13"/>
        <v>15018.300000000001</v>
      </c>
      <c r="M46" s="315">
        <v>1340</v>
      </c>
      <c r="N46" s="337">
        <v>43456</v>
      </c>
      <c r="O46" s="75">
        <f t="shared" si="14"/>
        <v>0</v>
      </c>
      <c r="P46" s="20">
        <f t="shared" si="10"/>
        <v>0</v>
      </c>
      <c r="Q46" s="10"/>
      <c r="R46" s="5"/>
      <c r="S46" s="5"/>
      <c r="T46" s="5"/>
      <c r="U46" s="5"/>
      <c r="V46" s="5"/>
      <c r="W46" s="22">
        <v>410</v>
      </c>
      <c r="X46" s="20">
        <f t="shared" si="11"/>
        <v>15018.300000000001</v>
      </c>
      <c r="Y46" s="106"/>
    </row>
    <row r="47" spans="1:25" s="63" customFormat="1" ht="26.25" customHeight="1">
      <c r="A47" s="75"/>
      <c r="B47" s="216" t="s">
        <v>1003</v>
      </c>
      <c r="C47" s="212"/>
      <c r="D47" s="336"/>
      <c r="E47" s="213">
        <v>27.8</v>
      </c>
      <c r="F47" s="22">
        <v>0</v>
      </c>
      <c r="G47" s="20">
        <f t="shared" si="12"/>
        <v>0</v>
      </c>
      <c r="H47" s="24"/>
      <c r="I47" s="24">
        <v>43460</v>
      </c>
      <c r="J47" s="22">
        <v>454</v>
      </c>
      <c r="K47" s="5">
        <v>400</v>
      </c>
      <c r="L47" s="6">
        <f t="shared" si="13"/>
        <v>11120</v>
      </c>
      <c r="M47" s="315">
        <v>1340</v>
      </c>
      <c r="N47" s="337">
        <v>43456</v>
      </c>
      <c r="O47" s="75">
        <f t="shared" si="14"/>
        <v>0</v>
      </c>
      <c r="P47" s="20">
        <f t="shared" si="10"/>
        <v>0</v>
      </c>
      <c r="Q47" s="10"/>
      <c r="R47" s="5"/>
      <c r="S47" s="5"/>
      <c r="T47" s="5"/>
      <c r="U47" s="5"/>
      <c r="V47" s="5"/>
      <c r="W47" s="22">
        <v>400</v>
      </c>
      <c r="X47" s="20">
        <f t="shared" si="11"/>
        <v>11120</v>
      </c>
      <c r="Y47" s="106"/>
    </row>
    <row r="48" spans="1:25" s="63" customFormat="1">
      <c r="A48" s="77"/>
      <c r="B48" s="78" t="s">
        <v>1551</v>
      </c>
      <c r="C48" s="77"/>
      <c r="D48" s="77"/>
      <c r="E48" s="8"/>
      <c r="F48" s="77"/>
      <c r="G48" s="8">
        <f>SUM(G36:G47)</f>
        <v>1308</v>
      </c>
      <c r="H48" s="79"/>
      <c r="I48" s="80"/>
      <c r="J48" s="77"/>
      <c r="K48" s="9"/>
      <c r="L48" s="8">
        <f>SUM(L36:L47)</f>
        <v>345476.53999999992</v>
      </c>
      <c r="M48" s="9"/>
      <c r="N48" s="81"/>
      <c r="O48" s="77"/>
      <c r="P48" s="8">
        <f>SUM(P36:P47)</f>
        <v>109</v>
      </c>
      <c r="Q48" s="4"/>
      <c r="R48" s="9"/>
      <c r="S48" s="9"/>
      <c r="T48" s="9"/>
      <c r="U48" s="9"/>
      <c r="V48" s="9"/>
      <c r="W48" s="77"/>
      <c r="X48" s="8">
        <f>SUM(X36:X47)</f>
        <v>346675.53999999992</v>
      </c>
      <c r="Y48" s="106"/>
    </row>
    <row r="49" spans="1:25" s="63" customFormat="1" ht="14.25">
      <c r="A49" s="648" t="s">
        <v>1371</v>
      </c>
      <c r="B49" s="648"/>
      <c r="C49" s="648"/>
      <c r="D49" s="648"/>
      <c r="E49" s="648"/>
      <c r="F49" s="648"/>
      <c r="G49" s="648"/>
      <c r="H49" s="648"/>
      <c r="I49" s="648"/>
      <c r="J49" s="648"/>
      <c r="K49" s="648"/>
      <c r="L49" s="648"/>
      <c r="M49" s="648"/>
      <c r="N49" s="648"/>
      <c r="O49" s="648"/>
      <c r="P49" s="648"/>
      <c r="Q49" s="648"/>
      <c r="R49" s="648"/>
      <c r="S49" s="648"/>
      <c r="T49" s="648"/>
      <c r="U49" s="648"/>
      <c r="V49" s="648"/>
      <c r="W49" s="648"/>
      <c r="X49" s="648"/>
      <c r="Y49" s="106"/>
    </row>
    <row r="50" spans="1:25" s="63" customFormat="1" ht="24">
      <c r="A50" s="75">
        <v>1</v>
      </c>
      <c r="B50" s="216" t="s">
        <v>78</v>
      </c>
      <c r="C50" s="22" t="s">
        <v>1555</v>
      </c>
      <c r="D50" s="179" t="s">
        <v>1513</v>
      </c>
      <c r="E50" s="6">
        <v>21.8</v>
      </c>
      <c r="F50" s="5">
        <v>20</v>
      </c>
      <c r="G50" s="20">
        <f t="shared" ref="G50:G61" si="15">F50*E50</f>
        <v>436</v>
      </c>
      <c r="H50" s="24">
        <v>44705</v>
      </c>
      <c r="I50" s="24">
        <v>43063</v>
      </c>
      <c r="J50" s="22">
        <v>254</v>
      </c>
      <c r="K50" s="5"/>
      <c r="L50" s="6"/>
      <c r="M50" s="5">
        <v>700</v>
      </c>
      <c r="N50" s="24">
        <v>43055</v>
      </c>
      <c r="O50" s="75">
        <f>F50-W50</f>
        <v>0</v>
      </c>
      <c r="P50" s="20">
        <f t="shared" ref="P50:P61" si="16">O50*E50</f>
        <v>0</v>
      </c>
      <c r="Q50" s="10"/>
      <c r="R50" s="5"/>
      <c r="S50" s="5"/>
      <c r="T50" s="5"/>
      <c r="U50" s="5"/>
      <c r="V50" s="5"/>
      <c r="W50" s="5">
        <v>20</v>
      </c>
      <c r="X50" s="20">
        <f t="shared" ref="X50:X61" si="17">W50*E50</f>
        <v>436</v>
      </c>
      <c r="Y50" s="106"/>
    </row>
    <row r="51" spans="1:25" s="63" customFormat="1" ht="24">
      <c r="A51" s="75">
        <v>2</v>
      </c>
      <c r="B51" s="216" t="s">
        <v>79</v>
      </c>
      <c r="C51" s="22" t="s">
        <v>1555</v>
      </c>
      <c r="D51" s="179" t="s">
        <v>1513</v>
      </c>
      <c r="E51" s="6">
        <v>21.8</v>
      </c>
      <c r="F51" s="5">
        <v>32</v>
      </c>
      <c r="G51" s="20">
        <f t="shared" si="15"/>
        <v>697.6</v>
      </c>
      <c r="H51" s="24">
        <v>44705</v>
      </c>
      <c r="I51" s="24">
        <v>43063</v>
      </c>
      <c r="J51" s="22">
        <v>257</v>
      </c>
      <c r="K51" s="5"/>
      <c r="L51" s="6"/>
      <c r="M51" s="5">
        <v>700</v>
      </c>
      <c r="N51" s="24">
        <v>43055</v>
      </c>
      <c r="O51" s="75">
        <f>F51-W51</f>
        <v>0</v>
      </c>
      <c r="P51" s="20">
        <f t="shared" si="16"/>
        <v>0</v>
      </c>
      <c r="Q51" s="10"/>
      <c r="R51" s="5"/>
      <c r="S51" s="5"/>
      <c r="T51" s="5"/>
      <c r="U51" s="5"/>
      <c r="V51" s="5"/>
      <c r="W51" s="5">
        <v>32</v>
      </c>
      <c r="X51" s="20">
        <f t="shared" si="17"/>
        <v>697.6</v>
      </c>
      <c r="Y51" s="106"/>
    </row>
    <row r="52" spans="1:25" s="63" customFormat="1" ht="24">
      <c r="A52" s="75">
        <v>3</v>
      </c>
      <c r="B52" s="216" t="s">
        <v>80</v>
      </c>
      <c r="C52" s="22" t="s">
        <v>1555</v>
      </c>
      <c r="D52" s="179" t="s">
        <v>1513</v>
      </c>
      <c r="E52" s="6">
        <v>21.8</v>
      </c>
      <c r="F52" s="5">
        <v>40</v>
      </c>
      <c r="G52" s="20">
        <f t="shared" si="15"/>
        <v>872</v>
      </c>
      <c r="H52" s="24">
        <v>44705</v>
      </c>
      <c r="I52" s="24">
        <v>43063</v>
      </c>
      <c r="J52" s="22">
        <v>257</v>
      </c>
      <c r="K52" s="5"/>
      <c r="L52" s="6"/>
      <c r="M52" s="5">
        <v>700</v>
      </c>
      <c r="N52" s="24">
        <v>43055</v>
      </c>
      <c r="O52" s="75">
        <f>F52-W52</f>
        <v>0</v>
      </c>
      <c r="P52" s="20">
        <f t="shared" si="16"/>
        <v>0</v>
      </c>
      <c r="Q52" s="10"/>
      <c r="R52" s="5"/>
      <c r="S52" s="5"/>
      <c r="T52" s="5"/>
      <c r="U52" s="5"/>
      <c r="V52" s="5"/>
      <c r="W52" s="5">
        <v>40</v>
      </c>
      <c r="X52" s="20">
        <f t="shared" si="17"/>
        <v>872</v>
      </c>
      <c r="Y52" s="106"/>
    </row>
    <row r="53" spans="1:25" s="63" customFormat="1" ht="24">
      <c r="A53" s="75"/>
      <c r="B53" s="216" t="s">
        <v>206</v>
      </c>
      <c r="C53" s="22" t="s">
        <v>160</v>
      </c>
      <c r="D53" s="179"/>
      <c r="E53" s="6">
        <v>37.450000000000003</v>
      </c>
      <c r="F53" s="5">
        <v>0</v>
      </c>
      <c r="G53" s="20">
        <f t="shared" si="15"/>
        <v>0</v>
      </c>
      <c r="H53" s="24"/>
      <c r="I53" s="24">
        <v>43460</v>
      </c>
      <c r="J53" s="22">
        <v>443</v>
      </c>
      <c r="K53" s="5">
        <v>7310</v>
      </c>
      <c r="L53" s="6">
        <f>K53*E53</f>
        <v>273759.5</v>
      </c>
      <c r="M53" s="5">
        <v>1337</v>
      </c>
      <c r="N53" s="24">
        <v>43456</v>
      </c>
      <c r="O53" s="75">
        <f>F53+K53-W53</f>
        <v>0</v>
      </c>
      <c r="P53" s="20">
        <f t="shared" si="16"/>
        <v>0</v>
      </c>
      <c r="Q53" s="10"/>
      <c r="R53" s="5"/>
      <c r="S53" s="5"/>
      <c r="T53" s="5"/>
      <c r="U53" s="5"/>
      <c r="V53" s="5"/>
      <c r="W53" s="5">
        <v>7310</v>
      </c>
      <c r="X53" s="20">
        <f t="shared" si="17"/>
        <v>273759.5</v>
      </c>
      <c r="Y53" s="106"/>
    </row>
    <row r="54" spans="1:25" s="63" customFormat="1" ht="36">
      <c r="A54" s="75"/>
      <c r="B54" s="216" t="s">
        <v>993</v>
      </c>
      <c r="C54" s="22" t="s">
        <v>1555</v>
      </c>
      <c r="D54" s="179"/>
      <c r="E54" s="6">
        <v>54.21</v>
      </c>
      <c r="F54" s="5">
        <v>0</v>
      </c>
      <c r="G54" s="20">
        <f t="shared" si="15"/>
        <v>0</v>
      </c>
      <c r="H54" s="24"/>
      <c r="I54" s="24">
        <v>43460</v>
      </c>
      <c r="J54" s="22">
        <v>453</v>
      </c>
      <c r="K54" s="5">
        <v>312</v>
      </c>
      <c r="L54" s="6">
        <f>K54*E54</f>
        <v>16913.52</v>
      </c>
      <c r="M54" s="5">
        <v>1340</v>
      </c>
      <c r="N54" s="24">
        <v>43456</v>
      </c>
      <c r="O54" s="75">
        <f t="shared" ref="O54:O61" si="18">F54+K54-W54</f>
        <v>0</v>
      </c>
      <c r="P54" s="20">
        <f t="shared" si="16"/>
        <v>0</v>
      </c>
      <c r="Q54" s="10"/>
      <c r="R54" s="5"/>
      <c r="S54" s="5"/>
      <c r="T54" s="5"/>
      <c r="U54" s="5"/>
      <c r="V54" s="5"/>
      <c r="W54" s="5">
        <v>312</v>
      </c>
      <c r="X54" s="20">
        <f t="shared" si="17"/>
        <v>16913.52</v>
      </c>
      <c r="Y54" s="106"/>
    </row>
    <row r="55" spans="1:25" s="63" customFormat="1" ht="24">
      <c r="A55" s="75"/>
      <c r="B55" s="216" t="s">
        <v>994</v>
      </c>
      <c r="C55" s="22" t="s">
        <v>1555</v>
      </c>
      <c r="D55" s="179"/>
      <c r="E55" s="6">
        <v>27.56</v>
      </c>
      <c r="F55" s="5">
        <v>0</v>
      </c>
      <c r="G55" s="20">
        <f t="shared" si="15"/>
        <v>0</v>
      </c>
      <c r="H55" s="24"/>
      <c r="I55" s="24">
        <v>43460</v>
      </c>
      <c r="J55" s="22">
        <v>453</v>
      </c>
      <c r="K55" s="5">
        <v>300</v>
      </c>
      <c r="L55" s="6">
        <f t="shared" ref="L55:L61" si="19">K55*E55</f>
        <v>8268</v>
      </c>
      <c r="M55" s="5">
        <v>1340</v>
      </c>
      <c r="N55" s="24">
        <v>43456</v>
      </c>
      <c r="O55" s="75">
        <f t="shared" si="18"/>
        <v>0</v>
      </c>
      <c r="P55" s="20">
        <f t="shared" si="16"/>
        <v>0</v>
      </c>
      <c r="Q55" s="10"/>
      <c r="R55" s="5"/>
      <c r="S55" s="5"/>
      <c r="T55" s="5"/>
      <c r="U55" s="5"/>
      <c r="V55" s="5"/>
      <c r="W55" s="5">
        <v>300</v>
      </c>
      <c r="X55" s="20">
        <f t="shared" si="17"/>
        <v>8268</v>
      </c>
      <c r="Y55" s="106"/>
    </row>
    <row r="56" spans="1:25" s="63" customFormat="1" ht="36">
      <c r="A56" s="75"/>
      <c r="B56" s="216" t="s">
        <v>995</v>
      </c>
      <c r="C56" s="22" t="s">
        <v>1555</v>
      </c>
      <c r="D56" s="179"/>
      <c r="E56" s="6">
        <v>54.31</v>
      </c>
      <c r="F56" s="5">
        <v>0</v>
      </c>
      <c r="G56" s="20">
        <f t="shared" si="15"/>
        <v>0</v>
      </c>
      <c r="H56" s="24"/>
      <c r="I56" s="24">
        <v>43460</v>
      </c>
      <c r="J56" s="22">
        <v>453</v>
      </c>
      <c r="K56" s="5">
        <v>312</v>
      </c>
      <c r="L56" s="6">
        <f t="shared" si="19"/>
        <v>16944.72</v>
      </c>
      <c r="M56" s="5">
        <v>1340</v>
      </c>
      <c r="N56" s="24">
        <v>43456</v>
      </c>
      <c r="O56" s="75">
        <f t="shared" si="18"/>
        <v>0</v>
      </c>
      <c r="P56" s="20">
        <f t="shared" si="16"/>
        <v>0</v>
      </c>
      <c r="Q56" s="10"/>
      <c r="R56" s="5"/>
      <c r="S56" s="5"/>
      <c r="T56" s="5"/>
      <c r="U56" s="5"/>
      <c r="V56" s="5"/>
      <c r="W56" s="5">
        <v>312</v>
      </c>
      <c r="X56" s="20">
        <f t="shared" si="17"/>
        <v>16944.72</v>
      </c>
      <c r="Y56" s="106"/>
    </row>
    <row r="57" spans="1:25" s="63" customFormat="1" ht="24">
      <c r="A57" s="75"/>
      <c r="B57" s="216" t="s">
        <v>996</v>
      </c>
      <c r="C57" s="22" t="s">
        <v>1555</v>
      </c>
      <c r="D57" s="179"/>
      <c r="E57" s="6">
        <v>27.63</v>
      </c>
      <c r="F57" s="5">
        <v>0</v>
      </c>
      <c r="G57" s="20">
        <f t="shared" si="15"/>
        <v>0</v>
      </c>
      <c r="H57" s="24"/>
      <c r="I57" s="24">
        <v>43460</v>
      </c>
      <c r="J57" s="22">
        <v>453</v>
      </c>
      <c r="K57" s="5">
        <v>300</v>
      </c>
      <c r="L57" s="6">
        <f t="shared" si="19"/>
        <v>8289</v>
      </c>
      <c r="M57" s="5">
        <v>1340</v>
      </c>
      <c r="N57" s="24">
        <v>43456</v>
      </c>
      <c r="O57" s="75">
        <f t="shared" si="18"/>
        <v>0</v>
      </c>
      <c r="P57" s="20">
        <f t="shared" si="16"/>
        <v>0</v>
      </c>
      <c r="Q57" s="10"/>
      <c r="R57" s="5"/>
      <c r="S57" s="5"/>
      <c r="T57" s="5"/>
      <c r="U57" s="5"/>
      <c r="V57" s="5"/>
      <c r="W57" s="5">
        <v>300</v>
      </c>
      <c r="X57" s="20">
        <f t="shared" si="17"/>
        <v>8289</v>
      </c>
      <c r="Y57" s="106"/>
    </row>
    <row r="58" spans="1:25" s="63" customFormat="1" ht="36">
      <c r="A58" s="75"/>
      <c r="B58" s="216" t="s">
        <v>997</v>
      </c>
      <c r="C58" s="22" t="s">
        <v>1555</v>
      </c>
      <c r="D58" s="179"/>
      <c r="E58" s="6">
        <v>36.630000000000003</v>
      </c>
      <c r="F58" s="5">
        <v>0</v>
      </c>
      <c r="G58" s="20">
        <f t="shared" si="15"/>
        <v>0</v>
      </c>
      <c r="H58" s="24"/>
      <c r="I58" s="24">
        <v>43460</v>
      </c>
      <c r="J58" s="22">
        <v>453</v>
      </c>
      <c r="K58" s="5">
        <v>490</v>
      </c>
      <c r="L58" s="6">
        <f t="shared" si="19"/>
        <v>17948.7</v>
      </c>
      <c r="M58" s="5">
        <v>1340</v>
      </c>
      <c r="N58" s="24">
        <v>43456</v>
      </c>
      <c r="O58" s="75">
        <f t="shared" si="18"/>
        <v>0</v>
      </c>
      <c r="P58" s="20">
        <f t="shared" si="16"/>
        <v>0</v>
      </c>
      <c r="Q58" s="10"/>
      <c r="R58" s="5"/>
      <c r="S58" s="5"/>
      <c r="T58" s="5"/>
      <c r="U58" s="5"/>
      <c r="V58" s="5"/>
      <c r="W58" s="5">
        <v>490</v>
      </c>
      <c r="X58" s="20">
        <f t="shared" si="17"/>
        <v>17948.7</v>
      </c>
      <c r="Y58" s="106"/>
    </row>
    <row r="59" spans="1:25" s="63" customFormat="1" ht="24">
      <c r="A59" s="75"/>
      <c r="B59" s="216" t="s">
        <v>994</v>
      </c>
      <c r="C59" s="22" t="s">
        <v>1555</v>
      </c>
      <c r="D59" s="179"/>
      <c r="E59" s="6">
        <v>27.8</v>
      </c>
      <c r="F59" s="5">
        <v>0</v>
      </c>
      <c r="G59" s="20">
        <f t="shared" si="15"/>
        <v>0</v>
      </c>
      <c r="H59" s="24"/>
      <c r="I59" s="24">
        <v>43460</v>
      </c>
      <c r="J59" s="22">
        <v>453</v>
      </c>
      <c r="K59" s="5">
        <v>490</v>
      </c>
      <c r="L59" s="6">
        <f t="shared" si="19"/>
        <v>13622</v>
      </c>
      <c r="M59" s="5">
        <v>1340</v>
      </c>
      <c r="N59" s="24">
        <v>43456</v>
      </c>
      <c r="O59" s="75">
        <f t="shared" si="18"/>
        <v>0</v>
      </c>
      <c r="P59" s="20">
        <f t="shared" si="16"/>
        <v>0</v>
      </c>
      <c r="Q59" s="10"/>
      <c r="R59" s="5"/>
      <c r="S59" s="5"/>
      <c r="T59" s="5"/>
      <c r="U59" s="5"/>
      <c r="V59" s="5"/>
      <c r="W59" s="5">
        <v>490</v>
      </c>
      <c r="X59" s="20">
        <f t="shared" si="17"/>
        <v>13622</v>
      </c>
      <c r="Y59" s="106"/>
    </row>
    <row r="60" spans="1:25" s="63" customFormat="1" ht="36">
      <c r="A60" s="75"/>
      <c r="B60" s="216" t="s">
        <v>998</v>
      </c>
      <c r="C60" s="22" t="s">
        <v>1555</v>
      </c>
      <c r="D60" s="179"/>
      <c r="E60" s="6">
        <v>36.630000000000003</v>
      </c>
      <c r="F60" s="5">
        <v>0</v>
      </c>
      <c r="G60" s="20">
        <f t="shared" si="15"/>
        <v>0</v>
      </c>
      <c r="H60" s="24"/>
      <c r="I60" s="24">
        <v>43460</v>
      </c>
      <c r="J60" s="22">
        <v>453</v>
      </c>
      <c r="K60" s="5">
        <v>490</v>
      </c>
      <c r="L60" s="6">
        <f t="shared" si="19"/>
        <v>17948.7</v>
      </c>
      <c r="M60" s="5">
        <v>1340</v>
      </c>
      <c r="N60" s="24">
        <v>43456</v>
      </c>
      <c r="O60" s="75">
        <f t="shared" si="18"/>
        <v>0</v>
      </c>
      <c r="P60" s="20">
        <f t="shared" si="16"/>
        <v>0</v>
      </c>
      <c r="Q60" s="10"/>
      <c r="R60" s="5"/>
      <c r="S60" s="5"/>
      <c r="T60" s="5"/>
      <c r="U60" s="5"/>
      <c r="V60" s="5"/>
      <c r="W60" s="5">
        <v>490</v>
      </c>
      <c r="X60" s="20">
        <f t="shared" si="17"/>
        <v>17948.7</v>
      </c>
      <c r="Y60" s="106"/>
    </row>
    <row r="61" spans="1:25" s="63" customFormat="1" ht="24">
      <c r="A61" s="75"/>
      <c r="B61" s="216" t="s">
        <v>996</v>
      </c>
      <c r="C61" s="22" t="s">
        <v>1555</v>
      </c>
      <c r="D61" s="179"/>
      <c r="E61" s="6">
        <v>27.8</v>
      </c>
      <c r="F61" s="5">
        <v>0</v>
      </c>
      <c r="G61" s="20">
        <f t="shared" si="15"/>
        <v>0</v>
      </c>
      <c r="H61" s="24"/>
      <c r="I61" s="24">
        <v>43460</v>
      </c>
      <c r="J61" s="22">
        <v>453</v>
      </c>
      <c r="K61" s="5">
        <v>490</v>
      </c>
      <c r="L61" s="6">
        <f t="shared" si="19"/>
        <v>13622</v>
      </c>
      <c r="M61" s="5">
        <v>1340</v>
      </c>
      <c r="N61" s="24">
        <v>43456</v>
      </c>
      <c r="O61" s="75">
        <f t="shared" si="18"/>
        <v>0</v>
      </c>
      <c r="P61" s="20">
        <f t="shared" si="16"/>
        <v>0</v>
      </c>
      <c r="Q61" s="10"/>
      <c r="R61" s="5"/>
      <c r="S61" s="5"/>
      <c r="T61" s="5"/>
      <c r="U61" s="5"/>
      <c r="V61" s="5"/>
      <c r="W61" s="5">
        <v>490</v>
      </c>
      <c r="X61" s="20">
        <f t="shared" si="17"/>
        <v>13622</v>
      </c>
      <c r="Y61" s="106"/>
    </row>
    <row r="62" spans="1:25" s="63" customFormat="1">
      <c r="A62" s="77"/>
      <c r="B62" s="78" t="s">
        <v>1551</v>
      </c>
      <c r="C62" s="77"/>
      <c r="D62" s="77"/>
      <c r="E62" s="8"/>
      <c r="F62" s="77"/>
      <c r="G62" s="8">
        <f>SUM(G50:G61)</f>
        <v>2005.6</v>
      </c>
      <c r="H62" s="79"/>
      <c r="I62" s="80"/>
      <c r="J62" s="77"/>
      <c r="K62" s="9"/>
      <c r="L62" s="8">
        <f>SUM(L50:L61)</f>
        <v>387316.14</v>
      </c>
      <c r="M62" s="9"/>
      <c r="N62" s="81"/>
      <c r="O62" s="77"/>
      <c r="P62" s="8">
        <f>SUM(P50:P61)</f>
        <v>0</v>
      </c>
      <c r="Q62" s="4"/>
      <c r="R62" s="9"/>
      <c r="S62" s="9"/>
      <c r="T62" s="9"/>
      <c r="U62" s="9"/>
      <c r="V62" s="9"/>
      <c r="W62" s="77"/>
      <c r="X62" s="8">
        <f>SUM(X50:X61)</f>
        <v>389321.74</v>
      </c>
      <c r="Y62" s="106"/>
    </row>
    <row r="63" spans="1:25" s="63" customFormat="1" ht="14.25">
      <c r="A63" s="648" t="s">
        <v>8</v>
      </c>
      <c r="B63" s="648"/>
      <c r="C63" s="648"/>
      <c r="D63" s="648"/>
      <c r="E63" s="648"/>
      <c r="F63" s="648"/>
      <c r="G63" s="648"/>
      <c r="H63" s="648"/>
      <c r="I63" s="648"/>
      <c r="J63" s="648"/>
      <c r="K63" s="648"/>
      <c r="L63" s="648"/>
      <c r="M63" s="648"/>
      <c r="N63" s="648"/>
      <c r="O63" s="648"/>
      <c r="P63" s="648"/>
      <c r="Q63" s="648"/>
      <c r="R63" s="648"/>
      <c r="S63" s="648"/>
      <c r="T63" s="648"/>
      <c r="U63" s="648"/>
      <c r="V63" s="648"/>
      <c r="W63" s="648"/>
      <c r="X63" s="648"/>
      <c r="Y63" s="106"/>
    </row>
    <row r="64" spans="1:25" s="63" customFormat="1" ht="24">
      <c r="A64" s="22">
        <v>1</v>
      </c>
      <c r="B64" s="216" t="s">
        <v>76</v>
      </c>
      <c r="C64" s="22" t="s">
        <v>1555</v>
      </c>
      <c r="D64" s="179" t="s">
        <v>1513</v>
      </c>
      <c r="E64" s="6">
        <v>21.8</v>
      </c>
      <c r="F64" s="22">
        <v>10</v>
      </c>
      <c r="G64" s="20">
        <f>F64*E64</f>
        <v>218</v>
      </c>
      <c r="H64" s="24">
        <v>44705</v>
      </c>
      <c r="I64" s="24">
        <v>43066</v>
      </c>
      <c r="J64" s="22">
        <v>264</v>
      </c>
      <c r="K64" s="5"/>
      <c r="L64" s="6"/>
      <c r="M64" s="5">
        <v>700</v>
      </c>
      <c r="N64" s="24">
        <v>43055</v>
      </c>
      <c r="O64" s="75">
        <f>F64-W64</f>
        <v>10</v>
      </c>
      <c r="P64" s="20">
        <f>O64*E64</f>
        <v>218</v>
      </c>
      <c r="Q64" s="10"/>
      <c r="R64" s="5"/>
      <c r="S64" s="5"/>
      <c r="T64" s="5"/>
      <c r="U64" s="5"/>
      <c r="V64" s="5"/>
      <c r="W64" s="22">
        <v>0</v>
      </c>
      <c r="X64" s="20">
        <f>W64*E64</f>
        <v>0</v>
      </c>
      <c r="Y64" s="108"/>
    </row>
    <row r="65" spans="1:25" s="63" customFormat="1" ht="24">
      <c r="A65" s="22">
        <v>2</v>
      </c>
      <c r="B65" s="216" t="s">
        <v>77</v>
      </c>
      <c r="C65" s="22" t="s">
        <v>1555</v>
      </c>
      <c r="D65" s="179" t="s">
        <v>1513</v>
      </c>
      <c r="E65" s="6">
        <v>21.8</v>
      </c>
      <c r="F65" s="22">
        <v>10</v>
      </c>
      <c r="G65" s="20">
        <f>F65*E65</f>
        <v>218</v>
      </c>
      <c r="H65" s="24">
        <v>44705</v>
      </c>
      <c r="I65" s="24">
        <v>43066</v>
      </c>
      <c r="J65" s="22">
        <v>264</v>
      </c>
      <c r="K65" s="5"/>
      <c r="L65" s="6"/>
      <c r="M65" s="5">
        <v>700</v>
      </c>
      <c r="N65" s="24">
        <v>43055</v>
      </c>
      <c r="O65" s="75">
        <f>F65-W65</f>
        <v>10</v>
      </c>
      <c r="P65" s="20">
        <f>O65*E65</f>
        <v>218</v>
      </c>
      <c r="Q65" s="10"/>
      <c r="R65" s="5"/>
      <c r="S65" s="5"/>
      <c r="T65" s="5"/>
      <c r="U65" s="5"/>
      <c r="V65" s="5"/>
      <c r="W65" s="22">
        <v>0</v>
      </c>
      <c r="X65" s="20">
        <f>W65*E65</f>
        <v>0</v>
      </c>
      <c r="Y65" s="108"/>
    </row>
    <row r="66" spans="1:25" s="63" customFormat="1" ht="24">
      <c r="A66" s="22"/>
      <c r="B66" s="216" t="s">
        <v>206</v>
      </c>
      <c r="C66" s="22" t="s">
        <v>1001</v>
      </c>
      <c r="D66" s="179"/>
      <c r="E66" s="6">
        <v>37.450000000000003</v>
      </c>
      <c r="F66" s="22">
        <v>0</v>
      </c>
      <c r="G66" s="20">
        <f t="shared" ref="G66:G74" si="20">F66*E66</f>
        <v>0</v>
      </c>
      <c r="H66" s="24"/>
      <c r="I66" s="24">
        <v>43460</v>
      </c>
      <c r="J66" s="22">
        <v>450</v>
      </c>
      <c r="K66" s="5">
        <v>1740</v>
      </c>
      <c r="L66" s="6">
        <f>K66*E66</f>
        <v>65163.000000000007</v>
      </c>
      <c r="M66" s="5">
        <v>1337</v>
      </c>
      <c r="N66" s="24">
        <v>43456</v>
      </c>
      <c r="O66" s="75">
        <f>F66+K66-W66</f>
        <v>0</v>
      </c>
      <c r="P66" s="20">
        <f t="shared" ref="P66:P74" si="21">O66*E66</f>
        <v>0</v>
      </c>
      <c r="Q66" s="10"/>
      <c r="R66" s="5"/>
      <c r="S66" s="5"/>
      <c r="T66" s="5"/>
      <c r="U66" s="5"/>
      <c r="V66" s="5"/>
      <c r="W66" s="22">
        <v>1740</v>
      </c>
      <c r="X66" s="20">
        <f t="shared" ref="X66:X74" si="22">W66*E66</f>
        <v>65163.000000000007</v>
      </c>
      <c r="Y66" s="108"/>
    </row>
    <row r="67" spans="1:25" s="63" customFormat="1" ht="36">
      <c r="A67" s="22"/>
      <c r="B67" s="216" t="s">
        <v>1006</v>
      </c>
      <c r="C67" s="22" t="s">
        <v>1555</v>
      </c>
      <c r="D67" s="179"/>
      <c r="E67" s="6">
        <v>54.21</v>
      </c>
      <c r="F67" s="22">
        <v>0</v>
      </c>
      <c r="G67" s="20">
        <f t="shared" si="20"/>
        <v>0</v>
      </c>
      <c r="H67" s="24"/>
      <c r="I67" s="24">
        <v>43460</v>
      </c>
      <c r="J67" s="22">
        <v>460</v>
      </c>
      <c r="K67" s="5">
        <v>76</v>
      </c>
      <c r="L67" s="6">
        <f t="shared" ref="L67:L74" si="23">K67*E67</f>
        <v>4119.96</v>
      </c>
      <c r="M67" s="5">
        <v>1340</v>
      </c>
      <c r="N67" s="24">
        <v>43456</v>
      </c>
      <c r="O67" s="75">
        <f t="shared" ref="O67:O74" si="24">F67+K67-W67</f>
        <v>0</v>
      </c>
      <c r="P67" s="20">
        <f t="shared" si="21"/>
        <v>0</v>
      </c>
      <c r="Q67" s="10"/>
      <c r="R67" s="5"/>
      <c r="S67" s="5"/>
      <c r="T67" s="5"/>
      <c r="U67" s="5"/>
      <c r="V67" s="5"/>
      <c r="W67" s="22">
        <v>76</v>
      </c>
      <c r="X67" s="20">
        <f t="shared" si="22"/>
        <v>4119.96</v>
      </c>
      <c r="Y67" s="108"/>
    </row>
    <row r="68" spans="1:25" s="63" customFormat="1" ht="24">
      <c r="A68" s="22"/>
      <c r="B68" s="216" t="s">
        <v>1002</v>
      </c>
      <c r="C68" s="22" t="s">
        <v>1555</v>
      </c>
      <c r="D68" s="179"/>
      <c r="E68" s="6">
        <v>27.56</v>
      </c>
      <c r="F68" s="22">
        <v>0</v>
      </c>
      <c r="G68" s="20">
        <f t="shared" si="20"/>
        <v>0</v>
      </c>
      <c r="H68" s="24"/>
      <c r="I68" s="24">
        <v>43460</v>
      </c>
      <c r="J68" s="22">
        <v>460</v>
      </c>
      <c r="K68" s="5">
        <v>70</v>
      </c>
      <c r="L68" s="6">
        <f t="shared" si="23"/>
        <v>1929.1999999999998</v>
      </c>
      <c r="M68" s="5">
        <v>1340</v>
      </c>
      <c r="N68" s="24">
        <v>43456</v>
      </c>
      <c r="O68" s="75">
        <f t="shared" si="24"/>
        <v>0</v>
      </c>
      <c r="P68" s="20">
        <f t="shared" si="21"/>
        <v>0</v>
      </c>
      <c r="Q68" s="10"/>
      <c r="R68" s="5"/>
      <c r="S68" s="5"/>
      <c r="T68" s="5"/>
      <c r="U68" s="5"/>
      <c r="V68" s="5"/>
      <c r="W68" s="22">
        <v>70</v>
      </c>
      <c r="X68" s="20">
        <f t="shared" si="22"/>
        <v>1929.1999999999998</v>
      </c>
      <c r="Y68" s="108"/>
    </row>
    <row r="69" spans="1:25" s="63" customFormat="1" ht="36">
      <c r="A69" s="22"/>
      <c r="B69" s="216" t="s">
        <v>1009</v>
      </c>
      <c r="C69" s="22" t="s">
        <v>1555</v>
      </c>
      <c r="D69" s="179"/>
      <c r="E69" s="6">
        <v>54.31</v>
      </c>
      <c r="F69" s="22">
        <v>0</v>
      </c>
      <c r="G69" s="20">
        <f t="shared" si="20"/>
        <v>0</v>
      </c>
      <c r="H69" s="24"/>
      <c r="I69" s="24">
        <v>43460</v>
      </c>
      <c r="J69" s="22">
        <v>460</v>
      </c>
      <c r="K69" s="5">
        <v>76</v>
      </c>
      <c r="L69" s="6">
        <f t="shared" si="23"/>
        <v>4127.5600000000004</v>
      </c>
      <c r="M69" s="5">
        <v>1340</v>
      </c>
      <c r="N69" s="24">
        <v>43456</v>
      </c>
      <c r="O69" s="75">
        <f t="shared" si="24"/>
        <v>0</v>
      </c>
      <c r="P69" s="20">
        <f t="shared" si="21"/>
        <v>0</v>
      </c>
      <c r="Q69" s="10"/>
      <c r="R69" s="5"/>
      <c r="S69" s="5"/>
      <c r="T69" s="5"/>
      <c r="U69" s="5"/>
      <c r="V69" s="5"/>
      <c r="W69" s="22">
        <v>76</v>
      </c>
      <c r="X69" s="20">
        <f t="shared" si="22"/>
        <v>4127.5600000000004</v>
      </c>
      <c r="Y69" s="108"/>
    </row>
    <row r="70" spans="1:25" s="63" customFormat="1" ht="24">
      <c r="A70" s="22"/>
      <c r="B70" s="216" t="s">
        <v>1003</v>
      </c>
      <c r="C70" s="22" t="s">
        <v>1555</v>
      </c>
      <c r="D70" s="179"/>
      <c r="E70" s="6">
        <v>27.63</v>
      </c>
      <c r="F70" s="22">
        <v>0</v>
      </c>
      <c r="G70" s="20">
        <f t="shared" si="20"/>
        <v>0</v>
      </c>
      <c r="H70" s="24"/>
      <c r="I70" s="24">
        <v>43460</v>
      </c>
      <c r="J70" s="22">
        <v>460</v>
      </c>
      <c r="K70" s="5">
        <v>70</v>
      </c>
      <c r="L70" s="6">
        <f t="shared" si="23"/>
        <v>1934.1</v>
      </c>
      <c r="M70" s="5">
        <v>1340</v>
      </c>
      <c r="N70" s="24">
        <v>43456</v>
      </c>
      <c r="O70" s="75">
        <f t="shared" si="24"/>
        <v>0</v>
      </c>
      <c r="P70" s="20">
        <f t="shared" si="21"/>
        <v>0</v>
      </c>
      <c r="Q70" s="10"/>
      <c r="R70" s="5"/>
      <c r="S70" s="5"/>
      <c r="T70" s="5"/>
      <c r="U70" s="5"/>
      <c r="V70" s="5"/>
      <c r="W70" s="22">
        <v>70</v>
      </c>
      <c r="X70" s="20">
        <f t="shared" si="22"/>
        <v>1934.1</v>
      </c>
      <c r="Y70" s="108"/>
    </row>
    <row r="71" spans="1:25" s="63" customFormat="1" ht="36">
      <c r="A71" s="22"/>
      <c r="B71" s="216" t="s">
        <v>1004</v>
      </c>
      <c r="C71" s="22" t="s">
        <v>1555</v>
      </c>
      <c r="D71" s="179"/>
      <c r="E71" s="6">
        <v>36.630000000000003</v>
      </c>
      <c r="F71" s="22">
        <v>0</v>
      </c>
      <c r="G71" s="20">
        <f t="shared" si="20"/>
        <v>0</v>
      </c>
      <c r="H71" s="24"/>
      <c r="I71" s="24">
        <v>43460</v>
      </c>
      <c r="J71" s="22">
        <v>460</v>
      </c>
      <c r="K71" s="5">
        <v>1420</v>
      </c>
      <c r="L71" s="6">
        <f t="shared" si="23"/>
        <v>52014.600000000006</v>
      </c>
      <c r="M71" s="5">
        <v>1340</v>
      </c>
      <c r="N71" s="24">
        <v>43456</v>
      </c>
      <c r="O71" s="75">
        <f t="shared" si="24"/>
        <v>0</v>
      </c>
      <c r="P71" s="20">
        <f t="shared" si="21"/>
        <v>0</v>
      </c>
      <c r="Q71" s="10"/>
      <c r="R71" s="5"/>
      <c r="S71" s="5"/>
      <c r="T71" s="5"/>
      <c r="U71" s="5"/>
      <c r="V71" s="5"/>
      <c r="W71" s="22">
        <v>1420</v>
      </c>
      <c r="X71" s="20">
        <f t="shared" si="22"/>
        <v>52014.600000000006</v>
      </c>
      <c r="Y71" s="108"/>
    </row>
    <row r="72" spans="1:25" s="63" customFormat="1" ht="24">
      <c r="A72" s="22"/>
      <c r="B72" s="216" t="s">
        <v>1002</v>
      </c>
      <c r="C72" s="22" t="s">
        <v>1555</v>
      </c>
      <c r="D72" s="179"/>
      <c r="E72" s="6">
        <v>27.8</v>
      </c>
      <c r="F72" s="22">
        <v>0</v>
      </c>
      <c r="G72" s="20">
        <f t="shared" si="20"/>
        <v>0</v>
      </c>
      <c r="H72" s="24"/>
      <c r="I72" s="24">
        <v>43460</v>
      </c>
      <c r="J72" s="22">
        <v>460</v>
      </c>
      <c r="K72" s="5">
        <v>1420</v>
      </c>
      <c r="L72" s="6">
        <f t="shared" si="23"/>
        <v>39476</v>
      </c>
      <c r="M72" s="5">
        <v>1340</v>
      </c>
      <c r="N72" s="24">
        <v>43456</v>
      </c>
      <c r="O72" s="75">
        <f t="shared" si="24"/>
        <v>0</v>
      </c>
      <c r="P72" s="20">
        <f t="shared" si="21"/>
        <v>0</v>
      </c>
      <c r="Q72" s="10"/>
      <c r="R72" s="5"/>
      <c r="S72" s="5"/>
      <c r="T72" s="5"/>
      <c r="U72" s="5"/>
      <c r="V72" s="5"/>
      <c r="W72" s="22">
        <v>1420</v>
      </c>
      <c r="X72" s="20">
        <f t="shared" si="22"/>
        <v>39476</v>
      </c>
      <c r="Y72" s="108"/>
    </row>
    <row r="73" spans="1:25" s="63" customFormat="1" ht="36">
      <c r="A73" s="22"/>
      <c r="B73" s="216" t="s">
        <v>1008</v>
      </c>
      <c r="C73" s="22" t="s">
        <v>1555</v>
      </c>
      <c r="D73" s="179"/>
      <c r="E73" s="6">
        <v>36.630000000000003</v>
      </c>
      <c r="F73" s="22">
        <v>0</v>
      </c>
      <c r="G73" s="20">
        <f t="shared" si="20"/>
        <v>0</v>
      </c>
      <c r="H73" s="24"/>
      <c r="I73" s="24">
        <v>43460</v>
      </c>
      <c r="J73" s="22">
        <v>460</v>
      </c>
      <c r="K73" s="5">
        <v>1420</v>
      </c>
      <c r="L73" s="6">
        <f t="shared" si="23"/>
        <v>52014.600000000006</v>
      </c>
      <c r="M73" s="5">
        <v>1340</v>
      </c>
      <c r="N73" s="24">
        <v>43456</v>
      </c>
      <c r="O73" s="75">
        <f t="shared" si="24"/>
        <v>0</v>
      </c>
      <c r="P73" s="20">
        <f t="shared" si="21"/>
        <v>0</v>
      </c>
      <c r="Q73" s="10"/>
      <c r="R73" s="5"/>
      <c r="S73" s="5"/>
      <c r="T73" s="5"/>
      <c r="U73" s="5"/>
      <c r="V73" s="5"/>
      <c r="W73" s="22">
        <v>1420</v>
      </c>
      <c r="X73" s="20">
        <f t="shared" si="22"/>
        <v>52014.600000000006</v>
      </c>
      <c r="Y73" s="108"/>
    </row>
    <row r="74" spans="1:25" s="63" customFormat="1" ht="24">
      <c r="A74" s="22"/>
      <c r="B74" s="216" t="s">
        <v>1003</v>
      </c>
      <c r="C74" s="22" t="s">
        <v>1555</v>
      </c>
      <c r="D74" s="179"/>
      <c r="E74" s="6">
        <v>27.8</v>
      </c>
      <c r="F74" s="22">
        <v>0</v>
      </c>
      <c r="G74" s="20">
        <f t="shared" si="20"/>
        <v>0</v>
      </c>
      <c r="H74" s="24"/>
      <c r="I74" s="24">
        <v>43460</v>
      </c>
      <c r="J74" s="22">
        <v>460</v>
      </c>
      <c r="K74" s="5">
        <v>1420</v>
      </c>
      <c r="L74" s="6">
        <f t="shared" si="23"/>
        <v>39476</v>
      </c>
      <c r="M74" s="5">
        <v>1340</v>
      </c>
      <c r="N74" s="24">
        <v>43456</v>
      </c>
      <c r="O74" s="75">
        <f t="shared" si="24"/>
        <v>0</v>
      </c>
      <c r="P74" s="20">
        <f t="shared" si="21"/>
        <v>0</v>
      </c>
      <c r="Q74" s="10"/>
      <c r="R74" s="5"/>
      <c r="S74" s="5"/>
      <c r="T74" s="5"/>
      <c r="U74" s="5"/>
      <c r="V74" s="5"/>
      <c r="W74" s="22">
        <v>1420</v>
      </c>
      <c r="X74" s="20">
        <f t="shared" si="22"/>
        <v>39476</v>
      </c>
      <c r="Y74" s="108"/>
    </row>
    <row r="75" spans="1:25" s="63" customFormat="1">
      <c r="A75" s="77"/>
      <c r="B75" s="78" t="s">
        <v>1551</v>
      </c>
      <c r="C75" s="77"/>
      <c r="D75" s="77"/>
      <c r="E75" s="8"/>
      <c r="F75" s="77"/>
      <c r="G75" s="8">
        <f>SUM(G64:G74)</f>
        <v>436</v>
      </c>
      <c r="H75" s="79"/>
      <c r="I75" s="80"/>
      <c r="J75" s="77"/>
      <c r="K75" s="9"/>
      <c r="L75" s="8">
        <f>SUM(L64:L74)</f>
        <v>260255.02000000002</v>
      </c>
      <c r="M75" s="9"/>
      <c r="N75" s="81"/>
      <c r="O75" s="77"/>
      <c r="P75" s="8">
        <f>SUM(P64:P74)</f>
        <v>436</v>
      </c>
      <c r="Q75" s="4"/>
      <c r="R75" s="9"/>
      <c r="S75" s="9"/>
      <c r="T75" s="9"/>
      <c r="U75" s="9"/>
      <c r="V75" s="9"/>
      <c r="W75" s="77"/>
      <c r="X75" s="8">
        <f>SUM(X64:X74)</f>
        <v>260255.02000000002</v>
      </c>
      <c r="Y75" s="108"/>
    </row>
    <row r="76" spans="1:25" s="63" customFormat="1" ht="14.25">
      <c r="A76" s="648" t="s">
        <v>1439</v>
      </c>
      <c r="B76" s="648"/>
      <c r="C76" s="648"/>
      <c r="D76" s="648"/>
      <c r="E76" s="648"/>
      <c r="F76" s="648"/>
      <c r="G76" s="648"/>
      <c r="H76" s="648"/>
      <c r="I76" s="648"/>
      <c r="J76" s="648"/>
      <c r="K76" s="648"/>
      <c r="L76" s="648"/>
      <c r="M76" s="648"/>
      <c r="N76" s="648"/>
      <c r="O76" s="648"/>
      <c r="P76" s="648"/>
      <c r="Q76" s="648"/>
      <c r="R76" s="648"/>
      <c r="S76" s="648"/>
      <c r="T76" s="648"/>
      <c r="U76" s="648"/>
      <c r="V76" s="648"/>
      <c r="W76" s="648"/>
      <c r="X76" s="648"/>
      <c r="Y76" s="106">
        <f>G75+L75-P75-X75</f>
        <v>0</v>
      </c>
    </row>
    <row r="77" spans="1:25" s="63" customFormat="1" ht="24">
      <c r="A77" s="22">
        <v>2</v>
      </c>
      <c r="B77" s="216" t="s">
        <v>80</v>
      </c>
      <c r="C77" s="22" t="s">
        <v>1555</v>
      </c>
      <c r="D77" s="179" t="s">
        <v>1513</v>
      </c>
      <c r="E77" s="6">
        <v>21.8</v>
      </c>
      <c r="F77" s="5">
        <v>20</v>
      </c>
      <c r="G77" s="20">
        <f>F77*E77</f>
        <v>436</v>
      </c>
      <c r="H77" s="24">
        <v>44743</v>
      </c>
      <c r="I77" s="24">
        <v>43063</v>
      </c>
      <c r="J77" s="22">
        <v>263</v>
      </c>
      <c r="K77" s="5"/>
      <c r="L77" s="6">
        <f>E77*K77</f>
        <v>0</v>
      </c>
      <c r="M77" s="5">
        <v>700</v>
      </c>
      <c r="N77" s="24">
        <v>43055</v>
      </c>
      <c r="O77" s="22">
        <f>F77-W77</f>
        <v>15</v>
      </c>
      <c r="P77" s="6">
        <f>O77*E77</f>
        <v>327</v>
      </c>
      <c r="Q77" s="4"/>
      <c r="R77" s="9"/>
      <c r="S77" s="9"/>
      <c r="T77" s="9"/>
      <c r="U77" s="9"/>
      <c r="V77" s="9"/>
      <c r="W77" s="5">
        <v>5</v>
      </c>
      <c r="X77" s="6">
        <f>E77*W77</f>
        <v>109</v>
      </c>
      <c r="Y77" s="106"/>
    </row>
    <row r="78" spans="1:25" s="63" customFormat="1" ht="24">
      <c r="A78" s="22"/>
      <c r="B78" s="216" t="s">
        <v>206</v>
      </c>
      <c r="C78" s="22" t="s">
        <v>1001</v>
      </c>
      <c r="D78" s="179"/>
      <c r="E78" s="6">
        <v>37.450000000000003</v>
      </c>
      <c r="F78" s="5">
        <v>0</v>
      </c>
      <c r="G78" s="20">
        <f>F78*E78</f>
        <v>0</v>
      </c>
      <c r="H78" s="24"/>
      <c r="I78" s="24">
        <v>43460</v>
      </c>
      <c r="J78" s="22">
        <v>449</v>
      </c>
      <c r="K78" s="5">
        <v>5680</v>
      </c>
      <c r="L78" s="6">
        <f>E78*K78</f>
        <v>212716.00000000003</v>
      </c>
      <c r="M78" s="5">
        <v>1337</v>
      </c>
      <c r="N78" s="24">
        <v>43456</v>
      </c>
      <c r="O78" s="22">
        <f>F78+K78-W78</f>
        <v>2024</v>
      </c>
      <c r="P78" s="6">
        <f>O78*E78</f>
        <v>75798.8</v>
      </c>
      <c r="Q78" s="4"/>
      <c r="R78" s="9"/>
      <c r="S78" s="9"/>
      <c r="T78" s="9"/>
      <c r="U78" s="9"/>
      <c r="V78" s="9"/>
      <c r="W78" s="5">
        <v>3656</v>
      </c>
      <c r="X78" s="6">
        <f>E78*W78</f>
        <v>136917.20000000001</v>
      </c>
      <c r="Y78" s="106"/>
    </row>
    <row r="79" spans="1:25" s="63" customFormat="1" ht="24">
      <c r="A79" s="22"/>
      <c r="B79" s="216" t="s">
        <v>259</v>
      </c>
      <c r="C79" s="22" t="s">
        <v>1555</v>
      </c>
      <c r="D79" s="179"/>
      <c r="E79" s="6">
        <v>54.21</v>
      </c>
      <c r="F79" s="5">
        <v>0</v>
      </c>
      <c r="G79" s="20">
        <f t="shared" ref="G79:G86" si="25">F79*E79</f>
        <v>0</v>
      </c>
      <c r="H79" s="24"/>
      <c r="I79" s="24">
        <v>43460</v>
      </c>
      <c r="J79" s="22">
        <v>459</v>
      </c>
      <c r="K79" s="5">
        <v>104</v>
      </c>
      <c r="L79" s="6">
        <f t="shared" ref="L79:L86" si="26">E79*K79</f>
        <v>5637.84</v>
      </c>
      <c r="M79" s="5">
        <v>1340</v>
      </c>
      <c r="N79" s="24">
        <v>43456</v>
      </c>
      <c r="O79" s="22">
        <f t="shared" ref="O79:O86" si="27">F79+K79-W79</f>
        <v>30</v>
      </c>
      <c r="P79" s="6">
        <f t="shared" ref="P79:P86" si="28">O79*E79</f>
        <v>1626.3</v>
      </c>
      <c r="Q79" s="4"/>
      <c r="R79" s="9"/>
      <c r="S79" s="9"/>
      <c r="T79" s="9"/>
      <c r="U79" s="9"/>
      <c r="V79" s="9"/>
      <c r="W79" s="5">
        <v>74</v>
      </c>
      <c r="X79" s="6">
        <f t="shared" ref="X79:X86" si="29">E79*W79</f>
        <v>4011.54</v>
      </c>
      <c r="Y79" s="106"/>
    </row>
    <row r="80" spans="1:25" s="63" customFormat="1" ht="24">
      <c r="A80" s="22"/>
      <c r="B80" s="216" t="s">
        <v>1002</v>
      </c>
      <c r="C80" s="22" t="s">
        <v>1555</v>
      </c>
      <c r="D80" s="179"/>
      <c r="E80" s="6">
        <v>27.56</v>
      </c>
      <c r="F80" s="5">
        <v>0</v>
      </c>
      <c r="G80" s="20">
        <f t="shared" si="25"/>
        <v>0</v>
      </c>
      <c r="H80" s="24"/>
      <c r="I80" s="24">
        <v>43460</v>
      </c>
      <c r="J80" s="22">
        <v>459</v>
      </c>
      <c r="K80" s="5">
        <v>104</v>
      </c>
      <c r="L80" s="6">
        <f t="shared" si="26"/>
        <v>2866.24</v>
      </c>
      <c r="M80" s="5">
        <v>1340</v>
      </c>
      <c r="N80" s="24">
        <v>43456</v>
      </c>
      <c r="O80" s="22">
        <f t="shared" si="27"/>
        <v>30</v>
      </c>
      <c r="P80" s="6">
        <f t="shared" si="28"/>
        <v>826.8</v>
      </c>
      <c r="Q80" s="4"/>
      <c r="R80" s="9"/>
      <c r="S80" s="9"/>
      <c r="T80" s="9"/>
      <c r="U80" s="9"/>
      <c r="V80" s="9"/>
      <c r="W80" s="5">
        <v>74</v>
      </c>
      <c r="X80" s="6">
        <f t="shared" si="29"/>
        <v>2039.4399999999998</v>
      </c>
      <c r="Y80" s="106"/>
    </row>
    <row r="81" spans="1:25" s="63" customFormat="1" ht="24">
      <c r="A81" s="22"/>
      <c r="B81" s="216" t="s">
        <v>1003</v>
      </c>
      <c r="C81" s="22" t="s">
        <v>1555</v>
      </c>
      <c r="D81" s="179"/>
      <c r="E81" s="6">
        <v>54.31</v>
      </c>
      <c r="F81" s="5">
        <v>0</v>
      </c>
      <c r="G81" s="20">
        <f t="shared" si="25"/>
        <v>0</v>
      </c>
      <c r="H81" s="24"/>
      <c r="I81" s="24">
        <v>43460</v>
      </c>
      <c r="J81" s="22">
        <v>459</v>
      </c>
      <c r="K81" s="5">
        <v>104</v>
      </c>
      <c r="L81" s="6">
        <f t="shared" si="26"/>
        <v>5648.24</v>
      </c>
      <c r="M81" s="5">
        <v>1340</v>
      </c>
      <c r="N81" s="24">
        <v>43456</v>
      </c>
      <c r="O81" s="22">
        <f t="shared" si="27"/>
        <v>30</v>
      </c>
      <c r="P81" s="6">
        <f t="shared" si="28"/>
        <v>1629.3000000000002</v>
      </c>
      <c r="Q81" s="4"/>
      <c r="R81" s="9"/>
      <c r="S81" s="9"/>
      <c r="T81" s="9"/>
      <c r="U81" s="9"/>
      <c r="V81" s="9"/>
      <c r="W81" s="5">
        <v>74</v>
      </c>
      <c r="X81" s="6">
        <f t="shared" si="29"/>
        <v>4018.94</v>
      </c>
      <c r="Y81" s="106"/>
    </row>
    <row r="82" spans="1:25" s="63" customFormat="1" ht="24">
      <c r="A82" s="22"/>
      <c r="B82" s="216" t="s">
        <v>1003</v>
      </c>
      <c r="C82" s="22" t="s">
        <v>1555</v>
      </c>
      <c r="D82" s="179"/>
      <c r="E82" s="6">
        <v>27.63</v>
      </c>
      <c r="F82" s="5">
        <v>0</v>
      </c>
      <c r="G82" s="20">
        <f t="shared" si="25"/>
        <v>0</v>
      </c>
      <c r="H82" s="24"/>
      <c r="I82" s="24">
        <v>43460</v>
      </c>
      <c r="J82" s="22">
        <v>459</v>
      </c>
      <c r="K82" s="5">
        <v>104</v>
      </c>
      <c r="L82" s="6">
        <f t="shared" si="26"/>
        <v>2873.52</v>
      </c>
      <c r="M82" s="5">
        <v>1340</v>
      </c>
      <c r="N82" s="24">
        <v>43456</v>
      </c>
      <c r="O82" s="22">
        <f t="shared" si="27"/>
        <v>30</v>
      </c>
      <c r="P82" s="6">
        <f t="shared" si="28"/>
        <v>828.9</v>
      </c>
      <c r="Q82" s="4"/>
      <c r="R82" s="9"/>
      <c r="S82" s="9"/>
      <c r="T82" s="9"/>
      <c r="U82" s="9"/>
      <c r="V82" s="9"/>
      <c r="W82" s="5">
        <v>74</v>
      </c>
      <c r="X82" s="6">
        <f t="shared" si="29"/>
        <v>2044.62</v>
      </c>
      <c r="Y82" s="106"/>
    </row>
    <row r="83" spans="1:25" s="63" customFormat="1" ht="36">
      <c r="A83" s="22"/>
      <c r="B83" s="216" t="s">
        <v>1004</v>
      </c>
      <c r="C83" s="22" t="s">
        <v>1555</v>
      </c>
      <c r="D83" s="179"/>
      <c r="E83" s="6">
        <v>36.630000000000003</v>
      </c>
      <c r="F83" s="5">
        <v>0</v>
      </c>
      <c r="G83" s="20">
        <f t="shared" si="25"/>
        <v>0</v>
      </c>
      <c r="H83" s="24"/>
      <c r="I83" s="24">
        <v>43460</v>
      </c>
      <c r="J83" s="22">
        <v>459</v>
      </c>
      <c r="K83" s="5">
        <v>220</v>
      </c>
      <c r="L83" s="6">
        <f t="shared" si="26"/>
        <v>8058.6</v>
      </c>
      <c r="M83" s="5">
        <v>1340</v>
      </c>
      <c r="N83" s="24">
        <v>43456</v>
      </c>
      <c r="O83" s="22">
        <f t="shared" si="27"/>
        <v>62</v>
      </c>
      <c r="P83" s="6">
        <f t="shared" si="28"/>
        <v>2271.06</v>
      </c>
      <c r="Q83" s="4"/>
      <c r="R83" s="9"/>
      <c r="S83" s="9"/>
      <c r="T83" s="9"/>
      <c r="U83" s="9"/>
      <c r="V83" s="9"/>
      <c r="W83" s="5">
        <v>158</v>
      </c>
      <c r="X83" s="6">
        <f t="shared" si="29"/>
        <v>5787.54</v>
      </c>
      <c r="Y83" s="106"/>
    </row>
    <row r="84" spans="1:25" s="63" customFormat="1" ht="24">
      <c r="A84" s="22"/>
      <c r="B84" s="216" t="s">
        <v>1002</v>
      </c>
      <c r="C84" s="22" t="s">
        <v>1555</v>
      </c>
      <c r="D84" s="179"/>
      <c r="E84" s="6">
        <v>27.8</v>
      </c>
      <c r="F84" s="5">
        <v>0</v>
      </c>
      <c r="G84" s="20">
        <f t="shared" si="25"/>
        <v>0</v>
      </c>
      <c r="H84" s="24"/>
      <c r="I84" s="24">
        <v>43460</v>
      </c>
      <c r="J84" s="22">
        <v>459</v>
      </c>
      <c r="K84" s="5">
        <v>220</v>
      </c>
      <c r="L84" s="6">
        <f t="shared" si="26"/>
        <v>6116</v>
      </c>
      <c r="M84" s="5">
        <v>1340</v>
      </c>
      <c r="N84" s="24">
        <v>43456</v>
      </c>
      <c r="O84" s="22">
        <f t="shared" si="27"/>
        <v>62</v>
      </c>
      <c r="P84" s="6">
        <f t="shared" si="28"/>
        <v>1723.6000000000001</v>
      </c>
      <c r="Q84" s="4"/>
      <c r="R84" s="9"/>
      <c r="S84" s="9"/>
      <c r="T84" s="9"/>
      <c r="U84" s="9"/>
      <c r="V84" s="9"/>
      <c r="W84" s="5">
        <v>158</v>
      </c>
      <c r="X84" s="6">
        <f t="shared" si="29"/>
        <v>4392.4000000000005</v>
      </c>
      <c r="Y84" s="106"/>
    </row>
    <row r="85" spans="1:25" s="63" customFormat="1" ht="36">
      <c r="A85" s="22"/>
      <c r="B85" s="216" t="s">
        <v>1005</v>
      </c>
      <c r="C85" s="22" t="s">
        <v>1555</v>
      </c>
      <c r="D85" s="179"/>
      <c r="E85" s="6">
        <v>36.630000000000003</v>
      </c>
      <c r="F85" s="5">
        <v>0</v>
      </c>
      <c r="G85" s="20">
        <f t="shared" si="25"/>
        <v>0</v>
      </c>
      <c r="H85" s="24"/>
      <c r="I85" s="24">
        <v>43460</v>
      </c>
      <c r="J85" s="22">
        <v>459</v>
      </c>
      <c r="K85" s="5">
        <v>220</v>
      </c>
      <c r="L85" s="6">
        <f t="shared" si="26"/>
        <v>8058.6</v>
      </c>
      <c r="M85" s="5">
        <v>1340</v>
      </c>
      <c r="N85" s="24">
        <v>43456</v>
      </c>
      <c r="O85" s="22">
        <f t="shared" si="27"/>
        <v>62</v>
      </c>
      <c r="P85" s="6">
        <f t="shared" si="28"/>
        <v>2271.06</v>
      </c>
      <c r="Q85" s="4"/>
      <c r="R85" s="9"/>
      <c r="S85" s="9"/>
      <c r="T85" s="9"/>
      <c r="U85" s="9"/>
      <c r="V85" s="9"/>
      <c r="W85" s="5">
        <v>158</v>
      </c>
      <c r="X85" s="6">
        <f t="shared" si="29"/>
        <v>5787.54</v>
      </c>
      <c r="Y85" s="106"/>
    </row>
    <row r="86" spans="1:25" s="63" customFormat="1" ht="24">
      <c r="A86" s="22"/>
      <c r="B86" s="216" t="s">
        <v>1003</v>
      </c>
      <c r="C86" s="22" t="s">
        <v>1555</v>
      </c>
      <c r="D86" s="179"/>
      <c r="E86" s="6">
        <v>27.8</v>
      </c>
      <c r="F86" s="5">
        <v>0</v>
      </c>
      <c r="G86" s="20">
        <f t="shared" si="25"/>
        <v>0</v>
      </c>
      <c r="H86" s="24"/>
      <c r="I86" s="24">
        <v>43460</v>
      </c>
      <c r="J86" s="22">
        <v>459</v>
      </c>
      <c r="K86" s="5">
        <v>220</v>
      </c>
      <c r="L86" s="6">
        <f t="shared" si="26"/>
        <v>6116</v>
      </c>
      <c r="M86" s="5">
        <v>1340</v>
      </c>
      <c r="N86" s="24">
        <v>43456</v>
      </c>
      <c r="O86" s="22">
        <f t="shared" si="27"/>
        <v>62</v>
      </c>
      <c r="P86" s="6">
        <f t="shared" si="28"/>
        <v>1723.6000000000001</v>
      </c>
      <c r="Q86" s="4"/>
      <c r="R86" s="9"/>
      <c r="S86" s="9"/>
      <c r="T86" s="9"/>
      <c r="U86" s="9"/>
      <c r="V86" s="9"/>
      <c r="W86" s="5">
        <v>158</v>
      </c>
      <c r="X86" s="6">
        <f t="shared" si="29"/>
        <v>4392.4000000000005</v>
      </c>
      <c r="Y86" s="106"/>
    </row>
    <row r="87" spans="1:25" s="63" customFormat="1">
      <c r="A87" s="77"/>
      <c r="B87" s="78" t="s">
        <v>1551</v>
      </c>
      <c r="C87" s="77"/>
      <c r="D87" s="77"/>
      <c r="E87" s="8"/>
      <c r="F87" s="77"/>
      <c r="G87" s="8">
        <f>SUM(G77:G86)</f>
        <v>436</v>
      </c>
      <c r="H87" s="79"/>
      <c r="I87" s="80"/>
      <c r="J87" s="77"/>
      <c r="K87" s="9"/>
      <c r="L87" s="8">
        <f>SUM(L77:L86)</f>
        <v>258091.04</v>
      </c>
      <c r="M87" s="9"/>
      <c r="N87" s="81"/>
      <c r="O87" s="77"/>
      <c r="P87" s="8">
        <f>SUM(P77:P86)</f>
        <v>89026.420000000013</v>
      </c>
      <c r="Q87" s="4"/>
      <c r="R87" s="9"/>
      <c r="S87" s="9"/>
      <c r="T87" s="9"/>
      <c r="U87" s="9"/>
      <c r="V87" s="9"/>
      <c r="W87" s="77"/>
      <c r="X87" s="8">
        <f>SUM(X77:X86)</f>
        <v>169500.62000000002</v>
      </c>
      <c r="Y87" s="106"/>
    </row>
    <row r="88" spans="1:25" s="63" customFormat="1">
      <c r="A88" s="730" t="s">
        <v>1441</v>
      </c>
      <c r="B88" s="731"/>
      <c r="C88" s="731"/>
      <c r="D88" s="731"/>
      <c r="E88" s="731"/>
      <c r="F88" s="731"/>
      <c r="G88" s="731"/>
      <c r="H88" s="731"/>
      <c r="I88" s="731"/>
      <c r="J88" s="731"/>
      <c r="K88" s="731"/>
      <c r="L88" s="731"/>
      <c r="M88" s="731"/>
      <c r="N88" s="731"/>
      <c r="O88" s="731"/>
      <c r="P88" s="731"/>
      <c r="Q88" s="731"/>
      <c r="R88" s="731"/>
      <c r="S88" s="731"/>
      <c r="T88" s="731"/>
      <c r="U88" s="731"/>
      <c r="V88" s="731"/>
      <c r="W88" s="731"/>
      <c r="X88" s="732"/>
      <c r="Y88" s="106"/>
    </row>
    <row r="89" spans="1:25" s="63" customFormat="1" ht="24">
      <c r="A89" s="22">
        <v>1</v>
      </c>
      <c r="B89" s="82" t="s">
        <v>1442</v>
      </c>
      <c r="C89" s="22" t="s">
        <v>1555</v>
      </c>
      <c r="D89" s="220" t="s">
        <v>1750</v>
      </c>
      <c r="E89" s="6">
        <v>9.24</v>
      </c>
      <c r="F89" s="22">
        <v>275</v>
      </c>
      <c r="G89" s="6">
        <f>F89*E89</f>
        <v>2541</v>
      </c>
      <c r="H89" s="220" t="s">
        <v>1739</v>
      </c>
      <c r="I89" s="203">
        <v>43000</v>
      </c>
      <c r="J89" s="22">
        <v>190</v>
      </c>
      <c r="K89" s="5"/>
      <c r="L89" s="6"/>
      <c r="M89" s="5">
        <v>458</v>
      </c>
      <c r="N89" s="24">
        <v>42968</v>
      </c>
      <c r="O89" s="22">
        <f>F89-W89</f>
        <v>275</v>
      </c>
      <c r="P89" s="6">
        <f>O89*E89</f>
        <v>2541</v>
      </c>
      <c r="Q89" s="10"/>
      <c r="R89" s="5"/>
      <c r="S89" s="5"/>
      <c r="T89" s="5"/>
      <c r="U89" s="5"/>
      <c r="V89" s="5"/>
      <c r="W89" s="22">
        <v>0</v>
      </c>
      <c r="X89" s="6">
        <f>W89*E89</f>
        <v>0</v>
      </c>
      <c r="Y89" s="106"/>
    </row>
    <row r="90" spans="1:25" s="63" customFormat="1" ht="24">
      <c r="A90" s="22">
        <v>2</v>
      </c>
      <c r="B90" s="82" t="s">
        <v>1524</v>
      </c>
      <c r="C90" s="22" t="s">
        <v>1555</v>
      </c>
      <c r="D90" s="220" t="s">
        <v>1751</v>
      </c>
      <c r="E90" s="6">
        <v>2.76</v>
      </c>
      <c r="F90" s="22">
        <v>3798</v>
      </c>
      <c r="G90" s="6">
        <f>F90*E90</f>
        <v>10482.48</v>
      </c>
      <c r="H90" s="220" t="s">
        <v>1740</v>
      </c>
      <c r="I90" s="203">
        <v>43000</v>
      </c>
      <c r="J90" s="22">
        <v>190</v>
      </c>
      <c r="K90" s="5"/>
      <c r="L90" s="6"/>
      <c r="M90" s="5">
        <v>458</v>
      </c>
      <c r="N90" s="24">
        <v>42968</v>
      </c>
      <c r="O90" s="22">
        <f>F90-W90</f>
        <v>630</v>
      </c>
      <c r="P90" s="6">
        <f>O90*E90</f>
        <v>1738.8</v>
      </c>
      <c r="Q90" s="10"/>
      <c r="R90" s="5"/>
      <c r="S90" s="5"/>
      <c r="T90" s="5"/>
      <c r="U90" s="5"/>
      <c r="V90" s="5"/>
      <c r="W90" s="22">
        <v>3168</v>
      </c>
      <c r="X90" s="6">
        <f>W90*E90</f>
        <v>8743.6799999999985</v>
      </c>
      <c r="Y90" s="106"/>
    </row>
    <row r="91" spans="1:25" s="63" customFormat="1" ht="24">
      <c r="A91" s="22">
        <v>3</v>
      </c>
      <c r="B91" s="82" t="s">
        <v>1525</v>
      </c>
      <c r="C91" s="22" t="s">
        <v>1555</v>
      </c>
      <c r="D91" s="220" t="s">
        <v>1752</v>
      </c>
      <c r="E91" s="6">
        <v>3.36</v>
      </c>
      <c r="F91" s="22">
        <v>972</v>
      </c>
      <c r="G91" s="6">
        <f>F91*E91</f>
        <v>3265.92</v>
      </c>
      <c r="H91" s="220" t="s">
        <v>1741</v>
      </c>
      <c r="I91" s="203">
        <v>43000</v>
      </c>
      <c r="J91" s="22">
        <v>190</v>
      </c>
      <c r="K91" s="5"/>
      <c r="L91" s="6"/>
      <c r="M91" s="5">
        <v>458</v>
      </c>
      <c r="N91" s="24">
        <v>42968</v>
      </c>
      <c r="O91" s="22">
        <f>F91-W91</f>
        <v>144</v>
      </c>
      <c r="P91" s="6">
        <f>O91*E91</f>
        <v>483.84</v>
      </c>
      <c r="Q91" s="10"/>
      <c r="R91" s="5"/>
      <c r="S91" s="5"/>
      <c r="T91" s="5"/>
      <c r="U91" s="5"/>
      <c r="V91" s="5"/>
      <c r="W91" s="22">
        <v>828</v>
      </c>
      <c r="X91" s="6">
        <f>W91*E91</f>
        <v>2782.08</v>
      </c>
      <c r="Y91" s="106"/>
    </row>
    <row r="92" spans="1:25" s="63" customFormat="1" ht="24">
      <c r="A92" s="22">
        <v>4</v>
      </c>
      <c r="B92" s="82" t="s">
        <v>1526</v>
      </c>
      <c r="C92" s="22" t="s">
        <v>1555</v>
      </c>
      <c r="D92" s="220" t="s">
        <v>1753</v>
      </c>
      <c r="E92" s="6">
        <v>5.2</v>
      </c>
      <c r="F92" s="22">
        <v>334</v>
      </c>
      <c r="G92" s="6">
        <f>F92*E92</f>
        <v>1736.8</v>
      </c>
      <c r="H92" s="220" t="s">
        <v>1742</v>
      </c>
      <c r="I92" s="203">
        <v>43000</v>
      </c>
      <c r="J92" s="22">
        <v>190</v>
      </c>
      <c r="K92" s="5"/>
      <c r="L92" s="6"/>
      <c r="M92" s="5">
        <v>458</v>
      </c>
      <c r="N92" s="24">
        <v>42968</v>
      </c>
      <c r="O92" s="22">
        <f>F92-W92</f>
        <v>0</v>
      </c>
      <c r="P92" s="6">
        <f>O92*E92</f>
        <v>0</v>
      </c>
      <c r="Q92" s="10"/>
      <c r="R92" s="5"/>
      <c r="S92" s="5"/>
      <c r="T92" s="5"/>
      <c r="U92" s="5"/>
      <c r="V92" s="5"/>
      <c r="W92" s="22">
        <v>334</v>
      </c>
      <c r="X92" s="6">
        <f>W92*E92</f>
        <v>1736.8</v>
      </c>
      <c r="Y92" s="106"/>
    </row>
    <row r="93" spans="1:25" s="63" customFormat="1" ht="36">
      <c r="A93" s="22">
        <v>5</v>
      </c>
      <c r="B93" s="82" t="s">
        <v>1527</v>
      </c>
      <c r="C93" s="22" t="s">
        <v>1555</v>
      </c>
      <c r="D93" s="220" t="s">
        <v>0</v>
      </c>
      <c r="E93" s="6">
        <v>8.15</v>
      </c>
      <c r="F93" s="22">
        <v>517</v>
      </c>
      <c r="G93" s="6">
        <f>F93*E93</f>
        <v>4213.55</v>
      </c>
      <c r="H93" s="220" t="s">
        <v>1742</v>
      </c>
      <c r="I93" s="203">
        <v>43000</v>
      </c>
      <c r="J93" s="22">
        <v>190</v>
      </c>
      <c r="K93" s="5"/>
      <c r="L93" s="6"/>
      <c r="M93" s="5">
        <v>458</v>
      </c>
      <c r="N93" s="24">
        <v>42968</v>
      </c>
      <c r="O93" s="22">
        <f>F93-W93</f>
        <v>517</v>
      </c>
      <c r="P93" s="6">
        <f>O93*E93</f>
        <v>4213.55</v>
      </c>
      <c r="Q93" s="10"/>
      <c r="R93" s="5"/>
      <c r="S93" s="5"/>
      <c r="T93" s="5"/>
      <c r="U93" s="5"/>
      <c r="V93" s="5"/>
      <c r="W93" s="22">
        <v>0</v>
      </c>
      <c r="X93" s="6">
        <f>W93*E93</f>
        <v>0</v>
      </c>
      <c r="Y93" s="106"/>
    </row>
    <row r="94" spans="1:25" s="63" customFormat="1">
      <c r="A94" s="77"/>
      <c r="B94" s="78" t="s">
        <v>1551</v>
      </c>
      <c r="C94" s="77"/>
      <c r="D94" s="77"/>
      <c r="E94" s="8"/>
      <c r="F94" s="77"/>
      <c r="G94" s="8">
        <f>SUM(G89:G93)</f>
        <v>22239.75</v>
      </c>
      <c r="H94" s="79"/>
      <c r="I94" s="80"/>
      <c r="J94" s="77"/>
      <c r="K94" s="9"/>
      <c r="L94" s="8">
        <f>SUM(L89:L93)</f>
        <v>0</v>
      </c>
      <c r="M94" s="9"/>
      <c r="N94" s="81"/>
      <c r="O94" s="77"/>
      <c r="P94" s="8">
        <f>SUM(P89:P93)</f>
        <v>8977.19</v>
      </c>
      <c r="Q94" s="4"/>
      <c r="R94" s="9"/>
      <c r="S94" s="9"/>
      <c r="T94" s="9"/>
      <c r="U94" s="9"/>
      <c r="V94" s="9"/>
      <c r="W94" s="77"/>
      <c r="X94" s="8">
        <f>SUM(X89:X93)</f>
        <v>13262.559999999998</v>
      </c>
      <c r="Y94" s="106"/>
    </row>
    <row r="95" spans="1:25" s="63" customFormat="1">
      <c r="A95" s="730" t="s">
        <v>1528</v>
      </c>
      <c r="B95" s="731"/>
      <c r="C95" s="731"/>
      <c r="D95" s="731"/>
      <c r="E95" s="731"/>
      <c r="F95" s="731"/>
      <c r="G95" s="731"/>
      <c r="H95" s="731"/>
      <c r="I95" s="731"/>
      <c r="J95" s="731"/>
      <c r="K95" s="731"/>
      <c r="L95" s="731"/>
      <c r="M95" s="731"/>
      <c r="N95" s="731"/>
      <c r="O95" s="731"/>
      <c r="P95" s="731"/>
      <c r="Q95" s="731"/>
      <c r="R95" s="731"/>
      <c r="S95" s="731"/>
      <c r="T95" s="731"/>
      <c r="U95" s="731"/>
      <c r="V95" s="731"/>
      <c r="W95" s="731"/>
      <c r="X95" s="732"/>
      <c r="Y95" s="106"/>
    </row>
    <row r="96" spans="1:25" s="63" customFormat="1" ht="24">
      <c r="A96" s="22">
        <v>1</v>
      </c>
      <c r="B96" s="82" t="s">
        <v>1529</v>
      </c>
      <c r="C96" s="22" t="s">
        <v>1555</v>
      </c>
      <c r="D96" s="22">
        <v>420318</v>
      </c>
      <c r="E96" s="6">
        <v>3.08</v>
      </c>
      <c r="F96" s="22">
        <v>1092</v>
      </c>
      <c r="G96" s="6">
        <f t="shared" ref="G96:G101" si="30">F96*E96</f>
        <v>3363.36</v>
      </c>
      <c r="H96" s="178">
        <v>44039</v>
      </c>
      <c r="I96" s="203"/>
      <c r="J96" s="22"/>
      <c r="K96" s="5"/>
      <c r="L96" s="6">
        <f t="shared" ref="L96:L101" si="31">K96*E96</f>
        <v>0</v>
      </c>
      <c r="M96" s="5">
        <v>458</v>
      </c>
      <c r="N96" s="24">
        <v>42968</v>
      </c>
      <c r="O96" s="22">
        <f t="shared" ref="O96:O101" si="32">F96-W96</f>
        <v>0</v>
      </c>
      <c r="P96" s="6">
        <f t="shared" ref="P96:P101" si="33">O96*E96</f>
        <v>0</v>
      </c>
      <c r="Q96" s="10"/>
      <c r="R96" s="5"/>
      <c r="S96" s="5"/>
      <c r="T96" s="5"/>
      <c r="U96" s="5"/>
      <c r="V96" s="5"/>
      <c r="W96" s="22">
        <v>1092</v>
      </c>
      <c r="X96" s="6">
        <f t="shared" ref="X96:X101" si="34">W96*E96</f>
        <v>3363.36</v>
      </c>
      <c r="Y96" s="106"/>
    </row>
    <row r="97" spans="1:25" s="63" customFormat="1" ht="24">
      <c r="A97" s="22">
        <v>2</v>
      </c>
      <c r="B97" s="82" t="s">
        <v>1530</v>
      </c>
      <c r="C97" s="22" t="s">
        <v>1555</v>
      </c>
      <c r="D97" s="220" t="s">
        <v>1516</v>
      </c>
      <c r="E97" s="6">
        <v>2.4</v>
      </c>
      <c r="F97" s="22">
        <v>1645</v>
      </c>
      <c r="G97" s="6">
        <f t="shared" si="30"/>
        <v>3948</v>
      </c>
      <c r="H97" s="178">
        <v>44253</v>
      </c>
      <c r="I97" s="203"/>
      <c r="J97" s="22"/>
      <c r="K97" s="5"/>
      <c r="L97" s="6">
        <f t="shared" si="31"/>
        <v>0</v>
      </c>
      <c r="M97" s="5">
        <v>458</v>
      </c>
      <c r="N97" s="24">
        <v>42968</v>
      </c>
      <c r="O97" s="22">
        <f t="shared" si="32"/>
        <v>93</v>
      </c>
      <c r="P97" s="6">
        <f t="shared" si="33"/>
        <v>223.2</v>
      </c>
      <c r="Q97" s="10"/>
      <c r="R97" s="5"/>
      <c r="S97" s="5"/>
      <c r="T97" s="5"/>
      <c r="U97" s="5"/>
      <c r="V97" s="5"/>
      <c r="W97" s="22">
        <v>1552</v>
      </c>
      <c r="X97" s="6">
        <f t="shared" si="34"/>
        <v>3724.7999999999997</v>
      </c>
      <c r="Y97" s="106"/>
    </row>
    <row r="98" spans="1:25" s="63" customFormat="1" ht="24">
      <c r="A98" s="22">
        <v>3</v>
      </c>
      <c r="B98" s="82" t="s">
        <v>1531</v>
      </c>
      <c r="C98" s="22" t="s">
        <v>1555</v>
      </c>
      <c r="D98" s="220" t="s">
        <v>1515</v>
      </c>
      <c r="E98" s="6">
        <v>2.58</v>
      </c>
      <c r="F98" s="22">
        <v>4108</v>
      </c>
      <c r="G98" s="6">
        <f t="shared" si="30"/>
        <v>10598.64</v>
      </c>
      <c r="H98" s="178">
        <v>44151</v>
      </c>
      <c r="I98" s="203"/>
      <c r="J98" s="22"/>
      <c r="K98" s="5"/>
      <c r="L98" s="6">
        <f t="shared" si="31"/>
        <v>0</v>
      </c>
      <c r="M98" s="5">
        <v>458</v>
      </c>
      <c r="N98" s="24">
        <v>42968</v>
      </c>
      <c r="O98" s="22">
        <f t="shared" si="32"/>
        <v>93</v>
      </c>
      <c r="P98" s="6">
        <f t="shared" si="33"/>
        <v>239.94</v>
      </c>
      <c r="Q98" s="10"/>
      <c r="R98" s="5"/>
      <c r="S98" s="5"/>
      <c r="T98" s="5"/>
      <c r="U98" s="5"/>
      <c r="V98" s="5"/>
      <c r="W98" s="22">
        <v>4015</v>
      </c>
      <c r="X98" s="6">
        <f t="shared" si="34"/>
        <v>10358.700000000001</v>
      </c>
      <c r="Y98" s="106"/>
    </row>
    <row r="99" spans="1:25" s="63" customFormat="1" ht="24">
      <c r="A99" s="22">
        <v>4</v>
      </c>
      <c r="B99" s="82" t="s">
        <v>1524</v>
      </c>
      <c r="C99" s="22" t="s">
        <v>1555</v>
      </c>
      <c r="D99" s="220" t="s">
        <v>1751</v>
      </c>
      <c r="E99" s="6">
        <v>2.76</v>
      </c>
      <c r="F99" s="22">
        <v>2252</v>
      </c>
      <c r="G99" s="6">
        <f t="shared" si="30"/>
        <v>6215.5199999999995</v>
      </c>
      <c r="H99" s="178">
        <v>44389</v>
      </c>
      <c r="I99" s="203"/>
      <c r="J99" s="22"/>
      <c r="K99" s="5"/>
      <c r="L99" s="6">
        <f t="shared" si="31"/>
        <v>0</v>
      </c>
      <c r="M99" s="5">
        <v>458</v>
      </c>
      <c r="N99" s="24">
        <v>42968</v>
      </c>
      <c r="O99" s="22">
        <f t="shared" si="32"/>
        <v>3</v>
      </c>
      <c r="P99" s="6">
        <f t="shared" si="33"/>
        <v>8.2799999999999994</v>
      </c>
      <c r="Q99" s="10"/>
      <c r="R99" s="5"/>
      <c r="S99" s="5"/>
      <c r="T99" s="5"/>
      <c r="U99" s="5"/>
      <c r="V99" s="5"/>
      <c r="W99" s="22">
        <v>2249</v>
      </c>
      <c r="X99" s="6">
        <f t="shared" si="34"/>
        <v>6207.24</v>
      </c>
      <c r="Y99" s="106"/>
    </row>
    <row r="100" spans="1:25" s="63" customFormat="1" ht="24">
      <c r="A100" s="22">
        <v>5</v>
      </c>
      <c r="B100" s="82" t="s">
        <v>1525</v>
      </c>
      <c r="C100" s="22" t="s">
        <v>1555</v>
      </c>
      <c r="D100" s="220" t="s">
        <v>1752</v>
      </c>
      <c r="E100" s="6">
        <v>3.36</v>
      </c>
      <c r="F100" s="22">
        <v>447</v>
      </c>
      <c r="G100" s="6">
        <f t="shared" si="30"/>
        <v>1501.9199999999998</v>
      </c>
      <c r="H100" s="178">
        <v>44389</v>
      </c>
      <c r="I100" s="203"/>
      <c r="J100" s="22"/>
      <c r="K100" s="5"/>
      <c r="L100" s="6">
        <f t="shared" si="31"/>
        <v>0</v>
      </c>
      <c r="M100" s="5">
        <v>458</v>
      </c>
      <c r="N100" s="24">
        <v>42968</v>
      </c>
      <c r="O100" s="22">
        <f t="shared" si="32"/>
        <v>0</v>
      </c>
      <c r="P100" s="6">
        <f t="shared" si="33"/>
        <v>0</v>
      </c>
      <c r="Q100" s="10"/>
      <c r="R100" s="5"/>
      <c r="S100" s="5"/>
      <c r="T100" s="5"/>
      <c r="U100" s="5"/>
      <c r="V100" s="5"/>
      <c r="W100" s="22">
        <v>447</v>
      </c>
      <c r="X100" s="6">
        <f t="shared" si="34"/>
        <v>1501.9199999999998</v>
      </c>
      <c r="Y100" s="106"/>
    </row>
    <row r="101" spans="1:25" s="63" customFormat="1" ht="36">
      <c r="A101" s="22">
        <v>6</v>
      </c>
      <c r="B101" s="82" t="s">
        <v>1527</v>
      </c>
      <c r="C101" s="22" t="s">
        <v>1555</v>
      </c>
      <c r="D101" s="220" t="s">
        <v>0</v>
      </c>
      <c r="E101" s="6">
        <v>8.15</v>
      </c>
      <c r="F101" s="22">
        <v>1416</v>
      </c>
      <c r="G101" s="6">
        <f t="shared" si="30"/>
        <v>11540.4</v>
      </c>
      <c r="H101" s="178">
        <v>44256</v>
      </c>
      <c r="I101" s="203"/>
      <c r="J101" s="22"/>
      <c r="K101" s="5"/>
      <c r="L101" s="6">
        <f t="shared" si="31"/>
        <v>0</v>
      </c>
      <c r="M101" s="5">
        <v>458</v>
      </c>
      <c r="N101" s="24">
        <v>42968</v>
      </c>
      <c r="O101" s="22">
        <f t="shared" si="32"/>
        <v>0</v>
      </c>
      <c r="P101" s="6">
        <f t="shared" si="33"/>
        <v>0</v>
      </c>
      <c r="Q101" s="10"/>
      <c r="R101" s="5"/>
      <c r="S101" s="5"/>
      <c r="T101" s="5"/>
      <c r="U101" s="5"/>
      <c r="V101" s="5"/>
      <c r="W101" s="22">
        <v>1416</v>
      </c>
      <c r="X101" s="6">
        <f t="shared" si="34"/>
        <v>11540.4</v>
      </c>
      <c r="Y101" s="106"/>
    </row>
    <row r="102" spans="1:25" s="63" customFormat="1">
      <c r="A102" s="77"/>
      <c r="B102" s="78" t="s">
        <v>1551</v>
      </c>
      <c r="C102" s="77"/>
      <c r="D102" s="77"/>
      <c r="E102" s="8"/>
      <c r="F102" s="77"/>
      <c r="G102" s="8">
        <f>SUM(G96:G101)</f>
        <v>37167.839999999997</v>
      </c>
      <c r="H102" s="79"/>
      <c r="I102" s="80"/>
      <c r="J102" s="77"/>
      <c r="K102" s="9"/>
      <c r="L102" s="8">
        <f>SUM(L96:L101)</f>
        <v>0</v>
      </c>
      <c r="M102" s="9"/>
      <c r="N102" s="81"/>
      <c r="O102" s="77"/>
      <c r="P102" s="8">
        <f>SUM(P96:P101)</f>
        <v>471.41999999999996</v>
      </c>
      <c r="Q102" s="4"/>
      <c r="R102" s="9"/>
      <c r="S102" s="9"/>
      <c r="T102" s="9"/>
      <c r="U102" s="9"/>
      <c r="V102" s="9"/>
      <c r="W102" s="77"/>
      <c r="X102" s="8">
        <f>SUM(X96:X101)</f>
        <v>36696.42</v>
      </c>
      <c r="Y102" s="106"/>
    </row>
    <row r="103" spans="1:25" s="63" customFormat="1" ht="14.25">
      <c r="A103" s="648" t="s">
        <v>1319</v>
      </c>
      <c r="B103" s="648"/>
      <c r="C103" s="648"/>
      <c r="D103" s="648"/>
      <c r="E103" s="648"/>
      <c r="F103" s="648"/>
      <c r="G103" s="648"/>
      <c r="H103" s="648"/>
      <c r="I103" s="648"/>
      <c r="J103" s="648"/>
      <c r="K103" s="648"/>
      <c r="L103" s="648"/>
      <c r="M103" s="648"/>
      <c r="N103" s="648"/>
      <c r="O103" s="648"/>
      <c r="P103" s="648"/>
      <c r="Q103" s="648"/>
      <c r="R103" s="648"/>
      <c r="S103" s="648"/>
      <c r="T103" s="648"/>
      <c r="U103" s="648"/>
      <c r="V103" s="648"/>
      <c r="W103" s="648"/>
      <c r="X103" s="648"/>
      <c r="Y103" s="106"/>
    </row>
    <row r="104" spans="1:25" s="63" customFormat="1" ht="24">
      <c r="A104" s="22"/>
      <c r="B104" s="216" t="s">
        <v>206</v>
      </c>
      <c r="C104" s="22" t="s">
        <v>1001</v>
      </c>
      <c r="D104" s="179"/>
      <c r="E104" s="6">
        <v>37.450000000000003</v>
      </c>
      <c r="F104" s="5">
        <v>0</v>
      </c>
      <c r="G104" s="20">
        <f t="shared" ref="G104:G112" si="35">F104*E104</f>
        <v>0</v>
      </c>
      <c r="H104" s="24"/>
      <c r="I104" s="203">
        <v>43460</v>
      </c>
      <c r="J104" s="22">
        <v>446</v>
      </c>
      <c r="K104" s="5">
        <v>2210</v>
      </c>
      <c r="L104" s="6">
        <f>K104*E104</f>
        <v>82764.5</v>
      </c>
      <c r="M104" s="5">
        <v>1337</v>
      </c>
      <c r="N104" s="24">
        <v>43456</v>
      </c>
      <c r="O104" s="22">
        <f>F104+K104-W104</f>
        <v>0</v>
      </c>
      <c r="P104" s="6">
        <f t="shared" ref="P104:P112" si="36">O104*E104</f>
        <v>0</v>
      </c>
      <c r="Q104" s="10"/>
      <c r="R104" s="5"/>
      <c r="S104" s="5"/>
      <c r="T104" s="5"/>
      <c r="U104" s="5"/>
      <c r="V104" s="5"/>
      <c r="W104" s="5">
        <v>2210</v>
      </c>
      <c r="X104" s="6">
        <f t="shared" ref="X104:X112" si="37">W104*E104</f>
        <v>82764.5</v>
      </c>
      <c r="Y104" s="106"/>
    </row>
    <row r="105" spans="1:25" s="63" customFormat="1" ht="36">
      <c r="A105" s="22"/>
      <c r="B105" s="216" t="s">
        <v>1006</v>
      </c>
      <c r="C105" s="22" t="s">
        <v>1555</v>
      </c>
      <c r="D105" s="179"/>
      <c r="E105" s="6">
        <v>54.21</v>
      </c>
      <c r="F105" s="5">
        <v>0</v>
      </c>
      <c r="G105" s="20">
        <f t="shared" si="35"/>
        <v>0</v>
      </c>
      <c r="H105" s="24"/>
      <c r="I105" s="203">
        <v>43460</v>
      </c>
      <c r="J105" s="22">
        <v>456</v>
      </c>
      <c r="K105" s="5">
        <v>52</v>
      </c>
      <c r="L105" s="6">
        <f t="shared" ref="L105:L112" si="38">K105*E105</f>
        <v>2818.92</v>
      </c>
      <c r="M105" s="5">
        <v>1340</v>
      </c>
      <c r="N105" s="24">
        <v>43456</v>
      </c>
      <c r="O105" s="22">
        <f t="shared" ref="O105:O112" si="39">F105+K105-W105</f>
        <v>0</v>
      </c>
      <c r="P105" s="6">
        <f t="shared" si="36"/>
        <v>0</v>
      </c>
      <c r="Q105" s="10"/>
      <c r="R105" s="5"/>
      <c r="S105" s="5"/>
      <c r="T105" s="5"/>
      <c r="U105" s="5"/>
      <c r="V105" s="5"/>
      <c r="W105" s="5">
        <v>52</v>
      </c>
      <c r="X105" s="6">
        <f t="shared" si="37"/>
        <v>2818.92</v>
      </c>
      <c r="Y105" s="106"/>
    </row>
    <row r="106" spans="1:25" s="63" customFormat="1" ht="24">
      <c r="A106" s="22"/>
      <c r="B106" s="216" t="s">
        <v>1002</v>
      </c>
      <c r="C106" s="22" t="s">
        <v>1555</v>
      </c>
      <c r="D106" s="179"/>
      <c r="E106" s="6">
        <v>27.56</v>
      </c>
      <c r="F106" s="5">
        <v>0</v>
      </c>
      <c r="G106" s="20">
        <f t="shared" si="35"/>
        <v>0</v>
      </c>
      <c r="H106" s="24"/>
      <c r="I106" s="203">
        <v>43460</v>
      </c>
      <c r="J106" s="22">
        <v>456</v>
      </c>
      <c r="K106" s="5">
        <v>52</v>
      </c>
      <c r="L106" s="6">
        <f t="shared" si="38"/>
        <v>1433.12</v>
      </c>
      <c r="M106" s="5">
        <v>1340</v>
      </c>
      <c r="N106" s="24">
        <v>43456</v>
      </c>
      <c r="O106" s="22">
        <f t="shared" si="39"/>
        <v>0</v>
      </c>
      <c r="P106" s="6">
        <f t="shared" si="36"/>
        <v>0</v>
      </c>
      <c r="Q106" s="10"/>
      <c r="R106" s="5"/>
      <c r="S106" s="5"/>
      <c r="T106" s="5"/>
      <c r="U106" s="5"/>
      <c r="V106" s="5"/>
      <c r="W106" s="5">
        <v>52</v>
      </c>
      <c r="X106" s="6">
        <f t="shared" si="37"/>
        <v>1433.12</v>
      </c>
      <c r="Y106" s="106"/>
    </row>
    <row r="107" spans="1:25" s="63" customFormat="1" ht="36">
      <c r="A107" s="22"/>
      <c r="B107" s="216" t="s">
        <v>1007</v>
      </c>
      <c r="C107" s="22" t="s">
        <v>1555</v>
      </c>
      <c r="D107" s="179"/>
      <c r="E107" s="6">
        <v>54.31</v>
      </c>
      <c r="F107" s="5">
        <v>0</v>
      </c>
      <c r="G107" s="20">
        <f t="shared" si="35"/>
        <v>0</v>
      </c>
      <c r="H107" s="24"/>
      <c r="I107" s="203">
        <v>43460</v>
      </c>
      <c r="J107" s="22">
        <v>456</v>
      </c>
      <c r="K107" s="5">
        <v>52</v>
      </c>
      <c r="L107" s="6">
        <f t="shared" si="38"/>
        <v>2824.12</v>
      </c>
      <c r="M107" s="5">
        <v>1340</v>
      </c>
      <c r="N107" s="24">
        <v>43456</v>
      </c>
      <c r="O107" s="22">
        <f t="shared" si="39"/>
        <v>0</v>
      </c>
      <c r="P107" s="6">
        <f t="shared" si="36"/>
        <v>0</v>
      </c>
      <c r="Q107" s="10"/>
      <c r="R107" s="5"/>
      <c r="S107" s="5"/>
      <c r="T107" s="5"/>
      <c r="U107" s="5"/>
      <c r="V107" s="5"/>
      <c r="W107" s="5">
        <v>52</v>
      </c>
      <c r="X107" s="6">
        <f t="shared" si="37"/>
        <v>2824.12</v>
      </c>
      <c r="Y107" s="106"/>
    </row>
    <row r="108" spans="1:25" s="63" customFormat="1" ht="24">
      <c r="A108" s="22"/>
      <c r="B108" s="216" t="s">
        <v>1003</v>
      </c>
      <c r="C108" s="22" t="s">
        <v>1555</v>
      </c>
      <c r="D108" s="179"/>
      <c r="E108" s="6">
        <v>27.63</v>
      </c>
      <c r="F108" s="5">
        <v>0</v>
      </c>
      <c r="G108" s="20">
        <f t="shared" si="35"/>
        <v>0</v>
      </c>
      <c r="H108" s="24"/>
      <c r="I108" s="203">
        <v>43460</v>
      </c>
      <c r="J108" s="22">
        <v>456</v>
      </c>
      <c r="K108" s="5">
        <v>52</v>
      </c>
      <c r="L108" s="6">
        <f t="shared" si="38"/>
        <v>1436.76</v>
      </c>
      <c r="M108" s="5">
        <v>1340</v>
      </c>
      <c r="N108" s="24">
        <v>43456</v>
      </c>
      <c r="O108" s="22">
        <f t="shared" si="39"/>
        <v>0</v>
      </c>
      <c r="P108" s="6">
        <f t="shared" si="36"/>
        <v>0</v>
      </c>
      <c r="Q108" s="10"/>
      <c r="R108" s="5"/>
      <c r="S108" s="5"/>
      <c r="T108" s="5"/>
      <c r="U108" s="5"/>
      <c r="V108" s="5"/>
      <c r="W108" s="5">
        <v>52</v>
      </c>
      <c r="X108" s="6">
        <f t="shared" si="37"/>
        <v>1436.76</v>
      </c>
      <c r="Y108" s="106"/>
    </row>
    <row r="109" spans="1:25" s="63" customFormat="1" ht="36">
      <c r="A109" s="22"/>
      <c r="B109" s="216" t="s">
        <v>1004</v>
      </c>
      <c r="C109" s="22" t="s">
        <v>1555</v>
      </c>
      <c r="D109" s="179"/>
      <c r="E109" s="6">
        <v>36.630000000000003</v>
      </c>
      <c r="F109" s="5">
        <v>0</v>
      </c>
      <c r="G109" s="20">
        <f t="shared" si="35"/>
        <v>0</v>
      </c>
      <c r="H109" s="24"/>
      <c r="I109" s="203">
        <v>43460</v>
      </c>
      <c r="J109" s="22">
        <v>456</v>
      </c>
      <c r="K109" s="5">
        <v>210</v>
      </c>
      <c r="L109" s="6">
        <f t="shared" si="38"/>
        <v>7692.3</v>
      </c>
      <c r="M109" s="5">
        <v>1340</v>
      </c>
      <c r="N109" s="24">
        <v>43456</v>
      </c>
      <c r="O109" s="22">
        <f t="shared" si="39"/>
        <v>0</v>
      </c>
      <c r="P109" s="6">
        <f t="shared" si="36"/>
        <v>0</v>
      </c>
      <c r="Q109" s="10"/>
      <c r="R109" s="5"/>
      <c r="S109" s="5"/>
      <c r="T109" s="5"/>
      <c r="U109" s="5"/>
      <c r="V109" s="5"/>
      <c r="W109" s="5">
        <v>210</v>
      </c>
      <c r="X109" s="6">
        <f t="shared" si="37"/>
        <v>7692.3</v>
      </c>
      <c r="Y109" s="106"/>
    </row>
    <row r="110" spans="1:25" s="63" customFormat="1" ht="24">
      <c r="A110" s="22"/>
      <c r="B110" s="216" t="s">
        <v>1002</v>
      </c>
      <c r="C110" s="22" t="s">
        <v>1555</v>
      </c>
      <c r="D110" s="179"/>
      <c r="E110" s="6">
        <v>27.8</v>
      </c>
      <c r="F110" s="5">
        <v>0</v>
      </c>
      <c r="G110" s="20">
        <f t="shared" si="35"/>
        <v>0</v>
      </c>
      <c r="H110" s="24"/>
      <c r="I110" s="203">
        <v>43460</v>
      </c>
      <c r="J110" s="22">
        <v>456</v>
      </c>
      <c r="K110" s="5">
        <v>200</v>
      </c>
      <c r="L110" s="6">
        <f t="shared" si="38"/>
        <v>5560</v>
      </c>
      <c r="M110" s="5">
        <v>1340</v>
      </c>
      <c r="N110" s="24">
        <v>43456</v>
      </c>
      <c r="O110" s="22">
        <f t="shared" si="39"/>
        <v>0</v>
      </c>
      <c r="P110" s="6">
        <f t="shared" si="36"/>
        <v>0</v>
      </c>
      <c r="Q110" s="10"/>
      <c r="R110" s="5"/>
      <c r="S110" s="5"/>
      <c r="T110" s="5"/>
      <c r="U110" s="5"/>
      <c r="V110" s="5"/>
      <c r="W110" s="5">
        <v>200</v>
      </c>
      <c r="X110" s="6">
        <f t="shared" si="37"/>
        <v>5560</v>
      </c>
      <c r="Y110" s="106"/>
    </row>
    <row r="111" spans="1:25" s="63" customFormat="1" ht="36">
      <c r="A111" s="22"/>
      <c r="B111" s="216" t="s">
        <v>1008</v>
      </c>
      <c r="C111" s="22" t="s">
        <v>1555</v>
      </c>
      <c r="D111" s="179"/>
      <c r="E111" s="6">
        <v>36.630000000000003</v>
      </c>
      <c r="F111" s="5">
        <v>0</v>
      </c>
      <c r="G111" s="20">
        <f t="shared" si="35"/>
        <v>0</v>
      </c>
      <c r="H111" s="24"/>
      <c r="I111" s="203">
        <v>43460</v>
      </c>
      <c r="J111" s="22">
        <v>456</v>
      </c>
      <c r="K111" s="5">
        <v>210</v>
      </c>
      <c r="L111" s="6">
        <f t="shared" si="38"/>
        <v>7692.3</v>
      </c>
      <c r="M111" s="5">
        <v>1340</v>
      </c>
      <c r="N111" s="24">
        <v>43456</v>
      </c>
      <c r="O111" s="22">
        <f t="shared" si="39"/>
        <v>0</v>
      </c>
      <c r="P111" s="6">
        <f t="shared" si="36"/>
        <v>0</v>
      </c>
      <c r="Q111" s="10"/>
      <c r="R111" s="5"/>
      <c r="S111" s="5"/>
      <c r="T111" s="5"/>
      <c r="U111" s="5"/>
      <c r="V111" s="5"/>
      <c r="W111" s="5">
        <v>210</v>
      </c>
      <c r="X111" s="6">
        <f t="shared" si="37"/>
        <v>7692.3</v>
      </c>
      <c r="Y111" s="106"/>
    </row>
    <row r="112" spans="1:25" s="63" customFormat="1" ht="24">
      <c r="A112" s="22"/>
      <c r="B112" s="216" t="s">
        <v>1003</v>
      </c>
      <c r="C112" s="22" t="s">
        <v>1555</v>
      </c>
      <c r="D112" s="179"/>
      <c r="E112" s="6">
        <v>27.8</v>
      </c>
      <c r="F112" s="5">
        <v>0</v>
      </c>
      <c r="G112" s="20">
        <f t="shared" si="35"/>
        <v>0</v>
      </c>
      <c r="H112" s="24"/>
      <c r="I112" s="203">
        <v>43460</v>
      </c>
      <c r="J112" s="22">
        <v>456</v>
      </c>
      <c r="K112" s="5">
        <v>200</v>
      </c>
      <c r="L112" s="6">
        <f t="shared" si="38"/>
        <v>5560</v>
      </c>
      <c r="M112" s="5">
        <v>1340</v>
      </c>
      <c r="N112" s="24">
        <v>43456</v>
      </c>
      <c r="O112" s="22">
        <f t="shared" si="39"/>
        <v>0</v>
      </c>
      <c r="P112" s="6">
        <f t="shared" si="36"/>
        <v>0</v>
      </c>
      <c r="Q112" s="10"/>
      <c r="R112" s="5"/>
      <c r="S112" s="5"/>
      <c r="T112" s="5"/>
      <c r="U112" s="5"/>
      <c r="V112" s="5"/>
      <c r="W112" s="5">
        <v>200</v>
      </c>
      <c r="X112" s="6">
        <f t="shared" si="37"/>
        <v>5560</v>
      </c>
      <c r="Y112" s="106"/>
    </row>
    <row r="113" spans="1:25" s="63" customFormat="1">
      <c r="A113" s="77"/>
      <c r="B113" s="78" t="s">
        <v>1551</v>
      </c>
      <c r="C113" s="77"/>
      <c r="D113" s="77"/>
      <c r="E113" s="8"/>
      <c r="F113" s="77"/>
      <c r="G113" s="8">
        <f>SUM(G104:G112)</f>
        <v>0</v>
      </c>
      <c r="H113" s="79"/>
      <c r="I113" s="80"/>
      <c r="J113" s="77"/>
      <c r="K113" s="9"/>
      <c r="L113" s="8">
        <f>SUM(L104:L112)</f>
        <v>117782.01999999999</v>
      </c>
      <c r="M113" s="9"/>
      <c r="N113" s="81"/>
      <c r="O113" s="77"/>
      <c r="P113" s="8">
        <f>SUM(P104:P112)</f>
        <v>0</v>
      </c>
      <c r="Q113" s="4"/>
      <c r="R113" s="9"/>
      <c r="S113" s="9"/>
      <c r="T113" s="9"/>
      <c r="U113" s="9"/>
      <c r="V113" s="9"/>
      <c r="W113" s="77"/>
      <c r="X113" s="8">
        <f>SUM(X104:X112)</f>
        <v>117782.01999999999</v>
      </c>
      <c r="Y113" s="106"/>
    </row>
    <row r="114" spans="1:25" s="63" customFormat="1">
      <c r="A114" s="730" t="s">
        <v>1325</v>
      </c>
      <c r="B114" s="731"/>
      <c r="C114" s="731"/>
      <c r="D114" s="731"/>
      <c r="E114" s="731"/>
      <c r="F114" s="731"/>
      <c r="G114" s="731"/>
      <c r="H114" s="731"/>
      <c r="I114" s="731"/>
      <c r="J114" s="731"/>
      <c r="K114" s="731"/>
      <c r="L114" s="731"/>
      <c r="M114" s="731"/>
      <c r="N114" s="731"/>
      <c r="O114" s="731"/>
      <c r="P114" s="731"/>
      <c r="Q114" s="731"/>
      <c r="R114" s="731"/>
      <c r="S114" s="731"/>
      <c r="T114" s="731"/>
      <c r="U114" s="731"/>
      <c r="V114" s="731"/>
      <c r="W114" s="731"/>
      <c r="X114" s="732"/>
      <c r="Y114" s="106"/>
    </row>
    <row r="115" spans="1:25" s="63" customFormat="1">
      <c r="A115" s="22">
        <v>1</v>
      </c>
      <c r="B115" s="338" t="s">
        <v>301</v>
      </c>
      <c r="C115" s="22" t="s">
        <v>1537</v>
      </c>
      <c r="D115" s="220" t="s">
        <v>302</v>
      </c>
      <c r="E115" s="6">
        <v>3638</v>
      </c>
      <c r="F115" s="22">
        <v>7</v>
      </c>
      <c r="G115" s="6">
        <f>E115*F115</f>
        <v>25466</v>
      </c>
      <c r="H115" s="178">
        <v>44135</v>
      </c>
      <c r="I115" s="203">
        <v>43327</v>
      </c>
      <c r="J115" s="22">
        <v>278</v>
      </c>
      <c r="K115" s="5"/>
      <c r="L115" s="6">
        <f>K115*E115</f>
        <v>0</v>
      </c>
      <c r="M115" s="5">
        <v>701</v>
      </c>
      <c r="N115" s="24">
        <v>43294</v>
      </c>
      <c r="O115" s="22">
        <f>F115+K115-W115</f>
        <v>2</v>
      </c>
      <c r="P115" s="6">
        <f>O115*E115</f>
        <v>7276</v>
      </c>
      <c r="Q115" s="10"/>
      <c r="R115" s="5"/>
      <c r="S115" s="5"/>
      <c r="T115" s="5"/>
      <c r="U115" s="5"/>
      <c r="V115" s="5"/>
      <c r="W115" s="22">
        <v>5</v>
      </c>
      <c r="X115" s="6">
        <f>W115*E115</f>
        <v>18190</v>
      </c>
      <c r="Y115" s="106"/>
    </row>
    <row r="116" spans="1:25" s="63" customFormat="1">
      <c r="A116" s="77"/>
      <c r="B116" s="78" t="s">
        <v>1551</v>
      </c>
      <c r="C116" s="77"/>
      <c r="D116" s="77"/>
      <c r="E116" s="8"/>
      <c r="F116" s="77"/>
      <c r="G116" s="8">
        <f>SUM(G115:G115)</f>
        <v>25466</v>
      </c>
      <c r="H116" s="79"/>
      <c r="I116" s="80"/>
      <c r="J116" s="77"/>
      <c r="K116" s="9"/>
      <c r="L116" s="8">
        <f>SUM(L115:L115)</f>
        <v>0</v>
      </c>
      <c r="M116" s="9"/>
      <c r="N116" s="81"/>
      <c r="O116" s="77"/>
      <c r="P116" s="8">
        <f>SUM(P115:P115)</f>
        <v>7276</v>
      </c>
      <c r="Q116" s="4"/>
      <c r="R116" s="9"/>
      <c r="S116" s="9"/>
      <c r="T116" s="9"/>
      <c r="U116" s="9"/>
      <c r="V116" s="9"/>
      <c r="W116" s="77"/>
      <c r="X116" s="8">
        <f>SUM(X115:X115)</f>
        <v>18190</v>
      </c>
      <c r="Y116" s="108"/>
    </row>
    <row r="117" spans="1:25" s="63" customFormat="1">
      <c r="A117" s="730" t="s">
        <v>1327</v>
      </c>
      <c r="B117" s="731"/>
      <c r="C117" s="731"/>
      <c r="D117" s="731"/>
      <c r="E117" s="731"/>
      <c r="F117" s="731"/>
      <c r="G117" s="731"/>
      <c r="H117" s="731"/>
      <c r="I117" s="731"/>
      <c r="J117" s="731"/>
      <c r="K117" s="731"/>
      <c r="L117" s="731"/>
      <c r="M117" s="731"/>
      <c r="N117" s="731"/>
      <c r="O117" s="731"/>
      <c r="P117" s="731"/>
      <c r="Q117" s="731"/>
      <c r="R117" s="731"/>
      <c r="S117" s="731"/>
      <c r="T117" s="731"/>
      <c r="U117" s="731"/>
      <c r="V117" s="731"/>
      <c r="W117" s="731"/>
      <c r="X117" s="732"/>
      <c r="Y117" s="106"/>
    </row>
    <row r="118" spans="1:25" s="63" customFormat="1">
      <c r="A118" s="22">
        <v>5</v>
      </c>
      <c r="B118" s="82" t="s">
        <v>1333</v>
      </c>
      <c r="C118" s="22" t="s">
        <v>4</v>
      </c>
      <c r="D118" s="22" t="s">
        <v>99</v>
      </c>
      <c r="E118" s="6">
        <v>566.57000000000005</v>
      </c>
      <c r="F118" s="22">
        <v>22</v>
      </c>
      <c r="G118" s="6">
        <f>E118*F118</f>
        <v>12464.54</v>
      </c>
      <c r="H118" s="178">
        <v>43983</v>
      </c>
      <c r="I118" s="203"/>
      <c r="J118" s="22"/>
      <c r="K118" s="5"/>
      <c r="L118" s="6">
        <f>K118*E118</f>
        <v>0</v>
      </c>
      <c r="M118" s="5">
        <v>835</v>
      </c>
      <c r="N118" s="24">
        <v>43089</v>
      </c>
      <c r="O118" s="22">
        <f>F118-W118</f>
        <v>16</v>
      </c>
      <c r="P118" s="6">
        <f>O118*E118</f>
        <v>9065.1200000000008</v>
      </c>
      <c r="Q118" s="10"/>
      <c r="R118" s="5"/>
      <c r="S118" s="5"/>
      <c r="T118" s="5"/>
      <c r="U118" s="5"/>
      <c r="V118" s="5"/>
      <c r="W118" s="22">
        <v>6</v>
      </c>
      <c r="X118" s="6">
        <f>W118*E118</f>
        <v>3399.42</v>
      </c>
      <c r="Y118" s="106"/>
    </row>
    <row r="119" spans="1:25" s="63" customFormat="1">
      <c r="A119" s="77"/>
      <c r="B119" s="78" t="s">
        <v>1551</v>
      </c>
      <c r="C119" s="77"/>
      <c r="D119" s="77"/>
      <c r="E119" s="8"/>
      <c r="F119" s="77"/>
      <c r="G119" s="8">
        <f>SUM(G118:G118)</f>
        <v>12464.54</v>
      </c>
      <c r="H119" s="79"/>
      <c r="I119" s="80"/>
      <c r="J119" s="77"/>
      <c r="K119" s="9"/>
      <c r="L119" s="8">
        <f>SUM(L118)</f>
        <v>0</v>
      </c>
      <c r="M119" s="9"/>
      <c r="N119" s="81"/>
      <c r="O119" s="77"/>
      <c r="P119" s="8">
        <f>SUM(P118:P118)</f>
        <v>9065.1200000000008</v>
      </c>
      <c r="Q119" s="4"/>
      <c r="R119" s="9"/>
      <c r="S119" s="9"/>
      <c r="T119" s="9"/>
      <c r="U119" s="9"/>
      <c r="V119" s="9"/>
      <c r="W119" s="77"/>
      <c r="X119" s="8">
        <f>SUM(X118:X118)</f>
        <v>3399.42</v>
      </c>
      <c r="Y119" s="106"/>
    </row>
    <row r="120" spans="1:25" s="63" customFormat="1">
      <c r="A120" s="730" t="s">
        <v>1328</v>
      </c>
      <c r="B120" s="731"/>
      <c r="C120" s="731"/>
      <c r="D120" s="731"/>
      <c r="E120" s="731"/>
      <c r="F120" s="731"/>
      <c r="G120" s="731"/>
      <c r="H120" s="731"/>
      <c r="I120" s="731"/>
      <c r="J120" s="731"/>
      <c r="K120" s="731"/>
      <c r="L120" s="731"/>
      <c r="M120" s="731"/>
      <c r="N120" s="731"/>
      <c r="O120" s="731"/>
      <c r="P120" s="731"/>
      <c r="Q120" s="731"/>
      <c r="R120" s="731"/>
      <c r="S120" s="731"/>
      <c r="T120" s="731"/>
      <c r="U120" s="731"/>
      <c r="V120" s="731"/>
      <c r="W120" s="731"/>
      <c r="X120" s="732"/>
      <c r="Y120" s="106"/>
    </row>
    <row r="121" spans="1:25" s="63" customFormat="1" ht="23.25" customHeight="1">
      <c r="A121" s="22">
        <v>1</v>
      </c>
      <c r="B121" s="82"/>
      <c r="C121" s="22"/>
      <c r="D121" s="22"/>
      <c r="E121" s="6"/>
      <c r="F121" s="22">
        <v>0</v>
      </c>
      <c r="G121" s="6">
        <f>E121*F121</f>
        <v>0</v>
      </c>
      <c r="H121" s="178"/>
      <c r="I121" s="203"/>
      <c r="J121" s="22"/>
      <c r="K121" s="5"/>
      <c r="L121" s="6">
        <f>K121*E121</f>
        <v>0</v>
      </c>
      <c r="M121" s="5"/>
      <c r="N121" s="24"/>
      <c r="O121" s="22">
        <f>F121+K121-W121</f>
        <v>0</v>
      </c>
      <c r="P121" s="6">
        <f>O121*E121</f>
        <v>0</v>
      </c>
      <c r="Q121" s="10"/>
      <c r="R121" s="5"/>
      <c r="S121" s="5"/>
      <c r="T121" s="5"/>
      <c r="U121" s="5"/>
      <c r="V121" s="5"/>
      <c r="W121" s="22">
        <v>0</v>
      </c>
      <c r="X121" s="6">
        <f>W121*E121</f>
        <v>0</v>
      </c>
      <c r="Y121" s="106"/>
    </row>
    <row r="122" spans="1:25" s="63" customFormat="1">
      <c r="A122" s="77"/>
      <c r="B122" s="78" t="s">
        <v>1551</v>
      </c>
      <c r="C122" s="77"/>
      <c r="D122" s="77"/>
      <c r="E122" s="8"/>
      <c r="F122" s="77"/>
      <c r="G122" s="8">
        <f>SUM(G121)</f>
        <v>0</v>
      </c>
      <c r="H122" s="79"/>
      <c r="I122" s="80"/>
      <c r="J122" s="77"/>
      <c r="K122" s="9"/>
      <c r="L122" s="8">
        <f>SUM(L121:L121)</f>
        <v>0</v>
      </c>
      <c r="M122" s="9"/>
      <c r="N122" s="81"/>
      <c r="O122" s="77"/>
      <c r="P122" s="8">
        <f>SUM(P121)</f>
        <v>0</v>
      </c>
      <c r="Q122" s="4"/>
      <c r="R122" s="9"/>
      <c r="S122" s="9"/>
      <c r="T122" s="9"/>
      <c r="U122" s="9"/>
      <c r="V122" s="9"/>
      <c r="W122" s="77"/>
      <c r="X122" s="8">
        <f>SUM(X121)</f>
        <v>0</v>
      </c>
      <c r="Y122" s="108"/>
    </row>
    <row r="123" spans="1:25" s="63" customFormat="1">
      <c r="A123" s="730" t="s">
        <v>1331</v>
      </c>
      <c r="B123" s="731"/>
      <c r="C123" s="731"/>
      <c r="D123" s="731"/>
      <c r="E123" s="731"/>
      <c r="F123" s="731"/>
      <c r="G123" s="731"/>
      <c r="H123" s="731"/>
      <c r="I123" s="731"/>
      <c r="J123" s="731"/>
      <c r="K123" s="731"/>
      <c r="L123" s="731"/>
      <c r="M123" s="731"/>
      <c r="N123" s="731"/>
      <c r="O123" s="731"/>
      <c r="P123" s="731"/>
      <c r="Q123" s="731"/>
      <c r="R123" s="731"/>
      <c r="S123" s="731"/>
      <c r="T123" s="731"/>
      <c r="U123" s="731"/>
      <c r="V123" s="731"/>
      <c r="W123" s="731"/>
      <c r="X123" s="732"/>
      <c r="Y123" s="106"/>
    </row>
    <row r="124" spans="1:25" s="63" customFormat="1" ht="24">
      <c r="A124" s="22">
        <v>1</v>
      </c>
      <c r="B124" s="82" t="s">
        <v>1529</v>
      </c>
      <c r="C124" s="22" t="s">
        <v>1555</v>
      </c>
      <c r="D124" s="22">
        <v>420318</v>
      </c>
      <c r="E124" s="6">
        <v>3.08</v>
      </c>
      <c r="F124" s="5">
        <v>5344</v>
      </c>
      <c r="G124" s="6">
        <f>F124*E124</f>
        <v>16459.52</v>
      </c>
      <c r="H124" s="178">
        <v>44039</v>
      </c>
      <c r="I124" s="203"/>
      <c r="J124" s="22"/>
      <c r="K124" s="5"/>
      <c r="L124" s="6">
        <f>K124*E124</f>
        <v>0</v>
      </c>
      <c r="M124" s="5">
        <v>458</v>
      </c>
      <c r="N124" s="24">
        <v>42968</v>
      </c>
      <c r="O124" s="22">
        <f>F124-W124</f>
        <v>0</v>
      </c>
      <c r="P124" s="6">
        <f>O124*E124</f>
        <v>0</v>
      </c>
      <c r="Q124" s="10"/>
      <c r="R124" s="5"/>
      <c r="S124" s="5"/>
      <c r="T124" s="5"/>
      <c r="U124" s="5"/>
      <c r="V124" s="5"/>
      <c r="W124" s="5">
        <v>5344</v>
      </c>
      <c r="X124" s="6">
        <f>W124*E124</f>
        <v>16459.52</v>
      </c>
      <c r="Y124" s="106"/>
    </row>
    <row r="125" spans="1:25" s="63" customFormat="1" ht="24">
      <c r="A125" s="22">
        <v>2</v>
      </c>
      <c r="B125" s="82" t="s">
        <v>1530</v>
      </c>
      <c r="C125" s="22" t="s">
        <v>1555</v>
      </c>
      <c r="D125" s="22">
        <v>32355</v>
      </c>
      <c r="E125" s="6">
        <v>2.4</v>
      </c>
      <c r="F125" s="5">
        <v>14400</v>
      </c>
      <c r="G125" s="6">
        <f>F125*E125</f>
        <v>34560</v>
      </c>
      <c r="H125" s="178">
        <v>44253</v>
      </c>
      <c r="I125" s="203"/>
      <c r="J125" s="22"/>
      <c r="K125" s="5"/>
      <c r="L125" s="6">
        <f>K125*E125</f>
        <v>0</v>
      </c>
      <c r="M125" s="5">
        <v>458</v>
      </c>
      <c r="N125" s="24">
        <v>42968</v>
      </c>
      <c r="O125" s="22">
        <f>F125-W125</f>
        <v>0</v>
      </c>
      <c r="P125" s="6">
        <f>O125*E125</f>
        <v>0</v>
      </c>
      <c r="Q125" s="10"/>
      <c r="R125" s="5"/>
      <c r="S125" s="5"/>
      <c r="T125" s="5"/>
      <c r="U125" s="5"/>
      <c r="V125" s="5"/>
      <c r="W125" s="5">
        <v>14400</v>
      </c>
      <c r="X125" s="6">
        <f>W125*E125</f>
        <v>34560</v>
      </c>
      <c r="Y125" s="106"/>
    </row>
    <row r="126" spans="1:25" s="63" customFormat="1" ht="24">
      <c r="A126" s="22">
        <v>3</v>
      </c>
      <c r="B126" s="82" t="s">
        <v>1531</v>
      </c>
      <c r="C126" s="22" t="s">
        <v>1555</v>
      </c>
      <c r="D126" s="22">
        <v>32356</v>
      </c>
      <c r="E126" s="6">
        <v>2.58</v>
      </c>
      <c r="F126" s="5">
        <v>4657</v>
      </c>
      <c r="G126" s="6">
        <f>F126*E126</f>
        <v>12015.06</v>
      </c>
      <c r="H126" s="178">
        <v>44151</v>
      </c>
      <c r="I126" s="203"/>
      <c r="J126" s="22"/>
      <c r="K126" s="5"/>
      <c r="L126" s="6">
        <f>K126*E126</f>
        <v>0</v>
      </c>
      <c r="M126" s="5">
        <v>458</v>
      </c>
      <c r="N126" s="24">
        <v>42968</v>
      </c>
      <c r="O126" s="22">
        <f>F126-W126</f>
        <v>0</v>
      </c>
      <c r="P126" s="6">
        <f>O126*E126</f>
        <v>0</v>
      </c>
      <c r="Q126" s="10"/>
      <c r="R126" s="5"/>
      <c r="S126" s="5"/>
      <c r="T126" s="5"/>
      <c r="U126" s="5"/>
      <c r="V126" s="5"/>
      <c r="W126" s="5">
        <v>4657</v>
      </c>
      <c r="X126" s="6">
        <f>W126*E126</f>
        <v>12015.06</v>
      </c>
      <c r="Y126" s="106"/>
    </row>
    <row r="127" spans="1:25" s="63" customFormat="1">
      <c r="A127" s="77"/>
      <c r="B127" s="78" t="s">
        <v>1551</v>
      </c>
      <c r="C127" s="77"/>
      <c r="D127" s="77"/>
      <c r="E127" s="8"/>
      <c r="F127" s="77"/>
      <c r="G127" s="8">
        <f>SUM(G124:G126)</f>
        <v>63034.58</v>
      </c>
      <c r="H127" s="79"/>
      <c r="I127" s="80"/>
      <c r="J127" s="77"/>
      <c r="K127" s="9"/>
      <c r="L127" s="8">
        <f>SUM(L124:L126)</f>
        <v>0</v>
      </c>
      <c r="M127" s="9"/>
      <c r="N127" s="81"/>
      <c r="O127" s="77"/>
      <c r="P127" s="8">
        <f>SUM(P124:P126)</f>
        <v>0</v>
      </c>
      <c r="Q127" s="4"/>
      <c r="R127" s="9"/>
      <c r="S127" s="9"/>
      <c r="T127" s="9"/>
      <c r="U127" s="9"/>
      <c r="V127" s="9"/>
      <c r="W127" s="77"/>
      <c r="X127" s="8">
        <f>SUM(X124:X126)</f>
        <v>63034.58</v>
      </c>
      <c r="Y127" s="106"/>
    </row>
    <row r="128" spans="1:25" s="63" customFormat="1">
      <c r="A128" s="730" t="s">
        <v>1329</v>
      </c>
      <c r="B128" s="731"/>
      <c r="C128" s="731"/>
      <c r="D128" s="731"/>
      <c r="E128" s="731"/>
      <c r="F128" s="731"/>
      <c r="G128" s="731"/>
      <c r="H128" s="731"/>
      <c r="I128" s="731"/>
      <c r="J128" s="731"/>
      <c r="K128" s="731"/>
      <c r="L128" s="731"/>
      <c r="M128" s="731"/>
      <c r="N128" s="731"/>
      <c r="O128" s="731"/>
      <c r="P128" s="731"/>
      <c r="Q128" s="731"/>
      <c r="R128" s="731"/>
      <c r="S128" s="731"/>
      <c r="T128" s="731"/>
      <c r="U128" s="731"/>
      <c r="V128" s="731"/>
      <c r="W128" s="731"/>
      <c r="X128" s="732"/>
      <c r="Y128" s="106"/>
    </row>
    <row r="129" spans="1:25" s="63" customFormat="1">
      <c r="A129" s="22">
        <v>1</v>
      </c>
      <c r="B129" s="82"/>
      <c r="C129" s="22"/>
      <c r="D129" s="22"/>
      <c r="E129" s="6"/>
      <c r="F129" s="22"/>
      <c r="G129" s="6"/>
      <c r="H129" s="178"/>
      <c r="I129" s="203"/>
      <c r="J129" s="22"/>
      <c r="K129" s="5"/>
      <c r="L129" s="6">
        <f>K129*E129</f>
        <v>0</v>
      </c>
      <c r="M129" s="5"/>
      <c r="N129" s="24"/>
      <c r="O129" s="22">
        <f>F129+K129-W129</f>
        <v>0</v>
      </c>
      <c r="P129" s="6">
        <f>O129*E129</f>
        <v>0</v>
      </c>
      <c r="Q129" s="10"/>
      <c r="R129" s="5"/>
      <c r="S129" s="5"/>
      <c r="T129" s="5"/>
      <c r="U129" s="5"/>
      <c r="V129" s="5"/>
      <c r="W129" s="22">
        <v>0</v>
      </c>
      <c r="X129" s="6">
        <f>W129*E129</f>
        <v>0</v>
      </c>
      <c r="Y129" s="106"/>
    </row>
    <row r="130" spans="1:25" s="63" customFormat="1">
      <c r="A130" s="77"/>
      <c r="B130" s="78" t="s">
        <v>1551</v>
      </c>
      <c r="C130" s="77"/>
      <c r="D130" s="77"/>
      <c r="E130" s="8"/>
      <c r="F130" s="77"/>
      <c r="G130" s="8">
        <f>SUM(G129:G129)</f>
        <v>0</v>
      </c>
      <c r="H130" s="79"/>
      <c r="I130" s="80"/>
      <c r="J130" s="77"/>
      <c r="K130" s="9"/>
      <c r="L130" s="8">
        <f>SUM(L129:L129)</f>
        <v>0</v>
      </c>
      <c r="M130" s="9"/>
      <c r="N130" s="81"/>
      <c r="O130" s="77"/>
      <c r="P130" s="8">
        <f>SUM(P129:P129)</f>
        <v>0</v>
      </c>
      <c r="Q130" s="4"/>
      <c r="R130" s="9"/>
      <c r="S130" s="9"/>
      <c r="T130" s="9"/>
      <c r="U130" s="9"/>
      <c r="V130" s="9"/>
      <c r="W130" s="77"/>
      <c r="X130" s="8">
        <f>SUM(X129:X129)</f>
        <v>0</v>
      </c>
      <c r="Y130" s="106"/>
    </row>
    <row r="131" spans="1:25" s="63" customFormat="1">
      <c r="A131" s="730" t="s">
        <v>1330</v>
      </c>
      <c r="B131" s="731"/>
      <c r="C131" s="731"/>
      <c r="D131" s="731"/>
      <c r="E131" s="731"/>
      <c r="F131" s="731"/>
      <c r="G131" s="731"/>
      <c r="H131" s="731"/>
      <c r="I131" s="731"/>
      <c r="J131" s="731"/>
      <c r="K131" s="731"/>
      <c r="L131" s="731"/>
      <c r="M131" s="731"/>
      <c r="N131" s="731"/>
      <c r="O131" s="731"/>
      <c r="P131" s="731"/>
      <c r="Q131" s="731"/>
      <c r="R131" s="731"/>
      <c r="S131" s="731"/>
      <c r="T131" s="731"/>
      <c r="U131" s="731"/>
      <c r="V131" s="731"/>
      <c r="W131" s="731"/>
      <c r="X131" s="732"/>
      <c r="Y131" s="106"/>
    </row>
    <row r="132" spans="1:25" s="63" customFormat="1">
      <c r="A132" s="22">
        <v>1</v>
      </c>
      <c r="B132" s="82"/>
      <c r="C132" s="22"/>
      <c r="D132" s="22"/>
      <c r="E132" s="6"/>
      <c r="F132" s="5"/>
      <c r="G132" s="6"/>
      <c r="H132" s="178"/>
      <c r="I132" s="203"/>
      <c r="J132" s="22"/>
      <c r="K132" s="5"/>
      <c r="L132" s="6">
        <f>K132*E132</f>
        <v>0</v>
      </c>
      <c r="M132" s="5"/>
      <c r="N132" s="24"/>
      <c r="O132" s="22">
        <f>F132+K132-W132</f>
        <v>0</v>
      </c>
      <c r="P132" s="6">
        <f>O132*E132</f>
        <v>0</v>
      </c>
      <c r="Q132" s="10"/>
      <c r="R132" s="5"/>
      <c r="S132" s="5"/>
      <c r="T132" s="5"/>
      <c r="U132" s="5"/>
      <c r="V132" s="5"/>
      <c r="W132" s="5">
        <v>0</v>
      </c>
      <c r="X132" s="6">
        <f>W132*E132</f>
        <v>0</v>
      </c>
      <c r="Y132" s="106"/>
    </row>
    <row r="133" spans="1:25" s="63" customFormat="1">
      <c r="A133" s="77"/>
      <c r="B133" s="78" t="s">
        <v>1551</v>
      </c>
      <c r="C133" s="77"/>
      <c r="D133" s="77"/>
      <c r="E133" s="8"/>
      <c r="F133" s="77"/>
      <c r="G133" s="8">
        <f>SUM(G132)</f>
        <v>0</v>
      </c>
      <c r="H133" s="79"/>
      <c r="I133" s="80"/>
      <c r="J133" s="77"/>
      <c r="K133" s="9"/>
      <c r="L133" s="8">
        <f>SUM(L132:L132)</f>
        <v>0</v>
      </c>
      <c r="M133" s="9"/>
      <c r="N133" s="81"/>
      <c r="O133" s="77"/>
      <c r="P133" s="8">
        <f>SUM(P132)</f>
        <v>0</v>
      </c>
      <c r="Q133" s="4"/>
      <c r="R133" s="9"/>
      <c r="S133" s="9"/>
      <c r="T133" s="9"/>
      <c r="U133" s="9"/>
      <c r="V133" s="9"/>
      <c r="W133" s="77"/>
      <c r="X133" s="8">
        <f>SUM(X132)</f>
        <v>0</v>
      </c>
      <c r="Y133" s="106"/>
    </row>
    <row r="134" spans="1:25" s="63" customFormat="1">
      <c r="A134" s="730" t="s">
        <v>1332</v>
      </c>
      <c r="B134" s="731"/>
      <c r="C134" s="731"/>
      <c r="D134" s="731"/>
      <c r="E134" s="731"/>
      <c r="F134" s="731"/>
      <c r="G134" s="731"/>
      <c r="H134" s="731"/>
      <c r="I134" s="731"/>
      <c r="J134" s="731"/>
      <c r="K134" s="731"/>
      <c r="L134" s="731"/>
      <c r="M134" s="731"/>
      <c r="N134" s="731"/>
      <c r="O134" s="731"/>
      <c r="P134" s="731"/>
      <c r="Q134" s="731"/>
      <c r="R134" s="731"/>
      <c r="S134" s="731"/>
      <c r="T134" s="731"/>
      <c r="U134" s="731"/>
      <c r="V134" s="731"/>
      <c r="W134" s="731"/>
      <c r="X134" s="732"/>
      <c r="Y134" s="106"/>
    </row>
    <row r="135" spans="1:25" s="63" customFormat="1">
      <c r="A135" s="22">
        <v>1</v>
      </c>
      <c r="B135" s="82"/>
      <c r="C135" s="22"/>
      <c r="D135" s="220"/>
      <c r="E135" s="6"/>
      <c r="F135" s="5"/>
      <c r="G135" s="6">
        <f>F135*E135</f>
        <v>0</v>
      </c>
      <c r="H135" s="178"/>
      <c r="I135" s="203"/>
      <c r="J135" s="22"/>
      <c r="K135" s="5"/>
      <c r="L135" s="6"/>
      <c r="M135" s="5"/>
      <c r="N135" s="24"/>
      <c r="O135" s="22"/>
      <c r="P135" s="6">
        <f>O135*E135</f>
        <v>0</v>
      </c>
      <c r="Q135" s="10"/>
      <c r="R135" s="5"/>
      <c r="S135" s="5"/>
      <c r="T135" s="5"/>
      <c r="U135" s="5"/>
      <c r="V135" s="5"/>
      <c r="W135" s="5"/>
      <c r="X135" s="6">
        <f>W135*E135</f>
        <v>0</v>
      </c>
      <c r="Y135" s="106"/>
    </row>
    <row r="136" spans="1:25" s="63" customFormat="1">
      <c r="A136" s="77"/>
      <c r="B136" s="78" t="s">
        <v>1551</v>
      </c>
      <c r="C136" s="77"/>
      <c r="D136" s="77"/>
      <c r="E136" s="8"/>
      <c r="F136" s="77"/>
      <c r="G136" s="8">
        <f>SUM(G135:G135)</f>
        <v>0</v>
      </c>
      <c r="H136" s="79"/>
      <c r="I136" s="80"/>
      <c r="J136" s="77"/>
      <c r="K136" s="9"/>
      <c r="L136" s="8">
        <f>SUM(L135:L135)</f>
        <v>0</v>
      </c>
      <c r="M136" s="9"/>
      <c r="N136" s="81"/>
      <c r="O136" s="77"/>
      <c r="P136" s="8">
        <f>SUM(P135:P135)</f>
        <v>0</v>
      </c>
      <c r="Q136" s="4"/>
      <c r="R136" s="9"/>
      <c r="S136" s="9"/>
      <c r="T136" s="9"/>
      <c r="U136" s="9"/>
      <c r="V136" s="9"/>
      <c r="W136" s="77"/>
      <c r="X136" s="8">
        <f>SUM(X135:X135)</f>
        <v>0</v>
      </c>
      <c r="Y136" s="106"/>
    </row>
    <row r="137" spans="1:25" s="63" customFormat="1">
      <c r="A137" s="730" t="s">
        <v>1334</v>
      </c>
      <c r="B137" s="731"/>
      <c r="C137" s="731"/>
      <c r="D137" s="731"/>
      <c r="E137" s="731"/>
      <c r="F137" s="731"/>
      <c r="G137" s="731"/>
      <c r="H137" s="731"/>
      <c r="I137" s="731"/>
      <c r="J137" s="731"/>
      <c r="K137" s="731"/>
      <c r="L137" s="731"/>
      <c r="M137" s="731"/>
      <c r="N137" s="731"/>
      <c r="O137" s="731"/>
      <c r="P137" s="731"/>
      <c r="Q137" s="731"/>
      <c r="R137" s="731"/>
      <c r="S137" s="731"/>
      <c r="T137" s="731"/>
      <c r="U137" s="731"/>
      <c r="V137" s="731"/>
      <c r="W137" s="731"/>
      <c r="X137" s="732"/>
      <c r="Y137" s="106"/>
    </row>
    <row r="138" spans="1:25" s="63" customFormat="1" ht="60">
      <c r="A138" s="22">
        <v>1</v>
      </c>
      <c r="B138" s="82" t="s">
        <v>1743</v>
      </c>
      <c r="C138" s="22" t="s">
        <v>4</v>
      </c>
      <c r="D138" s="22" t="s">
        <v>99</v>
      </c>
      <c r="E138" s="6">
        <v>566.57000000000005</v>
      </c>
      <c r="F138" s="5">
        <v>8</v>
      </c>
      <c r="G138" s="6">
        <f>F138*E138</f>
        <v>4532.5600000000004</v>
      </c>
      <c r="H138" s="178">
        <v>43983</v>
      </c>
      <c r="I138" s="203">
        <v>43096</v>
      </c>
      <c r="J138" s="22">
        <v>329</v>
      </c>
      <c r="K138" s="5"/>
      <c r="L138" s="6"/>
      <c r="M138" s="5">
        <v>835</v>
      </c>
      <c r="N138" s="24">
        <v>43089</v>
      </c>
      <c r="O138" s="22">
        <f>F138-W138</f>
        <v>7</v>
      </c>
      <c r="P138" s="6">
        <f>O138*E138</f>
        <v>3965.9900000000002</v>
      </c>
      <c r="Q138" s="10"/>
      <c r="R138" s="5"/>
      <c r="S138" s="5"/>
      <c r="T138" s="5"/>
      <c r="U138" s="5"/>
      <c r="V138" s="5"/>
      <c r="W138" s="5">
        <v>1</v>
      </c>
      <c r="X138" s="6">
        <f>W138*E138</f>
        <v>566.57000000000005</v>
      </c>
      <c r="Y138" s="106"/>
    </row>
    <row r="139" spans="1:25" s="63" customFormat="1" ht="24">
      <c r="A139" s="22">
        <v>2</v>
      </c>
      <c r="B139" s="82" t="s">
        <v>1530</v>
      </c>
      <c r="C139" s="22" t="s">
        <v>1555</v>
      </c>
      <c r="D139" s="22">
        <v>32355</v>
      </c>
      <c r="E139" s="6">
        <v>2.4</v>
      </c>
      <c r="F139" s="5">
        <v>200</v>
      </c>
      <c r="G139" s="6">
        <f>F139*E139</f>
        <v>480</v>
      </c>
      <c r="H139" s="178">
        <v>44253</v>
      </c>
      <c r="I139" s="203">
        <v>42992</v>
      </c>
      <c r="J139" s="22">
        <v>186</v>
      </c>
      <c r="K139" s="5"/>
      <c r="L139" s="6"/>
      <c r="M139" s="5">
        <v>458</v>
      </c>
      <c r="N139" s="24">
        <v>42968</v>
      </c>
      <c r="O139" s="22">
        <f>F139-W139</f>
        <v>0</v>
      </c>
      <c r="P139" s="6">
        <f>O139*E139</f>
        <v>0</v>
      </c>
      <c r="Q139" s="10"/>
      <c r="R139" s="5"/>
      <c r="S139" s="5"/>
      <c r="T139" s="5"/>
      <c r="U139" s="5"/>
      <c r="V139" s="5"/>
      <c r="W139" s="5">
        <v>200</v>
      </c>
      <c r="X139" s="6">
        <f>W139*E139</f>
        <v>480</v>
      </c>
      <c r="Y139" s="106"/>
    </row>
    <row r="140" spans="1:25" s="63" customFormat="1" ht="24">
      <c r="A140" s="22">
        <v>3</v>
      </c>
      <c r="B140" s="82" t="s">
        <v>1531</v>
      </c>
      <c r="C140" s="22" t="s">
        <v>1555</v>
      </c>
      <c r="D140" s="22">
        <v>32356</v>
      </c>
      <c r="E140" s="6">
        <v>2.58</v>
      </c>
      <c r="F140" s="5">
        <v>457</v>
      </c>
      <c r="G140" s="6">
        <f>F140*E140</f>
        <v>1179.06</v>
      </c>
      <c r="H140" s="178">
        <v>44151</v>
      </c>
      <c r="I140" s="203">
        <v>42992</v>
      </c>
      <c r="J140" s="22">
        <v>186</v>
      </c>
      <c r="K140" s="5"/>
      <c r="L140" s="6"/>
      <c r="M140" s="5">
        <v>458</v>
      </c>
      <c r="N140" s="24">
        <v>42968</v>
      </c>
      <c r="O140" s="22">
        <f>F140-W140</f>
        <v>231</v>
      </c>
      <c r="P140" s="6">
        <f>O140*E140</f>
        <v>595.98</v>
      </c>
      <c r="Q140" s="10"/>
      <c r="R140" s="5"/>
      <c r="S140" s="5"/>
      <c r="T140" s="5"/>
      <c r="U140" s="5"/>
      <c r="V140" s="5"/>
      <c r="W140" s="5">
        <v>226</v>
      </c>
      <c r="X140" s="6">
        <f>W140*E140</f>
        <v>583.08000000000004</v>
      </c>
      <c r="Y140" s="106"/>
    </row>
    <row r="141" spans="1:25" s="63" customFormat="1" ht="24">
      <c r="A141" s="22">
        <v>5</v>
      </c>
      <c r="B141" s="82" t="s">
        <v>1526</v>
      </c>
      <c r="C141" s="22" t="s">
        <v>1555</v>
      </c>
      <c r="D141" s="220" t="s">
        <v>1753</v>
      </c>
      <c r="E141" s="6">
        <v>5.2</v>
      </c>
      <c r="F141" s="5">
        <v>846</v>
      </c>
      <c r="G141" s="6">
        <f>F141*E141</f>
        <v>4399.2</v>
      </c>
      <c r="H141" s="178">
        <v>44027</v>
      </c>
      <c r="I141" s="203">
        <v>42992</v>
      </c>
      <c r="J141" s="22">
        <v>186</v>
      </c>
      <c r="K141" s="5"/>
      <c r="L141" s="6"/>
      <c r="M141" s="5">
        <v>458</v>
      </c>
      <c r="N141" s="24">
        <v>42968</v>
      </c>
      <c r="O141" s="22">
        <f>F141-W141</f>
        <v>180</v>
      </c>
      <c r="P141" s="6">
        <f>O141*E141</f>
        <v>936</v>
      </c>
      <c r="Q141" s="10"/>
      <c r="R141" s="5"/>
      <c r="S141" s="5"/>
      <c r="T141" s="5"/>
      <c r="U141" s="5"/>
      <c r="V141" s="5"/>
      <c r="W141" s="5">
        <v>666</v>
      </c>
      <c r="X141" s="6">
        <f>W141*E141</f>
        <v>3463.2000000000003</v>
      </c>
      <c r="Y141" s="106"/>
    </row>
    <row r="142" spans="1:25" s="63" customFormat="1">
      <c r="A142" s="77"/>
      <c r="B142" s="78" t="s">
        <v>1551</v>
      </c>
      <c r="C142" s="77"/>
      <c r="D142" s="77"/>
      <c r="E142" s="8"/>
      <c r="F142" s="77"/>
      <c r="G142" s="8">
        <f>SUM(G138:G141)</f>
        <v>10590.82</v>
      </c>
      <c r="H142" s="79"/>
      <c r="I142" s="80"/>
      <c r="J142" s="77"/>
      <c r="K142" s="9"/>
      <c r="L142" s="8">
        <f>SUM(L138:L141)</f>
        <v>0</v>
      </c>
      <c r="M142" s="9"/>
      <c r="N142" s="81"/>
      <c r="O142" s="77"/>
      <c r="P142" s="8">
        <f>SUM(P138:P141)</f>
        <v>5497.97</v>
      </c>
      <c r="Q142" s="4"/>
      <c r="R142" s="9"/>
      <c r="S142" s="9"/>
      <c r="T142" s="9"/>
      <c r="U142" s="9"/>
      <c r="V142" s="9"/>
      <c r="W142" s="77"/>
      <c r="X142" s="8">
        <f>SUM(X138:X141)</f>
        <v>5092.8500000000004</v>
      </c>
      <c r="Y142" s="106"/>
    </row>
    <row r="143" spans="1:25" s="63" customFormat="1">
      <c r="A143" s="730" t="s">
        <v>57</v>
      </c>
      <c r="B143" s="731"/>
      <c r="C143" s="731"/>
      <c r="D143" s="731"/>
      <c r="E143" s="731"/>
      <c r="F143" s="731"/>
      <c r="G143" s="731"/>
      <c r="H143" s="731"/>
      <c r="I143" s="731"/>
      <c r="J143" s="731"/>
      <c r="K143" s="731"/>
      <c r="L143" s="731"/>
      <c r="M143" s="731"/>
      <c r="N143" s="731"/>
      <c r="O143" s="731"/>
      <c r="P143" s="731"/>
      <c r="Q143" s="731"/>
      <c r="R143" s="731"/>
      <c r="S143" s="731"/>
      <c r="T143" s="731"/>
      <c r="U143" s="731"/>
      <c r="V143" s="731"/>
      <c r="W143" s="731"/>
      <c r="X143" s="732"/>
      <c r="Y143" s="106"/>
    </row>
    <row r="144" spans="1:25" s="63" customFormat="1" ht="24">
      <c r="A144" s="22">
        <v>1</v>
      </c>
      <c r="B144" s="216" t="s">
        <v>78</v>
      </c>
      <c r="C144" s="22" t="s">
        <v>1555</v>
      </c>
      <c r="D144" s="179" t="s">
        <v>1513</v>
      </c>
      <c r="E144" s="6">
        <v>21.8</v>
      </c>
      <c r="F144" s="5">
        <v>39</v>
      </c>
      <c r="G144" s="20">
        <f>F144*E144</f>
        <v>850.2</v>
      </c>
      <c r="H144" s="24">
        <v>44705</v>
      </c>
      <c r="I144" s="203">
        <v>43062</v>
      </c>
      <c r="J144" s="22">
        <v>256</v>
      </c>
      <c r="K144" s="5"/>
      <c r="L144" s="6"/>
      <c r="M144" s="5">
        <v>700</v>
      </c>
      <c r="N144" s="24">
        <v>43055</v>
      </c>
      <c r="O144" s="22">
        <f>F144-W144</f>
        <v>0</v>
      </c>
      <c r="P144" s="6">
        <f>O144*E144</f>
        <v>0</v>
      </c>
      <c r="Q144" s="10"/>
      <c r="R144" s="5"/>
      <c r="S144" s="5"/>
      <c r="T144" s="5"/>
      <c r="U144" s="5"/>
      <c r="V144" s="5"/>
      <c r="W144" s="5">
        <v>39</v>
      </c>
      <c r="X144" s="6">
        <f>W144*E144</f>
        <v>850.2</v>
      </c>
      <c r="Y144" s="106"/>
    </row>
    <row r="145" spans="1:25" s="63" customFormat="1" ht="24">
      <c r="A145" s="22">
        <v>2</v>
      </c>
      <c r="B145" s="216" t="s">
        <v>79</v>
      </c>
      <c r="C145" s="22" t="s">
        <v>1555</v>
      </c>
      <c r="D145" s="179" t="s">
        <v>1513</v>
      </c>
      <c r="E145" s="6">
        <v>21.8</v>
      </c>
      <c r="F145" s="5">
        <v>84</v>
      </c>
      <c r="G145" s="20">
        <f>F145*E145</f>
        <v>1831.2</v>
      </c>
      <c r="H145" s="24">
        <v>44705</v>
      </c>
      <c r="I145" s="203">
        <v>43062</v>
      </c>
      <c r="J145" s="22">
        <v>256</v>
      </c>
      <c r="K145" s="5"/>
      <c r="L145" s="6"/>
      <c r="M145" s="5">
        <v>700</v>
      </c>
      <c r="N145" s="24">
        <v>43055</v>
      </c>
      <c r="O145" s="22">
        <f>F145-W145</f>
        <v>0</v>
      </c>
      <c r="P145" s="6">
        <f>O145*E145</f>
        <v>0</v>
      </c>
      <c r="Q145" s="10"/>
      <c r="R145" s="5"/>
      <c r="S145" s="5"/>
      <c r="T145" s="5"/>
      <c r="U145" s="5"/>
      <c r="V145" s="5"/>
      <c r="W145" s="5">
        <v>84</v>
      </c>
      <c r="X145" s="6">
        <f>W145*E145</f>
        <v>1831.2</v>
      </c>
      <c r="Y145" s="106"/>
    </row>
    <row r="146" spans="1:25" s="63" customFormat="1" ht="24">
      <c r="A146" s="22"/>
      <c r="B146" s="216" t="s">
        <v>206</v>
      </c>
      <c r="C146" s="22" t="s">
        <v>1001</v>
      </c>
      <c r="D146" s="179"/>
      <c r="E146" s="6">
        <v>37.450000000000003</v>
      </c>
      <c r="F146" s="5">
        <v>0</v>
      </c>
      <c r="G146" s="20">
        <f t="shared" ref="G146:G154" si="40">F146*E146</f>
        <v>0</v>
      </c>
      <c r="H146" s="24"/>
      <c r="I146" s="203">
        <v>43460</v>
      </c>
      <c r="J146" s="22">
        <v>342</v>
      </c>
      <c r="K146" s="5">
        <v>4210</v>
      </c>
      <c r="L146" s="6">
        <f>K146*E146</f>
        <v>157664.5</v>
      </c>
      <c r="M146" s="5">
        <v>1337</v>
      </c>
      <c r="N146" s="24">
        <v>43456</v>
      </c>
      <c r="O146" s="22">
        <f>F146+K146-W146</f>
        <v>0</v>
      </c>
      <c r="P146" s="6">
        <f t="shared" ref="P146:P154" si="41">O146*E146</f>
        <v>0</v>
      </c>
      <c r="Q146" s="10"/>
      <c r="R146" s="5"/>
      <c r="S146" s="5"/>
      <c r="T146" s="5"/>
      <c r="U146" s="5"/>
      <c r="V146" s="5"/>
      <c r="W146" s="5">
        <v>4210</v>
      </c>
      <c r="X146" s="6">
        <f t="shared" ref="X146:X154" si="42">W146*E146</f>
        <v>157664.5</v>
      </c>
      <c r="Y146" s="106"/>
    </row>
    <row r="147" spans="1:25" s="63" customFormat="1" ht="36">
      <c r="A147" s="22"/>
      <c r="B147" s="216" t="s">
        <v>1006</v>
      </c>
      <c r="C147" s="22" t="s">
        <v>1555</v>
      </c>
      <c r="D147" s="179"/>
      <c r="E147" s="6">
        <v>54.21</v>
      </c>
      <c r="F147" s="5">
        <v>0</v>
      </c>
      <c r="G147" s="20">
        <f t="shared" si="40"/>
        <v>0</v>
      </c>
      <c r="H147" s="24"/>
      <c r="I147" s="203">
        <v>43460</v>
      </c>
      <c r="J147" s="22">
        <v>452</v>
      </c>
      <c r="K147" s="5">
        <v>76</v>
      </c>
      <c r="L147" s="6">
        <f t="shared" ref="L147:L154" si="43">K147*E147</f>
        <v>4119.96</v>
      </c>
      <c r="M147" s="5">
        <v>1340</v>
      </c>
      <c r="N147" s="24">
        <v>43456</v>
      </c>
      <c r="O147" s="22">
        <f t="shared" ref="O147:O154" si="44">F147+K147-W147</f>
        <v>0</v>
      </c>
      <c r="P147" s="6">
        <f t="shared" si="41"/>
        <v>0</v>
      </c>
      <c r="Q147" s="10"/>
      <c r="R147" s="5"/>
      <c r="S147" s="5"/>
      <c r="T147" s="5"/>
      <c r="U147" s="5"/>
      <c r="V147" s="5"/>
      <c r="W147" s="5">
        <v>76</v>
      </c>
      <c r="X147" s="6">
        <f t="shared" si="42"/>
        <v>4119.96</v>
      </c>
      <c r="Y147" s="106"/>
    </row>
    <row r="148" spans="1:25" s="63" customFormat="1" ht="24">
      <c r="A148" s="22"/>
      <c r="B148" s="216" t="s">
        <v>1002</v>
      </c>
      <c r="C148" s="22" t="s">
        <v>1555</v>
      </c>
      <c r="D148" s="179"/>
      <c r="E148" s="6">
        <v>27.56</v>
      </c>
      <c r="F148" s="5">
        <v>0</v>
      </c>
      <c r="G148" s="20">
        <f t="shared" si="40"/>
        <v>0</v>
      </c>
      <c r="H148" s="24"/>
      <c r="I148" s="203">
        <v>43460</v>
      </c>
      <c r="J148" s="22">
        <v>452</v>
      </c>
      <c r="K148" s="5">
        <v>76</v>
      </c>
      <c r="L148" s="6">
        <f t="shared" si="43"/>
        <v>2094.56</v>
      </c>
      <c r="M148" s="5">
        <v>1340</v>
      </c>
      <c r="N148" s="24">
        <v>43456</v>
      </c>
      <c r="O148" s="22">
        <f t="shared" si="44"/>
        <v>0</v>
      </c>
      <c r="P148" s="6">
        <f t="shared" si="41"/>
        <v>0</v>
      </c>
      <c r="Q148" s="10"/>
      <c r="R148" s="5"/>
      <c r="S148" s="5"/>
      <c r="T148" s="5"/>
      <c r="U148" s="5"/>
      <c r="V148" s="5"/>
      <c r="W148" s="5">
        <v>76</v>
      </c>
      <c r="X148" s="6">
        <f t="shared" si="42"/>
        <v>2094.56</v>
      </c>
      <c r="Y148" s="106"/>
    </row>
    <row r="149" spans="1:25" s="63" customFormat="1" ht="36">
      <c r="A149" s="22"/>
      <c r="B149" s="216" t="s">
        <v>1007</v>
      </c>
      <c r="C149" s="22" t="s">
        <v>1555</v>
      </c>
      <c r="D149" s="179"/>
      <c r="E149" s="6">
        <v>54.31</v>
      </c>
      <c r="F149" s="5">
        <v>0</v>
      </c>
      <c r="G149" s="20">
        <f t="shared" si="40"/>
        <v>0</v>
      </c>
      <c r="H149" s="24"/>
      <c r="I149" s="203">
        <v>43460</v>
      </c>
      <c r="J149" s="22">
        <v>452</v>
      </c>
      <c r="K149" s="5">
        <v>76</v>
      </c>
      <c r="L149" s="6">
        <f t="shared" si="43"/>
        <v>4127.5600000000004</v>
      </c>
      <c r="M149" s="5">
        <v>1340</v>
      </c>
      <c r="N149" s="24">
        <v>43456</v>
      </c>
      <c r="O149" s="22">
        <f t="shared" si="44"/>
        <v>0</v>
      </c>
      <c r="P149" s="6">
        <f t="shared" si="41"/>
        <v>0</v>
      </c>
      <c r="Q149" s="10"/>
      <c r="R149" s="5"/>
      <c r="S149" s="5"/>
      <c r="T149" s="5"/>
      <c r="U149" s="5"/>
      <c r="V149" s="5"/>
      <c r="W149" s="5">
        <v>76</v>
      </c>
      <c r="X149" s="6">
        <f t="shared" si="42"/>
        <v>4127.5600000000004</v>
      </c>
      <c r="Y149" s="106"/>
    </row>
    <row r="150" spans="1:25" s="63" customFormat="1" ht="24">
      <c r="A150" s="22"/>
      <c r="B150" s="216" t="s">
        <v>1003</v>
      </c>
      <c r="C150" s="22" t="s">
        <v>1555</v>
      </c>
      <c r="D150" s="179"/>
      <c r="E150" s="6">
        <v>27.63</v>
      </c>
      <c r="F150" s="5">
        <v>0</v>
      </c>
      <c r="G150" s="20">
        <f t="shared" si="40"/>
        <v>0</v>
      </c>
      <c r="H150" s="24"/>
      <c r="I150" s="203">
        <v>43460</v>
      </c>
      <c r="J150" s="22">
        <v>452</v>
      </c>
      <c r="K150" s="5">
        <v>76</v>
      </c>
      <c r="L150" s="6">
        <f t="shared" si="43"/>
        <v>2099.88</v>
      </c>
      <c r="M150" s="5">
        <v>1340</v>
      </c>
      <c r="N150" s="24">
        <v>43456</v>
      </c>
      <c r="O150" s="22">
        <f t="shared" si="44"/>
        <v>0</v>
      </c>
      <c r="P150" s="6">
        <f t="shared" si="41"/>
        <v>0</v>
      </c>
      <c r="Q150" s="10"/>
      <c r="R150" s="5"/>
      <c r="S150" s="5"/>
      <c r="T150" s="5"/>
      <c r="U150" s="5"/>
      <c r="V150" s="5"/>
      <c r="W150" s="5">
        <v>76</v>
      </c>
      <c r="X150" s="6">
        <f t="shared" si="42"/>
        <v>2099.88</v>
      </c>
      <c r="Y150" s="106"/>
    </row>
    <row r="151" spans="1:25" s="63" customFormat="1" ht="36">
      <c r="A151" s="22"/>
      <c r="B151" s="216" t="s">
        <v>1004</v>
      </c>
      <c r="C151" s="22" t="s">
        <v>1555</v>
      </c>
      <c r="D151" s="179"/>
      <c r="E151" s="6">
        <v>36.630000000000003</v>
      </c>
      <c r="F151" s="5">
        <v>0</v>
      </c>
      <c r="G151" s="20">
        <f t="shared" si="40"/>
        <v>0</v>
      </c>
      <c r="H151" s="24"/>
      <c r="I151" s="203">
        <v>43460</v>
      </c>
      <c r="J151" s="22">
        <v>452</v>
      </c>
      <c r="K151" s="5">
        <v>180</v>
      </c>
      <c r="L151" s="6">
        <f t="shared" si="43"/>
        <v>6593.4000000000005</v>
      </c>
      <c r="M151" s="5">
        <v>1340</v>
      </c>
      <c r="N151" s="24">
        <v>43456</v>
      </c>
      <c r="O151" s="22">
        <f t="shared" si="44"/>
        <v>0</v>
      </c>
      <c r="P151" s="6">
        <f t="shared" si="41"/>
        <v>0</v>
      </c>
      <c r="Q151" s="10"/>
      <c r="R151" s="5"/>
      <c r="S151" s="5"/>
      <c r="T151" s="5"/>
      <c r="U151" s="5"/>
      <c r="V151" s="5"/>
      <c r="W151" s="5">
        <v>180</v>
      </c>
      <c r="X151" s="6">
        <f t="shared" si="42"/>
        <v>6593.4000000000005</v>
      </c>
      <c r="Y151" s="106"/>
    </row>
    <row r="152" spans="1:25" s="63" customFormat="1" ht="24">
      <c r="A152" s="22"/>
      <c r="B152" s="216" t="s">
        <v>1002</v>
      </c>
      <c r="C152" s="22" t="s">
        <v>1555</v>
      </c>
      <c r="D152" s="179"/>
      <c r="E152" s="6">
        <v>27.8</v>
      </c>
      <c r="F152" s="5">
        <v>0</v>
      </c>
      <c r="G152" s="20">
        <f t="shared" si="40"/>
        <v>0</v>
      </c>
      <c r="H152" s="24"/>
      <c r="I152" s="203">
        <v>43460</v>
      </c>
      <c r="J152" s="22">
        <v>452</v>
      </c>
      <c r="K152" s="5">
        <v>180</v>
      </c>
      <c r="L152" s="6">
        <f t="shared" si="43"/>
        <v>5004</v>
      </c>
      <c r="M152" s="5">
        <v>1340</v>
      </c>
      <c r="N152" s="24">
        <v>43456</v>
      </c>
      <c r="O152" s="22">
        <f t="shared" si="44"/>
        <v>0</v>
      </c>
      <c r="P152" s="6">
        <f t="shared" si="41"/>
        <v>0</v>
      </c>
      <c r="Q152" s="10"/>
      <c r="R152" s="5"/>
      <c r="S152" s="5"/>
      <c r="T152" s="5"/>
      <c r="U152" s="5"/>
      <c r="V152" s="5"/>
      <c r="W152" s="5">
        <v>180</v>
      </c>
      <c r="X152" s="6">
        <f t="shared" si="42"/>
        <v>5004</v>
      </c>
      <c r="Y152" s="106"/>
    </row>
    <row r="153" spans="1:25" s="63" customFormat="1" ht="36">
      <c r="A153" s="22"/>
      <c r="B153" s="216" t="s">
        <v>1008</v>
      </c>
      <c r="C153" s="22" t="s">
        <v>1555</v>
      </c>
      <c r="D153" s="179"/>
      <c r="E153" s="6">
        <v>36.630000000000003</v>
      </c>
      <c r="F153" s="5">
        <v>0</v>
      </c>
      <c r="G153" s="20">
        <f t="shared" si="40"/>
        <v>0</v>
      </c>
      <c r="H153" s="24"/>
      <c r="I153" s="203">
        <v>43460</v>
      </c>
      <c r="J153" s="22">
        <v>452</v>
      </c>
      <c r="K153" s="5">
        <v>180</v>
      </c>
      <c r="L153" s="6">
        <f t="shared" si="43"/>
        <v>6593.4000000000005</v>
      </c>
      <c r="M153" s="5">
        <v>1340</v>
      </c>
      <c r="N153" s="24">
        <v>43456</v>
      </c>
      <c r="O153" s="22">
        <f t="shared" si="44"/>
        <v>0</v>
      </c>
      <c r="P153" s="6">
        <f t="shared" si="41"/>
        <v>0</v>
      </c>
      <c r="Q153" s="10"/>
      <c r="R153" s="5"/>
      <c r="S153" s="5"/>
      <c r="T153" s="5"/>
      <c r="U153" s="5"/>
      <c r="V153" s="5"/>
      <c r="W153" s="5">
        <v>180</v>
      </c>
      <c r="X153" s="6">
        <f t="shared" si="42"/>
        <v>6593.4000000000005</v>
      </c>
      <c r="Y153" s="106"/>
    </row>
    <row r="154" spans="1:25" s="63" customFormat="1" ht="24">
      <c r="A154" s="22"/>
      <c r="B154" s="216" t="s">
        <v>1003</v>
      </c>
      <c r="C154" s="22" t="s">
        <v>1555</v>
      </c>
      <c r="D154" s="179"/>
      <c r="E154" s="6">
        <v>27.8</v>
      </c>
      <c r="F154" s="5">
        <v>0</v>
      </c>
      <c r="G154" s="20">
        <f t="shared" si="40"/>
        <v>0</v>
      </c>
      <c r="H154" s="24"/>
      <c r="I154" s="203">
        <v>43460</v>
      </c>
      <c r="J154" s="22">
        <v>452</v>
      </c>
      <c r="K154" s="5">
        <v>180</v>
      </c>
      <c r="L154" s="6">
        <f t="shared" si="43"/>
        <v>5004</v>
      </c>
      <c r="M154" s="5">
        <v>1340</v>
      </c>
      <c r="N154" s="24">
        <v>43456</v>
      </c>
      <c r="O154" s="22">
        <f t="shared" si="44"/>
        <v>0</v>
      </c>
      <c r="P154" s="6">
        <f t="shared" si="41"/>
        <v>0</v>
      </c>
      <c r="Q154" s="10"/>
      <c r="R154" s="5"/>
      <c r="S154" s="5"/>
      <c r="T154" s="5"/>
      <c r="U154" s="5"/>
      <c r="V154" s="5"/>
      <c r="W154" s="5">
        <v>180</v>
      </c>
      <c r="X154" s="6">
        <f t="shared" si="42"/>
        <v>5004</v>
      </c>
      <c r="Y154" s="106"/>
    </row>
    <row r="155" spans="1:25" s="63" customFormat="1">
      <c r="A155" s="77"/>
      <c r="B155" s="78" t="s">
        <v>1551</v>
      </c>
      <c r="C155" s="77"/>
      <c r="D155" s="77"/>
      <c r="E155" s="8"/>
      <c r="F155" s="77"/>
      <c r="G155" s="8">
        <f>SUM(G144:G154)</f>
        <v>2681.4</v>
      </c>
      <c r="H155" s="79"/>
      <c r="I155" s="80"/>
      <c r="J155" s="77"/>
      <c r="K155" s="9"/>
      <c r="L155" s="8">
        <f>SUM(L144:L154)</f>
        <v>193301.25999999998</v>
      </c>
      <c r="M155" s="9"/>
      <c r="N155" s="81"/>
      <c r="O155" s="77"/>
      <c r="P155" s="8">
        <f>SUM(P144:P154)</f>
        <v>0</v>
      </c>
      <c r="Q155" s="4"/>
      <c r="R155" s="9"/>
      <c r="S155" s="9"/>
      <c r="T155" s="9"/>
      <c r="U155" s="9"/>
      <c r="V155" s="9"/>
      <c r="W155" s="77"/>
      <c r="X155" s="8">
        <f>SUM(X144:X154)</f>
        <v>195982.65999999997</v>
      </c>
      <c r="Y155" s="106"/>
    </row>
    <row r="156" spans="1:25" s="63" customFormat="1" ht="14.25">
      <c r="A156" s="648" t="s">
        <v>1335</v>
      </c>
      <c r="B156" s="648"/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106"/>
    </row>
    <row r="157" spans="1:25" s="63" customFormat="1" ht="24">
      <c r="A157" s="22">
        <v>1</v>
      </c>
      <c r="B157" s="216" t="s">
        <v>78</v>
      </c>
      <c r="C157" s="22" t="s">
        <v>1555</v>
      </c>
      <c r="D157" s="179" t="s">
        <v>1513</v>
      </c>
      <c r="E157" s="6">
        <v>21.8</v>
      </c>
      <c r="F157" s="5">
        <v>26</v>
      </c>
      <c r="G157" s="20">
        <f>F157*E157</f>
        <v>566.80000000000007</v>
      </c>
      <c r="H157" s="220" t="s">
        <v>1749</v>
      </c>
      <c r="I157" s="203">
        <v>43063</v>
      </c>
      <c r="J157" s="22">
        <v>259</v>
      </c>
      <c r="K157" s="5"/>
      <c r="L157" s="6">
        <f>K157*E157</f>
        <v>0</v>
      </c>
      <c r="M157" s="5">
        <v>700</v>
      </c>
      <c r="N157" s="24">
        <v>43055</v>
      </c>
      <c r="O157" s="22">
        <f>F157-W157</f>
        <v>26</v>
      </c>
      <c r="P157" s="6">
        <f>O157*E157</f>
        <v>566.80000000000007</v>
      </c>
      <c r="Q157" s="10"/>
      <c r="R157" s="5"/>
      <c r="S157" s="5"/>
      <c r="T157" s="5"/>
      <c r="U157" s="5"/>
      <c r="V157" s="5"/>
      <c r="W157" s="5">
        <v>0</v>
      </c>
      <c r="X157" s="6">
        <f>W157*E157</f>
        <v>0</v>
      </c>
      <c r="Y157" s="106"/>
    </row>
    <row r="158" spans="1:25" s="63" customFormat="1" ht="24">
      <c r="A158" s="22"/>
      <c r="B158" s="216" t="s">
        <v>206</v>
      </c>
      <c r="C158" s="22" t="s">
        <v>1001</v>
      </c>
      <c r="D158" s="179"/>
      <c r="E158" s="6">
        <v>37.450000000000003</v>
      </c>
      <c r="F158" s="5">
        <v>0</v>
      </c>
      <c r="G158" s="20">
        <f t="shared" ref="G158:G166" si="45">F158*E158</f>
        <v>0</v>
      </c>
      <c r="H158" s="24"/>
      <c r="I158" s="203">
        <v>43460</v>
      </c>
      <c r="J158" s="22">
        <v>445</v>
      </c>
      <c r="K158" s="5">
        <v>9050</v>
      </c>
      <c r="L158" s="6">
        <f>K158*E158</f>
        <v>338922.5</v>
      </c>
      <c r="M158" s="5">
        <v>1337</v>
      </c>
      <c r="N158" s="24">
        <v>43456</v>
      </c>
      <c r="O158" s="22">
        <f t="shared" ref="O158:O166" si="46">F158+K158-W158</f>
        <v>0</v>
      </c>
      <c r="P158" s="6">
        <f t="shared" ref="P158:P166" si="47">O158*E158</f>
        <v>0</v>
      </c>
      <c r="Q158" s="10"/>
      <c r="R158" s="5"/>
      <c r="S158" s="5"/>
      <c r="T158" s="5"/>
      <c r="U158" s="5"/>
      <c r="V158" s="5"/>
      <c r="W158" s="5">
        <v>9050</v>
      </c>
      <c r="X158" s="6">
        <f t="shared" ref="X158:X166" si="48">W158*E158</f>
        <v>338922.5</v>
      </c>
      <c r="Y158" s="106"/>
    </row>
    <row r="159" spans="1:25" s="63" customFormat="1" ht="36">
      <c r="A159" s="22"/>
      <c r="B159" s="216" t="s">
        <v>1006</v>
      </c>
      <c r="C159" s="22" t="s">
        <v>1555</v>
      </c>
      <c r="D159" s="179"/>
      <c r="E159" s="6">
        <v>54.21</v>
      </c>
      <c r="F159" s="5">
        <v>0</v>
      </c>
      <c r="G159" s="20">
        <f t="shared" si="45"/>
        <v>0</v>
      </c>
      <c r="H159" s="24"/>
      <c r="I159" s="203">
        <v>43460</v>
      </c>
      <c r="J159" s="22">
        <v>455</v>
      </c>
      <c r="K159" s="5">
        <v>104</v>
      </c>
      <c r="L159" s="6">
        <f t="shared" ref="L159:L166" si="49">K159*E159</f>
        <v>5637.84</v>
      </c>
      <c r="M159" s="5">
        <v>1340</v>
      </c>
      <c r="N159" s="24">
        <v>43456</v>
      </c>
      <c r="O159" s="22">
        <f t="shared" si="46"/>
        <v>0</v>
      </c>
      <c r="P159" s="6">
        <f t="shared" si="47"/>
        <v>0</v>
      </c>
      <c r="Q159" s="10"/>
      <c r="R159" s="5"/>
      <c r="S159" s="5"/>
      <c r="T159" s="5"/>
      <c r="U159" s="5"/>
      <c r="V159" s="5"/>
      <c r="W159" s="5">
        <v>104</v>
      </c>
      <c r="X159" s="6">
        <f t="shared" si="48"/>
        <v>5637.84</v>
      </c>
      <c r="Y159" s="106"/>
    </row>
    <row r="160" spans="1:25" s="63" customFormat="1" ht="24">
      <c r="A160" s="22"/>
      <c r="B160" s="216" t="s">
        <v>1002</v>
      </c>
      <c r="C160" s="22" t="s">
        <v>1555</v>
      </c>
      <c r="D160" s="179"/>
      <c r="E160" s="6">
        <v>27.56</v>
      </c>
      <c r="F160" s="5">
        <v>0</v>
      </c>
      <c r="G160" s="20">
        <f t="shared" si="45"/>
        <v>0</v>
      </c>
      <c r="H160" s="24"/>
      <c r="I160" s="203">
        <v>43460</v>
      </c>
      <c r="J160" s="22">
        <v>455</v>
      </c>
      <c r="K160" s="5">
        <v>104</v>
      </c>
      <c r="L160" s="6">
        <f t="shared" si="49"/>
        <v>2866.24</v>
      </c>
      <c r="M160" s="5">
        <v>1340</v>
      </c>
      <c r="N160" s="24">
        <v>43456</v>
      </c>
      <c r="O160" s="22">
        <f t="shared" si="46"/>
        <v>0</v>
      </c>
      <c r="P160" s="6">
        <f t="shared" si="47"/>
        <v>0</v>
      </c>
      <c r="Q160" s="10"/>
      <c r="R160" s="5"/>
      <c r="S160" s="5"/>
      <c r="T160" s="5"/>
      <c r="U160" s="5"/>
      <c r="V160" s="5"/>
      <c r="W160" s="5">
        <v>104</v>
      </c>
      <c r="X160" s="6">
        <f t="shared" si="48"/>
        <v>2866.24</v>
      </c>
      <c r="Y160" s="106"/>
    </row>
    <row r="161" spans="1:25" s="63" customFormat="1" ht="36">
      <c r="A161" s="22"/>
      <c r="B161" s="216" t="s">
        <v>1007</v>
      </c>
      <c r="C161" s="22" t="s">
        <v>1555</v>
      </c>
      <c r="D161" s="179"/>
      <c r="E161" s="6">
        <v>54.31</v>
      </c>
      <c r="F161" s="5">
        <v>0</v>
      </c>
      <c r="G161" s="20">
        <f t="shared" si="45"/>
        <v>0</v>
      </c>
      <c r="H161" s="24"/>
      <c r="I161" s="203">
        <v>43460</v>
      </c>
      <c r="J161" s="22">
        <v>455</v>
      </c>
      <c r="K161" s="5">
        <v>104</v>
      </c>
      <c r="L161" s="6">
        <f t="shared" si="49"/>
        <v>5648.24</v>
      </c>
      <c r="M161" s="5">
        <v>1340</v>
      </c>
      <c r="N161" s="24">
        <v>43456</v>
      </c>
      <c r="O161" s="22">
        <f t="shared" si="46"/>
        <v>0</v>
      </c>
      <c r="P161" s="6">
        <f t="shared" si="47"/>
        <v>0</v>
      </c>
      <c r="Q161" s="10"/>
      <c r="R161" s="5"/>
      <c r="S161" s="5"/>
      <c r="T161" s="5"/>
      <c r="U161" s="5"/>
      <c r="V161" s="5"/>
      <c r="W161" s="5">
        <v>104</v>
      </c>
      <c r="X161" s="6">
        <f t="shared" si="48"/>
        <v>5648.24</v>
      </c>
      <c r="Y161" s="106"/>
    </row>
    <row r="162" spans="1:25" s="63" customFormat="1" ht="24">
      <c r="A162" s="22"/>
      <c r="B162" s="216" t="s">
        <v>1003</v>
      </c>
      <c r="C162" s="22" t="s">
        <v>1555</v>
      </c>
      <c r="D162" s="179"/>
      <c r="E162" s="6">
        <v>27.63</v>
      </c>
      <c r="F162" s="5">
        <v>0</v>
      </c>
      <c r="G162" s="20">
        <f t="shared" si="45"/>
        <v>0</v>
      </c>
      <c r="H162" s="24"/>
      <c r="I162" s="203">
        <v>43460</v>
      </c>
      <c r="J162" s="22">
        <v>455</v>
      </c>
      <c r="K162" s="5">
        <v>104</v>
      </c>
      <c r="L162" s="6">
        <f t="shared" si="49"/>
        <v>2873.52</v>
      </c>
      <c r="M162" s="5">
        <v>1340</v>
      </c>
      <c r="N162" s="24">
        <v>43456</v>
      </c>
      <c r="O162" s="22">
        <f t="shared" si="46"/>
        <v>0</v>
      </c>
      <c r="P162" s="6">
        <f t="shared" si="47"/>
        <v>0</v>
      </c>
      <c r="Q162" s="10"/>
      <c r="R162" s="5"/>
      <c r="S162" s="5"/>
      <c r="T162" s="5"/>
      <c r="U162" s="5"/>
      <c r="V162" s="5"/>
      <c r="W162" s="5">
        <v>104</v>
      </c>
      <c r="X162" s="6">
        <f t="shared" si="48"/>
        <v>2873.52</v>
      </c>
      <c r="Y162" s="106"/>
    </row>
    <row r="163" spans="1:25" s="63" customFormat="1" ht="36">
      <c r="A163" s="22"/>
      <c r="B163" s="216" t="s">
        <v>1004</v>
      </c>
      <c r="C163" s="22" t="s">
        <v>1555</v>
      </c>
      <c r="D163" s="179"/>
      <c r="E163" s="6">
        <v>36.630000000000003</v>
      </c>
      <c r="F163" s="5">
        <v>0</v>
      </c>
      <c r="G163" s="20">
        <f t="shared" si="45"/>
        <v>0</v>
      </c>
      <c r="H163" s="24"/>
      <c r="I163" s="203">
        <v>43460</v>
      </c>
      <c r="J163" s="22">
        <v>455</v>
      </c>
      <c r="K163" s="5">
        <v>190</v>
      </c>
      <c r="L163" s="6">
        <f t="shared" si="49"/>
        <v>6959.7000000000007</v>
      </c>
      <c r="M163" s="5">
        <v>1340</v>
      </c>
      <c r="N163" s="24">
        <v>43456</v>
      </c>
      <c r="O163" s="22">
        <f t="shared" si="46"/>
        <v>0</v>
      </c>
      <c r="P163" s="6">
        <f t="shared" si="47"/>
        <v>0</v>
      </c>
      <c r="Q163" s="10"/>
      <c r="R163" s="5"/>
      <c r="S163" s="5"/>
      <c r="T163" s="5"/>
      <c r="U163" s="5"/>
      <c r="V163" s="5"/>
      <c r="W163" s="5">
        <v>190</v>
      </c>
      <c r="X163" s="6">
        <f t="shared" si="48"/>
        <v>6959.7000000000007</v>
      </c>
      <c r="Y163" s="106"/>
    </row>
    <row r="164" spans="1:25" s="63" customFormat="1" ht="24">
      <c r="A164" s="22"/>
      <c r="B164" s="216" t="s">
        <v>1002</v>
      </c>
      <c r="C164" s="22" t="s">
        <v>1555</v>
      </c>
      <c r="D164" s="179"/>
      <c r="E164" s="6">
        <v>27.8</v>
      </c>
      <c r="F164" s="5">
        <v>0</v>
      </c>
      <c r="G164" s="20">
        <f t="shared" si="45"/>
        <v>0</v>
      </c>
      <c r="H164" s="24"/>
      <c r="I164" s="203">
        <v>43460</v>
      </c>
      <c r="J164" s="22">
        <v>455</v>
      </c>
      <c r="K164" s="5">
        <v>190</v>
      </c>
      <c r="L164" s="6">
        <f t="shared" si="49"/>
        <v>5282</v>
      </c>
      <c r="M164" s="5">
        <v>1340</v>
      </c>
      <c r="N164" s="24">
        <v>43456</v>
      </c>
      <c r="O164" s="22">
        <f t="shared" si="46"/>
        <v>0</v>
      </c>
      <c r="P164" s="6">
        <f t="shared" si="47"/>
        <v>0</v>
      </c>
      <c r="Q164" s="10"/>
      <c r="R164" s="5"/>
      <c r="S164" s="5"/>
      <c r="T164" s="5"/>
      <c r="U164" s="5"/>
      <c r="V164" s="5"/>
      <c r="W164" s="5">
        <v>190</v>
      </c>
      <c r="X164" s="6">
        <f t="shared" si="48"/>
        <v>5282</v>
      </c>
      <c r="Y164" s="106"/>
    </row>
    <row r="165" spans="1:25" s="63" customFormat="1" ht="36">
      <c r="A165" s="22"/>
      <c r="B165" s="216" t="s">
        <v>1008</v>
      </c>
      <c r="C165" s="22" t="s">
        <v>1555</v>
      </c>
      <c r="D165" s="179"/>
      <c r="E165" s="6">
        <v>36.630000000000003</v>
      </c>
      <c r="F165" s="5">
        <v>0</v>
      </c>
      <c r="G165" s="20">
        <f t="shared" si="45"/>
        <v>0</v>
      </c>
      <c r="H165" s="24"/>
      <c r="I165" s="203">
        <v>43460</v>
      </c>
      <c r="J165" s="22">
        <v>455</v>
      </c>
      <c r="K165" s="5">
        <v>190</v>
      </c>
      <c r="L165" s="6">
        <f t="shared" si="49"/>
        <v>6959.7000000000007</v>
      </c>
      <c r="M165" s="5">
        <v>1340</v>
      </c>
      <c r="N165" s="24">
        <v>43456</v>
      </c>
      <c r="O165" s="22">
        <f t="shared" si="46"/>
        <v>0</v>
      </c>
      <c r="P165" s="6">
        <f t="shared" si="47"/>
        <v>0</v>
      </c>
      <c r="Q165" s="10"/>
      <c r="R165" s="5"/>
      <c r="S165" s="5"/>
      <c r="T165" s="5"/>
      <c r="U165" s="5"/>
      <c r="V165" s="5"/>
      <c r="W165" s="5">
        <v>190</v>
      </c>
      <c r="X165" s="6">
        <f t="shared" si="48"/>
        <v>6959.7000000000007</v>
      </c>
      <c r="Y165" s="106"/>
    </row>
    <row r="166" spans="1:25" s="63" customFormat="1" ht="24">
      <c r="A166" s="22"/>
      <c r="B166" s="216" t="s">
        <v>1003</v>
      </c>
      <c r="C166" s="22" t="s">
        <v>1555</v>
      </c>
      <c r="D166" s="179"/>
      <c r="E166" s="6">
        <v>27.8</v>
      </c>
      <c r="F166" s="5">
        <v>0</v>
      </c>
      <c r="G166" s="20">
        <f t="shared" si="45"/>
        <v>0</v>
      </c>
      <c r="H166" s="24"/>
      <c r="I166" s="203">
        <v>43460</v>
      </c>
      <c r="J166" s="22">
        <v>455</v>
      </c>
      <c r="K166" s="5">
        <v>190</v>
      </c>
      <c r="L166" s="6">
        <f t="shared" si="49"/>
        <v>5282</v>
      </c>
      <c r="M166" s="5">
        <v>1340</v>
      </c>
      <c r="N166" s="24">
        <v>43456</v>
      </c>
      <c r="O166" s="22">
        <f t="shared" si="46"/>
        <v>0</v>
      </c>
      <c r="P166" s="6">
        <f t="shared" si="47"/>
        <v>0</v>
      </c>
      <c r="Q166" s="10"/>
      <c r="R166" s="5"/>
      <c r="S166" s="5"/>
      <c r="T166" s="5"/>
      <c r="U166" s="5"/>
      <c r="V166" s="5"/>
      <c r="W166" s="5">
        <v>190</v>
      </c>
      <c r="X166" s="6">
        <f t="shared" si="48"/>
        <v>5282</v>
      </c>
      <c r="Y166" s="106"/>
    </row>
    <row r="167" spans="1:25" s="63" customFormat="1">
      <c r="A167" s="77"/>
      <c r="B167" s="78" t="s">
        <v>1551</v>
      </c>
      <c r="C167" s="77"/>
      <c r="D167" s="77"/>
      <c r="E167" s="8"/>
      <c r="F167" s="77"/>
      <c r="G167" s="8">
        <f>SUM(G157:G157)</f>
        <v>566.80000000000007</v>
      </c>
      <c r="H167" s="79"/>
      <c r="I167" s="80"/>
      <c r="J167" s="77"/>
      <c r="K167" s="9"/>
      <c r="L167" s="8">
        <f>SUM(L157:L166)</f>
        <v>380431.74000000005</v>
      </c>
      <c r="M167" s="9"/>
      <c r="N167" s="81"/>
      <c r="O167" s="22"/>
      <c r="P167" s="8">
        <f>SUM(P157:P166)</f>
        <v>566.80000000000007</v>
      </c>
      <c r="Q167" s="4"/>
      <c r="R167" s="9"/>
      <c r="S167" s="9"/>
      <c r="T167" s="9"/>
      <c r="U167" s="9"/>
      <c r="V167" s="9"/>
      <c r="W167" s="77"/>
      <c r="X167" s="8">
        <f>SUM(X157:X166)</f>
        <v>380431.74000000005</v>
      </c>
      <c r="Y167" s="106"/>
    </row>
    <row r="168" spans="1:25" s="63" customFormat="1">
      <c r="A168" s="730" t="s">
        <v>1336</v>
      </c>
      <c r="B168" s="731"/>
      <c r="C168" s="731"/>
      <c r="D168" s="731"/>
      <c r="E168" s="731"/>
      <c r="F168" s="731"/>
      <c r="G168" s="731"/>
      <c r="H168" s="731"/>
      <c r="I168" s="731"/>
      <c r="J168" s="731"/>
      <c r="K168" s="731"/>
      <c r="L168" s="731"/>
      <c r="M168" s="731"/>
      <c r="N168" s="731"/>
      <c r="O168" s="731"/>
      <c r="P168" s="731"/>
      <c r="Q168" s="731"/>
      <c r="R168" s="731"/>
      <c r="S168" s="731"/>
      <c r="T168" s="731"/>
      <c r="U168" s="731"/>
      <c r="V168" s="731"/>
      <c r="W168" s="731"/>
      <c r="X168" s="732"/>
      <c r="Y168" s="106"/>
    </row>
    <row r="169" spans="1:25" s="63" customFormat="1" ht="24">
      <c r="A169" s="22">
        <v>1</v>
      </c>
      <c r="B169" s="82" t="s">
        <v>1529</v>
      </c>
      <c r="C169" s="22" t="s">
        <v>1555</v>
      </c>
      <c r="D169" s="22">
        <v>420318</v>
      </c>
      <c r="E169" s="6">
        <v>3.08</v>
      </c>
      <c r="F169" s="5">
        <v>546</v>
      </c>
      <c r="G169" s="6">
        <f>F169*E169</f>
        <v>1681.68</v>
      </c>
      <c r="H169" s="178">
        <v>44039</v>
      </c>
      <c r="I169" s="339"/>
      <c r="J169" s="339"/>
      <c r="K169" s="339"/>
      <c r="L169" s="6">
        <f>K169*E169</f>
        <v>0</v>
      </c>
      <c r="M169" s="5">
        <v>458</v>
      </c>
      <c r="N169" s="24">
        <v>42968</v>
      </c>
      <c r="O169" s="22">
        <f>F169-W169</f>
        <v>0</v>
      </c>
      <c r="P169" s="6">
        <f>O169*E169</f>
        <v>0</v>
      </c>
      <c r="Q169" s="10"/>
      <c r="R169" s="5"/>
      <c r="S169" s="5"/>
      <c r="T169" s="5"/>
      <c r="U169" s="5"/>
      <c r="V169" s="5"/>
      <c r="W169" s="5">
        <v>546</v>
      </c>
      <c r="X169" s="6">
        <f>W169*E169</f>
        <v>1681.68</v>
      </c>
      <c r="Y169" s="106"/>
    </row>
    <row r="170" spans="1:25" s="63" customFormat="1" ht="24">
      <c r="A170" s="22">
        <v>2</v>
      </c>
      <c r="B170" s="82" t="s">
        <v>1530</v>
      </c>
      <c r="C170" s="22" t="s">
        <v>1555</v>
      </c>
      <c r="D170" s="22">
        <v>32355</v>
      </c>
      <c r="E170" s="6">
        <v>2.4</v>
      </c>
      <c r="F170" s="5">
        <v>540</v>
      </c>
      <c r="G170" s="6">
        <f>F170*E170</f>
        <v>1296</v>
      </c>
      <c r="H170" s="178">
        <v>44253</v>
      </c>
      <c r="I170" s="339"/>
      <c r="J170" s="339"/>
      <c r="K170" s="339"/>
      <c r="L170" s="6">
        <f>K170*E170</f>
        <v>0</v>
      </c>
      <c r="M170" s="5">
        <v>458</v>
      </c>
      <c r="N170" s="24">
        <v>42968</v>
      </c>
      <c r="O170" s="22">
        <f>F170-W170</f>
        <v>0</v>
      </c>
      <c r="P170" s="6">
        <f>O170*E170</f>
        <v>0</v>
      </c>
      <c r="Q170" s="10"/>
      <c r="R170" s="5"/>
      <c r="S170" s="5"/>
      <c r="T170" s="5"/>
      <c r="U170" s="5"/>
      <c r="V170" s="5"/>
      <c r="W170" s="5">
        <v>540</v>
      </c>
      <c r="X170" s="6">
        <f>W170*E170</f>
        <v>1296</v>
      </c>
      <c r="Y170" s="106"/>
    </row>
    <row r="171" spans="1:25" s="63" customFormat="1" ht="24">
      <c r="A171" s="22">
        <v>3</v>
      </c>
      <c r="B171" s="82" t="s">
        <v>1531</v>
      </c>
      <c r="C171" s="22" t="s">
        <v>1555</v>
      </c>
      <c r="D171" s="22">
        <v>32356</v>
      </c>
      <c r="E171" s="6">
        <v>2.58</v>
      </c>
      <c r="F171" s="5">
        <v>426</v>
      </c>
      <c r="G171" s="6">
        <f>F171*E171</f>
        <v>1099.08</v>
      </c>
      <c r="H171" s="178">
        <v>44151</v>
      </c>
      <c r="I171" s="339"/>
      <c r="J171" s="339"/>
      <c r="K171" s="339"/>
      <c r="L171" s="6">
        <f>K171*E171</f>
        <v>0</v>
      </c>
      <c r="M171" s="5">
        <v>458</v>
      </c>
      <c r="N171" s="24">
        <v>42968</v>
      </c>
      <c r="O171" s="22">
        <f>F171-W171</f>
        <v>90</v>
      </c>
      <c r="P171" s="6">
        <f>O171*E171</f>
        <v>232.20000000000002</v>
      </c>
      <c r="Q171" s="10"/>
      <c r="R171" s="5"/>
      <c r="S171" s="5"/>
      <c r="T171" s="5"/>
      <c r="U171" s="5"/>
      <c r="V171" s="5"/>
      <c r="W171" s="5">
        <v>336</v>
      </c>
      <c r="X171" s="6">
        <f>W171*E171</f>
        <v>866.88</v>
      </c>
      <c r="Y171" s="106"/>
    </row>
    <row r="172" spans="1:25" s="63" customFormat="1" ht="24">
      <c r="A172" s="22">
        <v>4</v>
      </c>
      <c r="B172" s="82" t="s">
        <v>1526</v>
      </c>
      <c r="C172" s="22" t="s">
        <v>1555</v>
      </c>
      <c r="D172" s="220" t="s">
        <v>1753</v>
      </c>
      <c r="E172" s="6">
        <v>5.2</v>
      </c>
      <c r="F172" s="5">
        <v>702</v>
      </c>
      <c r="G172" s="6">
        <f>F172*E172</f>
        <v>3650.4</v>
      </c>
      <c r="H172" s="178">
        <v>44027</v>
      </c>
      <c r="I172" s="339"/>
      <c r="J172" s="339"/>
      <c r="K172" s="339"/>
      <c r="L172" s="6">
        <f>K172*E172</f>
        <v>0</v>
      </c>
      <c r="M172" s="5">
        <v>458</v>
      </c>
      <c r="N172" s="24">
        <v>42968</v>
      </c>
      <c r="O172" s="22">
        <f>F172-W172</f>
        <v>270</v>
      </c>
      <c r="P172" s="6">
        <f>O172*E172</f>
        <v>1404</v>
      </c>
      <c r="Q172" s="10"/>
      <c r="R172" s="5"/>
      <c r="S172" s="5"/>
      <c r="T172" s="5"/>
      <c r="U172" s="5"/>
      <c r="V172" s="5"/>
      <c r="W172" s="5">
        <v>432</v>
      </c>
      <c r="X172" s="6">
        <f>W172*E172</f>
        <v>2246.4</v>
      </c>
      <c r="Y172" s="106"/>
    </row>
    <row r="173" spans="1:25" s="63" customFormat="1" ht="36">
      <c r="A173" s="22">
        <v>5</v>
      </c>
      <c r="B173" s="82" t="s">
        <v>1527</v>
      </c>
      <c r="C173" s="22" t="s">
        <v>1555</v>
      </c>
      <c r="D173" s="220" t="s">
        <v>0</v>
      </c>
      <c r="E173" s="6">
        <v>8.15</v>
      </c>
      <c r="F173" s="5">
        <v>450</v>
      </c>
      <c r="G173" s="6">
        <f>F173*E173</f>
        <v>3667.5</v>
      </c>
      <c r="H173" s="178">
        <v>44256</v>
      </c>
      <c r="I173" s="339"/>
      <c r="J173" s="339"/>
      <c r="K173" s="339"/>
      <c r="L173" s="6">
        <f>K173*E173</f>
        <v>0</v>
      </c>
      <c r="M173" s="5">
        <v>458</v>
      </c>
      <c r="N173" s="24">
        <v>42968</v>
      </c>
      <c r="O173" s="22">
        <f>F173-W173</f>
        <v>30</v>
      </c>
      <c r="P173" s="6">
        <f>O173*E173</f>
        <v>244.5</v>
      </c>
      <c r="Q173" s="10"/>
      <c r="R173" s="5"/>
      <c r="S173" s="5"/>
      <c r="T173" s="5"/>
      <c r="U173" s="5"/>
      <c r="V173" s="5"/>
      <c r="W173" s="5">
        <v>420</v>
      </c>
      <c r="X173" s="6">
        <f>W173*E173</f>
        <v>3423</v>
      </c>
      <c r="Y173" s="106"/>
    </row>
    <row r="174" spans="1:25" s="63" customFormat="1">
      <c r="A174" s="77"/>
      <c r="B174" s="78" t="s">
        <v>1551</v>
      </c>
      <c r="C174" s="77"/>
      <c r="D174" s="77"/>
      <c r="E174" s="8"/>
      <c r="F174" s="77"/>
      <c r="G174" s="8">
        <f>SUM(G169:G173)</f>
        <v>11394.66</v>
      </c>
      <c r="H174" s="79"/>
      <c r="I174" s="80"/>
      <c r="J174" s="77"/>
      <c r="K174" s="9"/>
      <c r="L174" s="8">
        <f>SUM(L169:L173)</f>
        <v>0</v>
      </c>
      <c r="M174" s="9"/>
      <c r="N174" s="81"/>
      <c r="O174" s="77"/>
      <c r="P174" s="8">
        <f>SUM(P169:P173)</f>
        <v>1880.7</v>
      </c>
      <c r="Q174" s="4"/>
      <c r="R174" s="9"/>
      <c r="S174" s="9"/>
      <c r="T174" s="9"/>
      <c r="U174" s="9"/>
      <c r="V174" s="9"/>
      <c r="W174" s="77"/>
      <c r="X174" s="8">
        <f>SUM(X169:X173)</f>
        <v>9513.9600000000009</v>
      </c>
      <c r="Y174" s="106"/>
    </row>
    <row r="175" spans="1:25" s="63" customFormat="1" ht="14.25">
      <c r="A175" s="648" t="s">
        <v>1337</v>
      </c>
      <c r="B175" s="648"/>
      <c r="C175" s="648"/>
      <c r="D175" s="648"/>
      <c r="E175" s="648"/>
      <c r="F175" s="648"/>
      <c r="G175" s="648"/>
      <c r="H175" s="648"/>
      <c r="I175" s="648"/>
      <c r="J175" s="648"/>
      <c r="K175" s="648"/>
      <c r="L175" s="648"/>
      <c r="M175" s="648"/>
      <c r="N175" s="648"/>
      <c r="O175" s="648"/>
      <c r="P175" s="648"/>
      <c r="Q175" s="648"/>
      <c r="R175" s="648"/>
      <c r="S175" s="648"/>
      <c r="T175" s="648"/>
      <c r="U175" s="648"/>
      <c r="V175" s="648"/>
      <c r="W175" s="648"/>
      <c r="X175" s="648"/>
      <c r="Y175" s="106"/>
    </row>
    <row r="176" spans="1:25" s="61" customFormat="1" ht="25.5">
      <c r="A176" s="315"/>
      <c r="B176" s="193" t="s">
        <v>206</v>
      </c>
      <c r="C176" s="212" t="s">
        <v>1001</v>
      </c>
      <c r="D176" s="336"/>
      <c r="E176" s="213">
        <v>37.450000000000003</v>
      </c>
      <c r="F176" s="315">
        <v>0</v>
      </c>
      <c r="G176" s="315">
        <f>F176*E176</f>
        <v>0</v>
      </c>
      <c r="H176" s="315"/>
      <c r="I176" s="24">
        <v>43460</v>
      </c>
      <c r="J176" s="315">
        <v>448</v>
      </c>
      <c r="K176" s="315">
        <v>5660</v>
      </c>
      <c r="L176" s="315">
        <f>K176*E176</f>
        <v>211967.00000000003</v>
      </c>
      <c r="M176" s="315">
        <v>1337</v>
      </c>
      <c r="N176" s="337">
        <v>43456</v>
      </c>
      <c r="O176" s="315">
        <f>F176+K176-W176</f>
        <v>0</v>
      </c>
      <c r="P176" s="315">
        <f>O176*E176</f>
        <v>0</v>
      </c>
      <c r="Q176" s="315"/>
      <c r="R176" s="315"/>
      <c r="S176" s="315"/>
      <c r="T176" s="315"/>
      <c r="U176" s="315"/>
      <c r="V176" s="315"/>
      <c r="W176" s="315">
        <v>5660</v>
      </c>
      <c r="X176" s="315">
        <f>W176*E176</f>
        <v>211967.00000000003</v>
      </c>
      <c r="Y176" s="108"/>
    </row>
    <row r="177" spans="1:25" s="61" customFormat="1" ht="51">
      <c r="A177" s="315"/>
      <c r="B177" s="193" t="s">
        <v>1006</v>
      </c>
      <c r="C177" s="212" t="s">
        <v>1555</v>
      </c>
      <c r="D177" s="336"/>
      <c r="E177" s="213">
        <v>54.21</v>
      </c>
      <c r="F177" s="315">
        <v>0</v>
      </c>
      <c r="G177" s="315">
        <f t="shared" ref="G177:G184" si="50">F177*E177</f>
        <v>0</v>
      </c>
      <c r="H177" s="315"/>
      <c r="I177" s="337">
        <v>43460</v>
      </c>
      <c r="J177" s="315">
        <v>458</v>
      </c>
      <c r="K177" s="315">
        <v>104</v>
      </c>
      <c r="L177" s="315">
        <f t="shared" ref="L177:L184" si="51">K177*E177</f>
        <v>5637.84</v>
      </c>
      <c r="M177" s="315">
        <v>1340</v>
      </c>
      <c r="N177" s="337">
        <v>43456</v>
      </c>
      <c r="O177" s="315">
        <f t="shared" ref="O177:O184" si="52">F177+K177-W177</f>
        <v>0</v>
      </c>
      <c r="P177" s="315">
        <f t="shared" ref="P177:P184" si="53">O177*E177</f>
        <v>0</v>
      </c>
      <c r="Q177" s="315"/>
      <c r="R177" s="315"/>
      <c r="S177" s="315"/>
      <c r="T177" s="315"/>
      <c r="U177" s="315"/>
      <c r="V177" s="315"/>
      <c r="W177" s="315">
        <v>104</v>
      </c>
      <c r="X177" s="315">
        <f t="shared" ref="X177:X184" si="54">W177*E177</f>
        <v>5637.84</v>
      </c>
      <c r="Y177" s="108"/>
    </row>
    <row r="178" spans="1:25" s="61" customFormat="1" ht="25.5">
      <c r="A178" s="315"/>
      <c r="B178" s="193" t="s">
        <v>1002</v>
      </c>
      <c r="C178" s="212" t="s">
        <v>1555</v>
      </c>
      <c r="D178" s="336"/>
      <c r="E178" s="213">
        <v>27.56</v>
      </c>
      <c r="F178" s="315">
        <v>0</v>
      </c>
      <c r="G178" s="315">
        <f t="shared" si="50"/>
        <v>0</v>
      </c>
      <c r="H178" s="315"/>
      <c r="I178" s="337">
        <v>43460</v>
      </c>
      <c r="J178" s="315">
        <v>458</v>
      </c>
      <c r="K178" s="315">
        <v>104</v>
      </c>
      <c r="L178" s="315">
        <f t="shared" si="51"/>
        <v>2866.24</v>
      </c>
      <c r="M178" s="315">
        <v>1340</v>
      </c>
      <c r="N178" s="337">
        <v>43456</v>
      </c>
      <c r="O178" s="315">
        <f t="shared" si="52"/>
        <v>0</v>
      </c>
      <c r="P178" s="315">
        <f t="shared" si="53"/>
        <v>0</v>
      </c>
      <c r="Q178" s="315"/>
      <c r="R178" s="315"/>
      <c r="S178" s="315"/>
      <c r="T178" s="315"/>
      <c r="U178" s="315"/>
      <c r="V178" s="315"/>
      <c r="W178" s="315">
        <v>104</v>
      </c>
      <c r="X178" s="315">
        <f t="shared" si="54"/>
        <v>2866.24</v>
      </c>
      <c r="Y178" s="108"/>
    </row>
    <row r="179" spans="1:25" s="61" customFormat="1" ht="38.25">
      <c r="A179" s="315"/>
      <c r="B179" s="193" t="s">
        <v>1007</v>
      </c>
      <c r="C179" s="212" t="s">
        <v>1555</v>
      </c>
      <c r="D179" s="336"/>
      <c r="E179" s="213">
        <v>54.31</v>
      </c>
      <c r="F179" s="315">
        <v>0</v>
      </c>
      <c r="G179" s="315">
        <f t="shared" si="50"/>
        <v>0</v>
      </c>
      <c r="H179" s="315"/>
      <c r="I179" s="337">
        <v>43460</v>
      </c>
      <c r="J179" s="315">
        <v>458</v>
      </c>
      <c r="K179" s="315">
        <v>104</v>
      </c>
      <c r="L179" s="315">
        <f t="shared" si="51"/>
        <v>5648.24</v>
      </c>
      <c r="M179" s="315">
        <v>1340</v>
      </c>
      <c r="N179" s="337">
        <v>43456</v>
      </c>
      <c r="O179" s="315">
        <f t="shared" si="52"/>
        <v>0</v>
      </c>
      <c r="P179" s="315">
        <f t="shared" si="53"/>
        <v>0</v>
      </c>
      <c r="Q179" s="315"/>
      <c r="R179" s="315"/>
      <c r="S179" s="315"/>
      <c r="T179" s="315"/>
      <c r="U179" s="315"/>
      <c r="V179" s="315"/>
      <c r="W179" s="315">
        <v>104</v>
      </c>
      <c r="X179" s="315">
        <f t="shared" si="54"/>
        <v>5648.24</v>
      </c>
      <c r="Y179" s="108"/>
    </row>
    <row r="180" spans="1:25" s="61" customFormat="1" ht="25.5">
      <c r="A180" s="315"/>
      <c r="B180" s="193" t="s">
        <v>1003</v>
      </c>
      <c r="C180" s="212" t="s">
        <v>1555</v>
      </c>
      <c r="D180" s="336"/>
      <c r="E180" s="213">
        <v>27.63</v>
      </c>
      <c r="F180" s="315">
        <v>0</v>
      </c>
      <c r="G180" s="315">
        <f t="shared" si="50"/>
        <v>0</v>
      </c>
      <c r="H180" s="315"/>
      <c r="I180" s="337">
        <v>43460</v>
      </c>
      <c r="J180" s="315">
        <v>458</v>
      </c>
      <c r="K180" s="315">
        <v>104</v>
      </c>
      <c r="L180" s="315">
        <f t="shared" si="51"/>
        <v>2873.52</v>
      </c>
      <c r="M180" s="315">
        <v>1340</v>
      </c>
      <c r="N180" s="337">
        <v>43456</v>
      </c>
      <c r="O180" s="315">
        <f t="shared" si="52"/>
        <v>0</v>
      </c>
      <c r="P180" s="315">
        <f t="shared" si="53"/>
        <v>0</v>
      </c>
      <c r="Q180" s="315"/>
      <c r="R180" s="315"/>
      <c r="S180" s="315"/>
      <c r="T180" s="315"/>
      <c r="U180" s="315"/>
      <c r="V180" s="315"/>
      <c r="W180" s="315">
        <v>104</v>
      </c>
      <c r="X180" s="315">
        <f t="shared" si="54"/>
        <v>2873.52</v>
      </c>
      <c r="Y180" s="108"/>
    </row>
    <row r="181" spans="1:25" s="61" customFormat="1" ht="38.25">
      <c r="A181" s="315"/>
      <c r="B181" s="193" t="s">
        <v>1004</v>
      </c>
      <c r="C181" s="212" t="s">
        <v>1555</v>
      </c>
      <c r="D181" s="336"/>
      <c r="E181" s="213">
        <v>36.630000000000003</v>
      </c>
      <c r="F181" s="315">
        <v>0</v>
      </c>
      <c r="G181" s="315">
        <f t="shared" si="50"/>
        <v>0</v>
      </c>
      <c r="H181" s="315"/>
      <c r="I181" s="337">
        <v>43460</v>
      </c>
      <c r="J181" s="315">
        <v>458</v>
      </c>
      <c r="K181" s="315">
        <v>660</v>
      </c>
      <c r="L181" s="315">
        <f t="shared" si="51"/>
        <v>24175.800000000003</v>
      </c>
      <c r="M181" s="315">
        <v>1340</v>
      </c>
      <c r="N181" s="337">
        <v>43456</v>
      </c>
      <c r="O181" s="315">
        <f t="shared" si="52"/>
        <v>0</v>
      </c>
      <c r="P181" s="315">
        <f t="shared" si="53"/>
        <v>0</v>
      </c>
      <c r="Q181" s="315"/>
      <c r="R181" s="315"/>
      <c r="S181" s="315"/>
      <c r="T181" s="315"/>
      <c r="U181" s="315"/>
      <c r="V181" s="315"/>
      <c r="W181" s="315">
        <v>660</v>
      </c>
      <c r="X181" s="315">
        <f t="shared" si="54"/>
        <v>24175.800000000003</v>
      </c>
      <c r="Y181" s="108"/>
    </row>
    <row r="182" spans="1:25" s="61" customFormat="1" ht="25.5">
      <c r="A182" s="315"/>
      <c r="B182" s="193" t="s">
        <v>1002</v>
      </c>
      <c r="C182" s="212" t="s">
        <v>1555</v>
      </c>
      <c r="D182" s="336"/>
      <c r="E182" s="213">
        <v>27.8</v>
      </c>
      <c r="F182" s="315">
        <v>0</v>
      </c>
      <c r="G182" s="315">
        <f t="shared" si="50"/>
        <v>0</v>
      </c>
      <c r="H182" s="315"/>
      <c r="I182" s="337">
        <v>43460</v>
      </c>
      <c r="J182" s="315">
        <v>458</v>
      </c>
      <c r="K182" s="315">
        <v>660</v>
      </c>
      <c r="L182" s="315">
        <f t="shared" si="51"/>
        <v>18348</v>
      </c>
      <c r="M182" s="315">
        <v>1340</v>
      </c>
      <c r="N182" s="337">
        <v>43456</v>
      </c>
      <c r="O182" s="315">
        <f t="shared" si="52"/>
        <v>0</v>
      </c>
      <c r="P182" s="315">
        <f t="shared" si="53"/>
        <v>0</v>
      </c>
      <c r="Q182" s="315"/>
      <c r="R182" s="315"/>
      <c r="S182" s="315"/>
      <c r="T182" s="315"/>
      <c r="U182" s="315"/>
      <c r="V182" s="315"/>
      <c r="W182" s="315">
        <v>660</v>
      </c>
      <c r="X182" s="315">
        <f t="shared" si="54"/>
        <v>18348</v>
      </c>
      <c r="Y182" s="108"/>
    </row>
    <row r="183" spans="1:25" s="61" customFormat="1" ht="38.25">
      <c r="A183" s="315"/>
      <c r="B183" s="193" t="s">
        <v>1008</v>
      </c>
      <c r="C183" s="212" t="s">
        <v>1555</v>
      </c>
      <c r="D183" s="336"/>
      <c r="E183" s="213">
        <v>36.630000000000003</v>
      </c>
      <c r="F183" s="315">
        <v>0</v>
      </c>
      <c r="G183" s="315">
        <f t="shared" si="50"/>
        <v>0</v>
      </c>
      <c r="H183" s="315"/>
      <c r="I183" s="337">
        <v>43460</v>
      </c>
      <c r="J183" s="315">
        <v>458</v>
      </c>
      <c r="K183" s="315">
        <v>660</v>
      </c>
      <c r="L183" s="315">
        <f t="shared" si="51"/>
        <v>24175.800000000003</v>
      </c>
      <c r="M183" s="315">
        <v>1340</v>
      </c>
      <c r="N183" s="337">
        <v>43456</v>
      </c>
      <c r="O183" s="315">
        <f t="shared" si="52"/>
        <v>0</v>
      </c>
      <c r="P183" s="315">
        <f t="shared" si="53"/>
        <v>0</v>
      </c>
      <c r="Q183" s="315"/>
      <c r="R183" s="315"/>
      <c r="S183" s="315"/>
      <c r="T183" s="315"/>
      <c r="U183" s="315"/>
      <c r="V183" s="315"/>
      <c r="W183" s="315">
        <v>660</v>
      </c>
      <c r="X183" s="315">
        <f t="shared" si="54"/>
        <v>24175.800000000003</v>
      </c>
      <c r="Y183" s="108"/>
    </row>
    <row r="184" spans="1:25" s="61" customFormat="1" ht="25.5">
      <c r="A184" s="315"/>
      <c r="B184" s="193" t="s">
        <v>1003</v>
      </c>
      <c r="C184" s="212" t="s">
        <v>1555</v>
      </c>
      <c r="D184" s="336"/>
      <c r="E184" s="213">
        <v>27.8</v>
      </c>
      <c r="F184" s="315">
        <v>0</v>
      </c>
      <c r="G184" s="315">
        <f t="shared" si="50"/>
        <v>0</v>
      </c>
      <c r="H184" s="315"/>
      <c r="I184" s="337">
        <v>43460</v>
      </c>
      <c r="J184" s="315">
        <v>458</v>
      </c>
      <c r="K184" s="315">
        <v>660</v>
      </c>
      <c r="L184" s="315">
        <f t="shared" si="51"/>
        <v>18348</v>
      </c>
      <c r="M184" s="315">
        <v>1340</v>
      </c>
      <c r="N184" s="337">
        <v>43456</v>
      </c>
      <c r="O184" s="315">
        <f t="shared" si="52"/>
        <v>0</v>
      </c>
      <c r="P184" s="315">
        <f t="shared" si="53"/>
        <v>0</v>
      </c>
      <c r="Q184" s="315"/>
      <c r="R184" s="315"/>
      <c r="S184" s="315"/>
      <c r="T184" s="315"/>
      <c r="U184" s="315"/>
      <c r="V184" s="315"/>
      <c r="W184" s="315">
        <v>660</v>
      </c>
      <c r="X184" s="315">
        <f t="shared" si="54"/>
        <v>18348</v>
      </c>
      <c r="Y184" s="108"/>
    </row>
    <row r="185" spans="1:25" s="63" customFormat="1" ht="24">
      <c r="A185" s="22">
        <v>1</v>
      </c>
      <c r="B185" s="82" t="s">
        <v>1442</v>
      </c>
      <c r="C185" s="22" t="s">
        <v>1555</v>
      </c>
      <c r="D185" s="220" t="s">
        <v>1750</v>
      </c>
      <c r="E185" s="6">
        <v>9.24</v>
      </c>
      <c r="F185" s="5">
        <v>270</v>
      </c>
      <c r="G185" s="6">
        <f t="shared" ref="G185:G191" si="55">F185*E185</f>
        <v>2494.8000000000002</v>
      </c>
      <c r="H185" s="178">
        <v>45505</v>
      </c>
      <c r="I185" s="203">
        <v>43004</v>
      </c>
      <c r="J185" s="22">
        <v>198</v>
      </c>
      <c r="K185" s="5"/>
      <c r="L185" s="6"/>
      <c r="M185" s="5">
        <v>458</v>
      </c>
      <c r="N185" s="24">
        <v>42968</v>
      </c>
      <c r="O185" s="22">
        <f t="shared" ref="O185:O191" si="56">F185-W185</f>
        <v>0</v>
      </c>
      <c r="P185" s="6">
        <f t="shared" ref="P185:P191" si="57">O185*E185</f>
        <v>0</v>
      </c>
      <c r="Q185" s="10"/>
      <c r="R185" s="5"/>
      <c r="S185" s="5"/>
      <c r="T185" s="5"/>
      <c r="U185" s="5"/>
      <c r="V185" s="5"/>
      <c r="W185" s="5">
        <v>270</v>
      </c>
      <c r="X185" s="6">
        <f>W185*E185</f>
        <v>2494.8000000000002</v>
      </c>
      <c r="Y185" s="106"/>
    </row>
    <row r="186" spans="1:25" s="63" customFormat="1" ht="24">
      <c r="A186" s="22">
        <v>2</v>
      </c>
      <c r="B186" s="82" t="s">
        <v>1531</v>
      </c>
      <c r="C186" s="22" t="s">
        <v>1555</v>
      </c>
      <c r="D186" s="22">
        <v>32356</v>
      </c>
      <c r="E186" s="6">
        <v>2.58</v>
      </c>
      <c r="F186" s="5">
        <v>1956</v>
      </c>
      <c r="G186" s="6">
        <f t="shared" si="55"/>
        <v>5046.4800000000005</v>
      </c>
      <c r="H186" s="178">
        <v>44151</v>
      </c>
      <c r="I186" s="203">
        <v>43004</v>
      </c>
      <c r="J186" s="22">
        <v>198</v>
      </c>
      <c r="K186" s="5"/>
      <c r="L186" s="6"/>
      <c r="M186" s="5">
        <v>458</v>
      </c>
      <c r="N186" s="24">
        <v>42968</v>
      </c>
      <c r="O186" s="22">
        <f t="shared" si="56"/>
        <v>186</v>
      </c>
      <c r="P186" s="6">
        <f t="shared" si="57"/>
        <v>479.88</v>
      </c>
      <c r="Q186" s="10"/>
      <c r="R186" s="5"/>
      <c r="S186" s="5"/>
      <c r="T186" s="5"/>
      <c r="U186" s="5"/>
      <c r="V186" s="5"/>
      <c r="W186" s="5">
        <v>1770</v>
      </c>
      <c r="X186" s="6">
        <f t="shared" ref="X186:X191" si="58">W186*E186</f>
        <v>4566.6000000000004</v>
      </c>
      <c r="Y186" s="106"/>
    </row>
    <row r="187" spans="1:25" s="63" customFormat="1" ht="24">
      <c r="A187" s="22">
        <v>3</v>
      </c>
      <c r="B187" s="82" t="s">
        <v>1524</v>
      </c>
      <c r="C187" s="22" t="s">
        <v>1555</v>
      </c>
      <c r="D187" s="220" t="s">
        <v>1751</v>
      </c>
      <c r="E187" s="6">
        <v>2.76</v>
      </c>
      <c r="F187" s="5">
        <v>13094</v>
      </c>
      <c r="G187" s="6">
        <f t="shared" si="55"/>
        <v>36139.439999999995</v>
      </c>
      <c r="H187" s="178">
        <v>44389</v>
      </c>
      <c r="I187" s="203">
        <v>43004</v>
      </c>
      <c r="J187" s="22">
        <v>198</v>
      </c>
      <c r="K187" s="5"/>
      <c r="L187" s="6"/>
      <c r="M187" s="5">
        <v>458</v>
      </c>
      <c r="N187" s="24">
        <v>42968</v>
      </c>
      <c r="O187" s="22">
        <f t="shared" si="56"/>
        <v>488</v>
      </c>
      <c r="P187" s="6">
        <f t="shared" si="57"/>
        <v>1346.8799999999999</v>
      </c>
      <c r="Q187" s="10"/>
      <c r="R187" s="5"/>
      <c r="S187" s="5"/>
      <c r="T187" s="5"/>
      <c r="U187" s="5"/>
      <c r="V187" s="5"/>
      <c r="W187" s="5">
        <v>12606</v>
      </c>
      <c r="X187" s="6">
        <f t="shared" si="58"/>
        <v>34792.559999999998</v>
      </c>
      <c r="Y187" s="106"/>
    </row>
    <row r="188" spans="1:25" s="63" customFormat="1" ht="24">
      <c r="A188" s="22">
        <v>4</v>
      </c>
      <c r="B188" s="82" t="s">
        <v>1525</v>
      </c>
      <c r="C188" s="22" t="s">
        <v>1555</v>
      </c>
      <c r="D188" s="220" t="s">
        <v>1752</v>
      </c>
      <c r="E188" s="6">
        <v>3.36</v>
      </c>
      <c r="F188" s="5">
        <v>1</v>
      </c>
      <c r="G188" s="6">
        <f t="shared" si="55"/>
        <v>3.36</v>
      </c>
      <c r="H188" s="178">
        <v>44389</v>
      </c>
      <c r="I188" s="203">
        <v>43004</v>
      </c>
      <c r="J188" s="22">
        <v>198</v>
      </c>
      <c r="K188" s="5"/>
      <c r="L188" s="6"/>
      <c r="M188" s="5">
        <v>458</v>
      </c>
      <c r="N188" s="24">
        <v>42968</v>
      </c>
      <c r="O188" s="22">
        <f t="shared" si="56"/>
        <v>1</v>
      </c>
      <c r="P188" s="6">
        <f t="shared" si="57"/>
        <v>3.36</v>
      </c>
      <c r="Q188" s="10"/>
      <c r="R188" s="5"/>
      <c r="S188" s="5"/>
      <c r="T188" s="5"/>
      <c r="U188" s="5"/>
      <c r="V188" s="5"/>
      <c r="W188" s="5">
        <v>0</v>
      </c>
      <c r="X188" s="6">
        <f t="shared" si="58"/>
        <v>0</v>
      </c>
      <c r="Y188" s="106"/>
    </row>
    <row r="189" spans="1:25" s="63" customFormat="1" ht="36">
      <c r="A189" s="22">
        <v>5</v>
      </c>
      <c r="B189" s="82" t="s">
        <v>1527</v>
      </c>
      <c r="C189" s="22" t="s">
        <v>1555</v>
      </c>
      <c r="D189" s="220" t="s">
        <v>0</v>
      </c>
      <c r="E189" s="6">
        <v>8.15</v>
      </c>
      <c r="F189" s="5">
        <v>1750</v>
      </c>
      <c r="G189" s="6">
        <f t="shared" si="55"/>
        <v>14262.5</v>
      </c>
      <c r="H189" s="178">
        <v>44256</v>
      </c>
      <c r="I189" s="203">
        <v>43004</v>
      </c>
      <c r="J189" s="22">
        <v>198</v>
      </c>
      <c r="K189" s="5"/>
      <c r="L189" s="6"/>
      <c r="M189" s="5">
        <v>458</v>
      </c>
      <c r="N189" s="24">
        <v>42968</v>
      </c>
      <c r="O189" s="22">
        <f t="shared" si="56"/>
        <v>810</v>
      </c>
      <c r="P189" s="6">
        <f t="shared" si="57"/>
        <v>6601.5</v>
      </c>
      <c r="Q189" s="10"/>
      <c r="R189" s="5"/>
      <c r="S189" s="5"/>
      <c r="T189" s="5"/>
      <c r="U189" s="5"/>
      <c r="V189" s="5"/>
      <c r="W189" s="5">
        <v>940</v>
      </c>
      <c r="X189" s="6">
        <f t="shared" si="58"/>
        <v>7661</v>
      </c>
      <c r="Y189" s="106"/>
    </row>
    <row r="190" spans="1:25" s="63" customFormat="1" ht="24">
      <c r="A190" s="22">
        <v>6</v>
      </c>
      <c r="B190" s="216" t="s">
        <v>78</v>
      </c>
      <c r="C190" s="22" t="s">
        <v>1555</v>
      </c>
      <c r="D190" s="179" t="s">
        <v>1513</v>
      </c>
      <c r="E190" s="6">
        <v>21.8</v>
      </c>
      <c r="F190" s="5">
        <v>27</v>
      </c>
      <c r="G190" s="20">
        <f t="shared" si="55"/>
        <v>588.6</v>
      </c>
      <c r="H190" s="220" t="s">
        <v>1749</v>
      </c>
      <c r="I190" s="203">
        <v>43067</v>
      </c>
      <c r="J190" s="22">
        <v>262</v>
      </c>
      <c r="K190" s="5"/>
      <c r="L190" s="6">
        <f>K190*E190</f>
        <v>0</v>
      </c>
      <c r="M190" s="5">
        <v>700</v>
      </c>
      <c r="N190" s="24">
        <v>43055</v>
      </c>
      <c r="O190" s="22">
        <f t="shared" si="56"/>
        <v>4</v>
      </c>
      <c r="P190" s="6">
        <f t="shared" si="57"/>
        <v>87.2</v>
      </c>
      <c r="Q190" s="10"/>
      <c r="R190" s="5"/>
      <c r="S190" s="5"/>
      <c r="T190" s="5"/>
      <c r="U190" s="5"/>
      <c r="V190" s="5"/>
      <c r="W190" s="5">
        <v>23</v>
      </c>
      <c r="X190" s="6">
        <f t="shared" si="58"/>
        <v>501.40000000000003</v>
      </c>
      <c r="Y190" s="106"/>
    </row>
    <row r="191" spans="1:25" s="63" customFormat="1" ht="24">
      <c r="A191" s="22">
        <v>7</v>
      </c>
      <c r="B191" s="216" t="s">
        <v>79</v>
      </c>
      <c r="C191" s="22" t="s">
        <v>1555</v>
      </c>
      <c r="D191" s="179" t="s">
        <v>1513</v>
      </c>
      <c r="E191" s="6">
        <v>21.8</v>
      </c>
      <c r="F191" s="5">
        <v>20</v>
      </c>
      <c r="G191" s="20">
        <f t="shared" si="55"/>
        <v>436</v>
      </c>
      <c r="H191" s="220" t="s">
        <v>1749</v>
      </c>
      <c r="I191" s="203">
        <v>43067</v>
      </c>
      <c r="J191" s="22">
        <v>262</v>
      </c>
      <c r="K191" s="5"/>
      <c r="L191" s="6">
        <f>K191*E191</f>
        <v>0</v>
      </c>
      <c r="M191" s="5">
        <v>700</v>
      </c>
      <c r="N191" s="24">
        <v>43055</v>
      </c>
      <c r="O191" s="22">
        <f t="shared" si="56"/>
        <v>4</v>
      </c>
      <c r="P191" s="6">
        <f t="shared" si="57"/>
        <v>87.2</v>
      </c>
      <c r="Q191" s="10"/>
      <c r="R191" s="5"/>
      <c r="S191" s="5"/>
      <c r="T191" s="5"/>
      <c r="U191" s="5"/>
      <c r="V191" s="5"/>
      <c r="W191" s="5">
        <v>16</v>
      </c>
      <c r="X191" s="6">
        <f t="shared" si="58"/>
        <v>348.8</v>
      </c>
      <c r="Y191" s="106"/>
    </row>
    <row r="192" spans="1:25" s="63" customFormat="1">
      <c r="A192" s="77"/>
      <c r="B192" s="78" t="s">
        <v>1551</v>
      </c>
      <c r="C192" s="77"/>
      <c r="D192" s="77"/>
      <c r="E192" s="8"/>
      <c r="F192" s="77"/>
      <c r="G192" s="8">
        <f>SUM(G176:G191)</f>
        <v>58971.179999999993</v>
      </c>
      <c r="H192" s="79"/>
      <c r="I192" s="80"/>
      <c r="J192" s="77"/>
      <c r="K192" s="9"/>
      <c r="L192" s="8">
        <f>SUM(L176:L191)</f>
        <v>314040.44</v>
      </c>
      <c r="M192" s="9"/>
      <c r="N192" s="81"/>
      <c r="O192" s="77"/>
      <c r="P192" s="8">
        <f>SUM(P176:P191)</f>
        <v>8606.02</v>
      </c>
      <c r="Q192" s="4"/>
      <c r="R192" s="9"/>
      <c r="S192" s="9"/>
      <c r="T192" s="9"/>
      <c r="U192" s="9"/>
      <c r="V192" s="9"/>
      <c r="W192" s="77"/>
      <c r="X192" s="8">
        <f>SUM(X176:X191)</f>
        <v>364405.6</v>
      </c>
      <c r="Y192" s="106"/>
    </row>
    <row r="193" spans="1:25" s="63" customFormat="1">
      <c r="A193" s="730" t="s">
        <v>1338</v>
      </c>
      <c r="B193" s="731"/>
      <c r="C193" s="731"/>
      <c r="D193" s="731"/>
      <c r="E193" s="731"/>
      <c r="F193" s="731"/>
      <c r="G193" s="731"/>
      <c r="H193" s="731"/>
      <c r="I193" s="731"/>
      <c r="J193" s="731"/>
      <c r="K193" s="731"/>
      <c r="L193" s="731"/>
      <c r="M193" s="731"/>
      <c r="N193" s="731"/>
      <c r="O193" s="731"/>
      <c r="P193" s="731"/>
      <c r="Q193" s="731"/>
      <c r="R193" s="731"/>
      <c r="S193" s="731"/>
      <c r="T193" s="731"/>
      <c r="U193" s="731"/>
      <c r="V193" s="731"/>
      <c r="W193" s="731"/>
      <c r="X193" s="732"/>
      <c r="Y193" s="106"/>
    </row>
    <row r="194" spans="1:25" s="63" customFormat="1" ht="24">
      <c r="A194" s="22">
        <v>1</v>
      </c>
      <c r="B194" s="82" t="s">
        <v>1531</v>
      </c>
      <c r="C194" s="22" t="s">
        <v>1555</v>
      </c>
      <c r="D194" s="220" t="s">
        <v>1515</v>
      </c>
      <c r="E194" s="6">
        <v>2.58</v>
      </c>
      <c r="F194" s="5">
        <v>2057</v>
      </c>
      <c r="G194" s="6">
        <f>F194*E194</f>
        <v>5307.06</v>
      </c>
      <c r="H194" s="178">
        <v>44151</v>
      </c>
      <c r="I194" s="203"/>
      <c r="J194" s="22"/>
      <c r="K194" s="5"/>
      <c r="L194" s="6">
        <f>K194*E194</f>
        <v>0</v>
      </c>
      <c r="M194" s="5">
        <v>458</v>
      </c>
      <c r="N194" s="24">
        <v>42968</v>
      </c>
      <c r="O194" s="22">
        <f>F194-W194</f>
        <v>96</v>
      </c>
      <c r="P194" s="6">
        <f>O194*E194</f>
        <v>247.68</v>
      </c>
      <c r="Q194" s="10"/>
      <c r="R194" s="5"/>
      <c r="S194" s="5"/>
      <c r="T194" s="5"/>
      <c r="U194" s="5"/>
      <c r="V194" s="5"/>
      <c r="W194" s="5">
        <v>1961</v>
      </c>
      <c r="X194" s="6">
        <f>W194*E194</f>
        <v>5059.38</v>
      </c>
      <c r="Y194" s="106"/>
    </row>
    <row r="195" spans="1:25" s="63" customFormat="1" ht="24">
      <c r="A195" s="22">
        <v>2</v>
      </c>
      <c r="B195" s="82" t="s">
        <v>1524</v>
      </c>
      <c r="C195" s="22" t="s">
        <v>1555</v>
      </c>
      <c r="D195" s="220" t="s">
        <v>1751</v>
      </c>
      <c r="E195" s="6">
        <v>2.76</v>
      </c>
      <c r="F195" s="5">
        <v>5789</v>
      </c>
      <c r="G195" s="6">
        <f>F195*E195</f>
        <v>15977.64</v>
      </c>
      <c r="H195" s="178">
        <v>44345</v>
      </c>
      <c r="I195" s="203"/>
      <c r="J195" s="22"/>
      <c r="K195" s="5"/>
      <c r="L195" s="6">
        <f>K195*E195</f>
        <v>0</v>
      </c>
      <c r="M195" s="5">
        <v>458</v>
      </c>
      <c r="N195" s="24">
        <v>42968</v>
      </c>
      <c r="O195" s="22">
        <f>F195-W195</f>
        <v>262</v>
      </c>
      <c r="P195" s="6">
        <f>O195*E195</f>
        <v>723.11999999999989</v>
      </c>
      <c r="Q195" s="10"/>
      <c r="R195" s="5"/>
      <c r="S195" s="5"/>
      <c r="T195" s="5"/>
      <c r="U195" s="5"/>
      <c r="V195" s="5"/>
      <c r="W195" s="5">
        <v>5527</v>
      </c>
      <c r="X195" s="6">
        <f>W195*E195</f>
        <v>15254.519999999999</v>
      </c>
      <c r="Y195" s="106"/>
    </row>
    <row r="196" spans="1:25" s="63" customFormat="1" ht="24">
      <c r="A196" s="22">
        <v>3</v>
      </c>
      <c r="B196" s="82" t="s">
        <v>1525</v>
      </c>
      <c r="C196" s="22" t="s">
        <v>1555</v>
      </c>
      <c r="D196" s="220" t="s">
        <v>1752</v>
      </c>
      <c r="E196" s="6">
        <v>3.36</v>
      </c>
      <c r="F196" s="5">
        <v>1329</v>
      </c>
      <c r="G196" s="6">
        <f>F196*E196</f>
        <v>4465.4399999999996</v>
      </c>
      <c r="H196" s="178">
        <v>44389</v>
      </c>
      <c r="I196" s="203"/>
      <c r="J196" s="22"/>
      <c r="K196" s="5"/>
      <c r="L196" s="6">
        <f>K196*E196</f>
        <v>0</v>
      </c>
      <c r="M196" s="5">
        <v>458</v>
      </c>
      <c r="N196" s="24">
        <v>42968</v>
      </c>
      <c r="O196" s="22">
        <f>F196-W196</f>
        <v>1329</v>
      </c>
      <c r="P196" s="6">
        <f>O196*E196</f>
        <v>4465.4399999999996</v>
      </c>
      <c r="Q196" s="10"/>
      <c r="R196" s="5"/>
      <c r="S196" s="5"/>
      <c r="T196" s="5"/>
      <c r="U196" s="5"/>
      <c r="V196" s="5"/>
      <c r="W196" s="5">
        <v>0</v>
      </c>
      <c r="X196" s="6">
        <f>W196*E196</f>
        <v>0</v>
      </c>
      <c r="Y196" s="106"/>
    </row>
    <row r="197" spans="1:25" s="63" customFormat="1" ht="36">
      <c r="A197" s="22">
        <v>5</v>
      </c>
      <c r="B197" s="82" t="s">
        <v>1527</v>
      </c>
      <c r="C197" s="22" t="s">
        <v>1555</v>
      </c>
      <c r="D197" s="220" t="s">
        <v>0</v>
      </c>
      <c r="E197" s="6">
        <v>8.15</v>
      </c>
      <c r="F197" s="5">
        <v>432</v>
      </c>
      <c r="G197" s="6">
        <f>F197*E197</f>
        <v>3520.8</v>
      </c>
      <c r="H197" s="178">
        <v>44021</v>
      </c>
      <c r="I197" s="203"/>
      <c r="J197" s="22"/>
      <c r="K197" s="5"/>
      <c r="L197" s="6">
        <f>K197*E197</f>
        <v>0</v>
      </c>
      <c r="M197" s="5">
        <v>458</v>
      </c>
      <c r="N197" s="24">
        <v>42968</v>
      </c>
      <c r="O197" s="22">
        <f>F197-W197</f>
        <v>0</v>
      </c>
      <c r="P197" s="6">
        <f>O197*E197</f>
        <v>0</v>
      </c>
      <c r="Q197" s="10"/>
      <c r="R197" s="5"/>
      <c r="S197" s="5"/>
      <c r="T197" s="5"/>
      <c r="U197" s="5"/>
      <c r="V197" s="5"/>
      <c r="W197" s="5">
        <v>432</v>
      </c>
      <c r="X197" s="6">
        <f>W197*E197</f>
        <v>3520.8</v>
      </c>
      <c r="Y197" s="106"/>
    </row>
    <row r="198" spans="1:25" s="63" customFormat="1">
      <c r="A198" s="77"/>
      <c r="B198" s="78" t="s">
        <v>1551</v>
      </c>
      <c r="C198" s="77"/>
      <c r="D198" s="77"/>
      <c r="E198" s="8"/>
      <c r="F198" s="77"/>
      <c r="G198" s="8">
        <f>SUM(G194:G197)</f>
        <v>29270.94</v>
      </c>
      <c r="H198" s="79"/>
      <c r="I198" s="80"/>
      <c r="J198" s="77"/>
      <c r="K198" s="9"/>
      <c r="L198" s="8">
        <f>SUM(L194:L197)</f>
        <v>0</v>
      </c>
      <c r="M198" s="9"/>
      <c r="N198" s="81"/>
      <c r="O198" s="77"/>
      <c r="P198" s="8">
        <f>SUM(P194:P197)</f>
        <v>5436.24</v>
      </c>
      <c r="Q198" s="4"/>
      <c r="R198" s="9"/>
      <c r="S198" s="9"/>
      <c r="T198" s="9"/>
      <c r="U198" s="9"/>
      <c r="V198" s="9"/>
      <c r="W198" s="77"/>
      <c r="X198" s="8">
        <f>SUM(X194:X197)</f>
        <v>23834.699999999997</v>
      </c>
      <c r="Y198" s="106"/>
    </row>
    <row r="199" spans="1:25" s="63" customFormat="1">
      <c r="A199" s="730" t="s">
        <v>1340</v>
      </c>
      <c r="B199" s="731"/>
      <c r="C199" s="731"/>
      <c r="D199" s="731"/>
      <c r="E199" s="731"/>
      <c r="F199" s="731"/>
      <c r="G199" s="731"/>
      <c r="H199" s="731"/>
      <c r="I199" s="731"/>
      <c r="J199" s="731"/>
      <c r="K199" s="731"/>
      <c r="L199" s="731"/>
      <c r="M199" s="731"/>
      <c r="N199" s="731"/>
      <c r="O199" s="731"/>
      <c r="P199" s="731"/>
      <c r="Q199" s="731"/>
      <c r="R199" s="731"/>
      <c r="S199" s="731"/>
      <c r="T199" s="731"/>
      <c r="U199" s="731"/>
      <c r="V199" s="731"/>
      <c r="W199" s="731"/>
      <c r="X199" s="732"/>
      <c r="Y199" s="106"/>
    </row>
    <row r="200" spans="1:25" s="63" customFormat="1" ht="21" customHeight="1">
      <c r="A200" s="22">
        <v>1</v>
      </c>
      <c r="B200" s="82"/>
      <c r="C200" s="22"/>
      <c r="D200" s="22"/>
      <c r="E200" s="6"/>
      <c r="F200" s="22"/>
      <c r="G200" s="20"/>
      <c r="H200" s="178"/>
      <c r="I200" s="203"/>
      <c r="J200" s="22"/>
      <c r="K200" s="5"/>
      <c r="L200" s="6">
        <f>K200*E200</f>
        <v>0</v>
      </c>
      <c r="M200" s="5"/>
      <c r="N200" s="24"/>
      <c r="O200" s="75">
        <f>F200+K200-W200</f>
        <v>0</v>
      </c>
      <c r="P200" s="20">
        <f>O200*E200</f>
        <v>0</v>
      </c>
      <c r="Q200" s="10"/>
      <c r="R200" s="5"/>
      <c r="S200" s="5"/>
      <c r="T200" s="5"/>
      <c r="U200" s="5"/>
      <c r="V200" s="5"/>
      <c r="W200" s="22">
        <v>0</v>
      </c>
      <c r="X200" s="20">
        <f>W200*E200</f>
        <v>0</v>
      </c>
      <c r="Y200" s="106"/>
    </row>
    <row r="201" spans="1:25" s="63" customFormat="1" ht="23.25" customHeight="1">
      <c r="A201" s="77"/>
      <c r="B201" s="78" t="s">
        <v>1551</v>
      </c>
      <c r="C201" s="77"/>
      <c r="D201" s="77"/>
      <c r="E201" s="8"/>
      <c r="F201" s="77"/>
      <c r="G201" s="8">
        <f>SUM(G200)</f>
        <v>0</v>
      </c>
      <c r="H201" s="79"/>
      <c r="I201" s="80"/>
      <c r="J201" s="77"/>
      <c r="K201" s="9"/>
      <c r="L201" s="8">
        <f>SUM(L200:L200)</f>
        <v>0</v>
      </c>
      <c r="M201" s="9"/>
      <c r="N201" s="81"/>
      <c r="O201" s="77"/>
      <c r="P201" s="8">
        <f>SUM(P200)</f>
        <v>0</v>
      </c>
      <c r="Q201" s="4"/>
      <c r="R201" s="9"/>
      <c r="S201" s="9"/>
      <c r="T201" s="9"/>
      <c r="U201" s="9"/>
      <c r="V201" s="9"/>
      <c r="W201" s="77"/>
      <c r="X201" s="8">
        <f>SUM(X200)</f>
        <v>0</v>
      </c>
      <c r="Y201" s="106"/>
    </row>
    <row r="202" spans="1:25" s="63" customFormat="1" ht="23.25" customHeight="1">
      <c r="A202" s="730" t="s">
        <v>305</v>
      </c>
      <c r="B202" s="731"/>
      <c r="C202" s="731"/>
      <c r="D202" s="731"/>
      <c r="E202" s="731"/>
      <c r="F202" s="731"/>
      <c r="G202" s="731"/>
      <c r="H202" s="731"/>
      <c r="I202" s="731"/>
      <c r="J202" s="731"/>
      <c r="K202" s="731"/>
      <c r="L202" s="731"/>
      <c r="M202" s="731"/>
      <c r="N202" s="731"/>
      <c r="O202" s="731"/>
      <c r="P202" s="731"/>
      <c r="Q202" s="731"/>
      <c r="R202" s="731"/>
      <c r="S202" s="731"/>
      <c r="T202" s="731"/>
      <c r="U202" s="731"/>
      <c r="V202" s="731"/>
      <c r="W202" s="731"/>
      <c r="X202" s="732"/>
      <c r="Y202" s="106"/>
    </row>
    <row r="203" spans="1:25" s="63" customFormat="1" ht="23.25" customHeight="1">
      <c r="A203" s="22">
        <v>1</v>
      </c>
      <c r="B203" s="338" t="s">
        <v>301</v>
      </c>
      <c r="C203" s="22" t="s">
        <v>1537</v>
      </c>
      <c r="D203" s="22">
        <v>1096172</v>
      </c>
      <c r="E203" s="6">
        <v>3638</v>
      </c>
      <c r="F203" s="22">
        <v>3</v>
      </c>
      <c r="G203" s="6">
        <f>F203*E203</f>
        <v>10914</v>
      </c>
      <c r="H203" s="178">
        <v>44135</v>
      </c>
      <c r="I203" s="203">
        <v>43300</v>
      </c>
      <c r="J203" s="22">
        <v>249</v>
      </c>
      <c r="K203" s="5"/>
      <c r="L203" s="6">
        <f>K203*E203</f>
        <v>0</v>
      </c>
      <c r="M203" s="5">
        <v>701</v>
      </c>
      <c r="N203" s="24">
        <v>43294</v>
      </c>
      <c r="O203" s="22">
        <f>F203-W203</f>
        <v>1</v>
      </c>
      <c r="P203" s="6">
        <f>SUM(O203*E203)</f>
        <v>3638</v>
      </c>
      <c r="Q203" s="10"/>
      <c r="R203" s="5"/>
      <c r="S203" s="5"/>
      <c r="T203" s="5"/>
      <c r="U203" s="5"/>
      <c r="V203" s="5"/>
      <c r="W203" s="22">
        <v>2</v>
      </c>
      <c r="X203" s="6">
        <f>W203*E203</f>
        <v>7276</v>
      </c>
      <c r="Y203" s="106"/>
    </row>
    <row r="204" spans="1:25" s="63" customFormat="1" ht="23.25" customHeight="1">
      <c r="A204" s="22"/>
      <c r="B204" s="338" t="s">
        <v>301</v>
      </c>
      <c r="C204" s="22" t="s">
        <v>1537</v>
      </c>
      <c r="D204" s="22">
        <v>1105157</v>
      </c>
      <c r="E204" s="6">
        <v>3638</v>
      </c>
      <c r="F204" s="22">
        <v>0</v>
      </c>
      <c r="G204" s="6">
        <f>F204*E204</f>
        <v>0</v>
      </c>
      <c r="H204" s="178">
        <v>44316</v>
      </c>
      <c r="I204" s="203">
        <v>43452</v>
      </c>
      <c r="J204" s="22">
        <v>408</v>
      </c>
      <c r="K204" s="5">
        <v>6</v>
      </c>
      <c r="L204" s="6">
        <f>K204*E204</f>
        <v>21828</v>
      </c>
      <c r="M204" s="5">
        <v>701</v>
      </c>
      <c r="N204" s="24">
        <v>43294</v>
      </c>
      <c r="O204" s="22">
        <f>F204+K204-W204</f>
        <v>0</v>
      </c>
      <c r="P204" s="6">
        <f>SUM(O204*E204)</f>
        <v>0</v>
      </c>
      <c r="Q204" s="10"/>
      <c r="R204" s="5"/>
      <c r="S204" s="5"/>
      <c r="T204" s="5"/>
      <c r="U204" s="5"/>
      <c r="V204" s="5"/>
      <c r="W204" s="22">
        <v>6</v>
      </c>
      <c r="X204" s="6">
        <f>W204*E204</f>
        <v>21828</v>
      </c>
      <c r="Y204" s="106"/>
    </row>
    <row r="205" spans="1:25" s="63" customFormat="1" ht="23.25" customHeight="1">
      <c r="A205" s="77"/>
      <c r="B205" s="78" t="s">
        <v>1551</v>
      </c>
      <c r="C205" s="77"/>
      <c r="D205" s="77"/>
      <c r="E205" s="8"/>
      <c r="F205" s="77"/>
      <c r="G205" s="8">
        <f>SUM(G203:G204)</f>
        <v>10914</v>
      </c>
      <c r="H205" s="79"/>
      <c r="I205" s="80"/>
      <c r="J205" s="77"/>
      <c r="K205" s="9"/>
      <c r="L205" s="8">
        <f>SUM(L203:L204)</f>
        <v>21828</v>
      </c>
      <c r="M205" s="9"/>
      <c r="N205" s="81"/>
      <c r="O205" s="77"/>
      <c r="P205" s="8">
        <f>SUM(P203:P204)</f>
        <v>3638</v>
      </c>
      <c r="Q205" s="4"/>
      <c r="R205" s="9"/>
      <c r="S205" s="9"/>
      <c r="T205" s="9"/>
      <c r="U205" s="9"/>
      <c r="V205" s="9"/>
      <c r="W205" s="77"/>
      <c r="X205" s="8">
        <f>SUM(X203:X204)</f>
        <v>29104</v>
      </c>
      <c r="Y205" s="106"/>
    </row>
    <row r="206" spans="1:25" s="63" customFormat="1" ht="18" customHeight="1">
      <c r="A206" s="84"/>
      <c r="B206" s="78" t="s">
        <v>1551</v>
      </c>
      <c r="C206" s="84"/>
      <c r="D206" s="84"/>
      <c r="E206" s="84"/>
      <c r="F206" s="84"/>
      <c r="G206" s="11">
        <f>+G75+G34+G22+G48+G62+G87+G113+G102+G94+G116+G119+G122+G127+G130+G133+G136+G142+G155+G198+G201+G167+G174+G192+G205</f>
        <v>292907.11</v>
      </c>
      <c r="H206" s="79"/>
      <c r="I206" s="8"/>
      <c r="J206" s="85"/>
      <c r="K206" s="86"/>
      <c r="L206" s="11">
        <f>+L75+L34+L22+L48+L62+L87+L94+L102+L113+L116+L119+L122+L127+L130+L133+L136+L142+L155+L167+L174+L192+L198+L201+L205</f>
        <v>2803839.56</v>
      </c>
      <c r="M206" s="87"/>
      <c r="N206" s="88"/>
      <c r="O206" s="84"/>
      <c r="P206" s="11">
        <f>P75+P34+P22+P48+P62+P87+P102+P113+P116+P119+P122+P127+P130+P133+P136+P142+P155+P174+P192+P167+P198+P94+P201+P205</f>
        <v>202382.15000000002</v>
      </c>
      <c r="Q206" s="4"/>
      <c r="R206" s="9"/>
      <c r="S206" s="9"/>
      <c r="T206" s="9"/>
      <c r="U206" s="9"/>
      <c r="V206" s="9"/>
      <c r="W206" s="9"/>
      <c r="X206" s="11">
        <f>X75+X34+X22+X48+X62+X87+X94+X102+X113+X116+X119+X122+X127+X130+X133+X136+X142+X155+X167+X174+X192+X198+X201+X205</f>
        <v>2894364.5200000005</v>
      </c>
      <c r="Y206" s="106"/>
    </row>
    <row r="207" spans="1:25">
      <c r="A207" s="89"/>
      <c r="B207" s="90"/>
      <c r="C207" s="89"/>
      <c r="D207" s="89"/>
      <c r="E207" s="89"/>
      <c r="F207" s="89"/>
      <c r="G207" s="91"/>
      <c r="H207" s="92"/>
      <c r="I207" s="93"/>
      <c r="J207" s="94"/>
      <c r="K207" s="95"/>
      <c r="L207" s="91"/>
      <c r="M207" s="96"/>
      <c r="N207" s="97"/>
      <c r="O207" s="89"/>
      <c r="P207" s="91"/>
      <c r="Q207" s="12"/>
      <c r="R207" s="98"/>
      <c r="S207" s="98"/>
      <c r="T207" s="98"/>
      <c r="U207" s="98"/>
      <c r="V207" s="98"/>
      <c r="W207" s="98"/>
      <c r="X207" s="91"/>
      <c r="Y207" s="106"/>
    </row>
    <row r="208" spans="1:25">
      <c r="A208" s="89"/>
      <c r="B208" s="90"/>
      <c r="C208" s="89"/>
      <c r="D208" s="89"/>
      <c r="E208" s="89"/>
      <c r="F208" s="89"/>
      <c r="G208" s="91"/>
      <c r="H208" s="92"/>
      <c r="I208" s="93"/>
      <c r="J208" s="94"/>
      <c r="K208" s="95"/>
      <c r="L208" s="91"/>
      <c r="M208" s="96"/>
      <c r="N208" s="97"/>
      <c r="O208" s="89"/>
      <c r="P208" s="91"/>
      <c r="Q208" s="12"/>
      <c r="R208" s="98"/>
      <c r="S208" s="98"/>
      <c r="T208" s="98"/>
      <c r="U208" s="98"/>
      <c r="V208" s="98"/>
      <c r="W208" s="98"/>
      <c r="X208" s="91"/>
    </row>
    <row r="209" spans="1:25">
      <c r="A209" s="89"/>
      <c r="B209" s="90"/>
      <c r="C209" s="89"/>
      <c r="D209" s="89"/>
      <c r="E209" s="89"/>
      <c r="F209" s="89"/>
      <c r="G209" s="91"/>
      <c r="H209" s="92"/>
      <c r="I209" s="93"/>
      <c r="J209" s="94"/>
      <c r="K209" s="95"/>
      <c r="L209" s="91"/>
      <c r="M209" s="96"/>
      <c r="N209" s="97"/>
      <c r="O209" s="89"/>
      <c r="P209" s="91"/>
      <c r="Q209" s="12"/>
      <c r="R209" s="98"/>
      <c r="S209" s="98"/>
      <c r="T209" s="98"/>
      <c r="U209" s="98"/>
      <c r="V209" s="98"/>
      <c r="W209" s="98"/>
      <c r="X209" s="91"/>
    </row>
    <row r="210" spans="1:25" ht="15">
      <c r="A210" s="45"/>
      <c r="B210" s="673" t="s">
        <v>1564</v>
      </c>
      <c r="C210" s="673"/>
      <c r="D210" s="673"/>
      <c r="E210" s="673"/>
      <c r="F210" s="46"/>
      <c r="G210" s="49"/>
      <c r="H210" s="47"/>
      <c r="I210" s="47"/>
      <c r="J210" s="674" t="s">
        <v>1565</v>
      </c>
      <c r="K210" s="674"/>
      <c r="L210" s="674"/>
      <c r="M210" s="674"/>
      <c r="N210" s="48"/>
      <c r="O210" s="49"/>
      <c r="P210" s="49"/>
      <c r="Q210" s="21"/>
      <c r="R210" s="21"/>
      <c r="S210" s="21"/>
      <c r="T210" s="21"/>
      <c r="U210" s="50"/>
      <c r="V210" s="51"/>
      <c r="W210" s="21"/>
      <c r="X210" s="21"/>
    </row>
    <row r="211" spans="1:25" s="43" customFormat="1">
      <c r="A211" s="89"/>
      <c r="B211" s="13"/>
      <c r="C211" s="99"/>
      <c r="D211" s="99"/>
      <c r="E211" s="99"/>
      <c r="F211" s="99"/>
      <c r="G211" s="100"/>
      <c r="H211" s="14"/>
      <c r="I211" s="15"/>
      <c r="J211" s="101"/>
      <c r="K211" s="100"/>
      <c r="L211" s="101"/>
      <c r="M211" s="102"/>
      <c r="N211" s="103"/>
      <c r="O211" s="99"/>
      <c r="P211" s="15"/>
      <c r="Q211" s="12"/>
      <c r="R211" s="16"/>
      <c r="S211" s="16"/>
      <c r="T211" s="16"/>
      <c r="U211" s="16"/>
      <c r="V211" s="16"/>
      <c r="W211" s="16"/>
      <c r="X211" s="16"/>
      <c r="Y211" s="109"/>
    </row>
    <row r="212" spans="1:25">
      <c r="A212" s="89"/>
      <c r="B212" s="13"/>
      <c r="C212" s="99"/>
      <c r="D212" s="99"/>
      <c r="E212" s="99"/>
      <c r="F212" s="99"/>
      <c r="G212" s="100"/>
      <c r="H212" s="14"/>
      <c r="I212" s="15"/>
      <c r="J212" s="101"/>
      <c r="K212" s="100"/>
      <c r="L212" s="101"/>
      <c r="M212" s="102"/>
      <c r="N212" s="103"/>
      <c r="O212" s="99"/>
      <c r="P212" s="15"/>
      <c r="Q212" s="12"/>
      <c r="R212" s="16"/>
      <c r="S212" s="16"/>
      <c r="T212" s="16"/>
      <c r="U212" s="16"/>
      <c r="V212" s="16"/>
      <c r="W212" s="16"/>
      <c r="X212" s="16"/>
    </row>
    <row r="213" spans="1:25">
      <c r="A213" s="89"/>
      <c r="B213" s="13"/>
      <c r="C213" s="99"/>
      <c r="D213" s="99"/>
      <c r="E213" s="99"/>
      <c r="F213" s="99"/>
      <c r="G213" s="100"/>
      <c r="H213" s="14"/>
      <c r="I213" s="15"/>
      <c r="J213" s="101"/>
      <c r="K213" s="100"/>
      <c r="L213" s="101"/>
      <c r="M213" s="102"/>
      <c r="N213" s="103"/>
      <c r="O213" s="99"/>
      <c r="P213" s="15"/>
      <c r="Q213" s="12"/>
      <c r="R213" s="16"/>
      <c r="S213" s="16"/>
      <c r="T213" s="16"/>
      <c r="U213" s="16"/>
      <c r="V213" s="16"/>
      <c r="W213" s="16"/>
      <c r="X213" s="16"/>
    </row>
    <row r="214" spans="1:25">
      <c r="X214" s="83"/>
    </row>
    <row r="215" spans="1:25">
      <c r="P215" s="83">
        <f>G206+L206-P206</f>
        <v>2894364.52</v>
      </c>
    </row>
    <row r="216" spans="1:25">
      <c r="L216" s="83"/>
      <c r="P216" s="83"/>
      <c r="X216" s="83"/>
    </row>
    <row r="217" spans="1:25">
      <c r="B217" s="104"/>
    </row>
    <row r="218" spans="1:25">
      <c r="B218" s="104"/>
    </row>
    <row r="219" spans="1:25">
      <c r="B219" s="104"/>
    </row>
    <row r="220" spans="1:25">
      <c r="B220" s="104"/>
      <c r="X220" s="83"/>
    </row>
    <row r="221" spans="1:25">
      <c r="B221" s="104"/>
    </row>
    <row r="222" spans="1:25">
      <c r="B222" s="104"/>
    </row>
    <row r="223" spans="1:25">
      <c r="B223" s="104"/>
      <c r="E223" s="60"/>
      <c r="F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</row>
    <row r="224" spans="1:25">
      <c r="B224" s="104"/>
      <c r="E224" s="60"/>
      <c r="F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</row>
    <row r="225" spans="2:24">
      <c r="B225" s="104"/>
      <c r="E225" s="60"/>
      <c r="F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</row>
  </sheetData>
  <mergeCells count="56">
    <mergeCell ref="W6:W7"/>
    <mergeCell ref="D5:D7"/>
    <mergeCell ref="H5:H7"/>
    <mergeCell ref="B210:E210"/>
    <mergeCell ref="J210:M210"/>
    <mergeCell ref="A199:X199"/>
    <mergeCell ref="A156:X156"/>
    <mergeCell ref="A175:X175"/>
    <mergeCell ref="A193:X193"/>
    <mergeCell ref="A168:X168"/>
    <mergeCell ref="A202:X202"/>
    <mergeCell ref="C5:C7"/>
    <mergeCell ref="I6:I7"/>
    <mergeCell ref="W5:X5"/>
    <mergeCell ref="E5:E7"/>
    <mergeCell ref="U6:U7"/>
    <mergeCell ref="F6:F7"/>
    <mergeCell ref="G6:G7"/>
    <mergeCell ref="V6:V7"/>
    <mergeCell ref="Q5:V5"/>
    <mergeCell ref="L6:L7"/>
    <mergeCell ref="M6:N6"/>
    <mergeCell ref="J6:J7"/>
    <mergeCell ref="Q6:T7"/>
    <mergeCell ref="P6:P7"/>
    <mergeCell ref="I5:N5"/>
    <mergeCell ref="O6:O7"/>
    <mergeCell ref="A103:X103"/>
    <mergeCell ref="A114:X114"/>
    <mergeCell ref="X6:X7"/>
    <mergeCell ref="A95:X95"/>
    <mergeCell ref="A8:X8"/>
    <mergeCell ref="B5:B7"/>
    <mergeCell ref="A5:A7"/>
    <mergeCell ref="O5:P5"/>
    <mergeCell ref="F5:G5"/>
    <mergeCell ref="K6:K7"/>
    <mergeCell ref="A88:X88"/>
    <mergeCell ref="A49:X49"/>
    <mergeCell ref="A35:X35"/>
    <mergeCell ref="A76:X76"/>
    <mergeCell ref="A63:X63"/>
    <mergeCell ref="A23:X23"/>
    <mergeCell ref="O1:R1"/>
    <mergeCell ref="B2:X2"/>
    <mergeCell ref="C3:P3"/>
    <mergeCell ref="C4:N4"/>
    <mergeCell ref="O4:W4"/>
    <mergeCell ref="A131:X131"/>
    <mergeCell ref="A128:X128"/>
    <mergeCell ref="A117:X117"/>
    <mergeCell ref="A143:X143"/>
    <mergeCell ref="A134:X134"/>
    <mergeCell ref="A137:X137"/>
    <mergeCell ref="A123:X123"/>
    <mergeCell ref="A120:X120"/>
  </mergeCells>
  <phoneticPr fontId="39" type="noConversion"/>
  <pageMargins left="0" right="0" top="0.19685039370078741" bottom="0.19685039370078741" header="0" footer="0"/>
  <pageSetup paperSize="9" scale="80" orientation="landscape" r:id="rId1"/>
  <headerFooter>
    <oddFooter>&amp;R&amp;P</oddFooter>
  </headerFooter>
  <rowBreaks count="5" manualBreakCount="5">
    <brk id="34" min="1" max="23" man="1"/>
    <brk id="75" min="1" max="23" man="1"/>
    <brk id="113" min="1" max="23" man="1"/>
    <brk id="142" min="1" max="23" man="1"/>
    <brk id="174" min="1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O252"/>
  <sheetViews>
    <sheetView view="pageBreakPreview" zoomScaleSheetLayoutView="100" workbookViewId="0">
      <selection activeCell="H234" sqref="H234"/>
    </sheetView>
  </sheetViews>
  <sheetFormatPr defaultRowHeight="12.75"/>
  <cols>
    <col min="1" max="1" width="3" style="60" customWidth="1"/>
    <col min="2" max="2" width="19.7109375" style="107" customWidth="1"/>
    <col min="3" max="3" width="4.5703125" style="60" customWidth="1"/>
    <col min="4" max="4" width="11.42578125" style="60" customWidth="1"/>
    <col min="5" max="5" width="6.5703125" style="61" customWidth="1"/>
    <col min="6" max="6" width="7.7109375" style="61" customWidth="1"/>
    <col min="7" max="7" width="10.28515625" style="60" customWidth="1"/>
    <col min="8" max="8" width="8.7109375" style="60" customWidth="1"/>
    <col min="9" max="9" width="10" style="60" customWidth="1"/>
    <col min="10" max="10" width="9.140625" style="60"/>
    <col min="11" max="11" width="8.85546875" style="60" customWidth="1"/>
    <col min="12" max="12" width="10.140625" style="60" customWidth="1"/>
    <col min="13" max="13" width="5.5703125" style="60" customWidth="1"/>
    <col min="14" max="14" width="10" style="60" customWidth="1"/>
    <col min="15" max="15" width="7" style="105" customWidth="1"/>
    <col min="16" max="16" width="10" style="63" customWidth="1"/>
    <col min="17" max="22" width="1.28515625" style="63" customWidth="1"/>
    <col min="23" max="23" width="6.42578125" style="63" customWidth="1"/>
    <col min="24" max="24" width="10.5703125" style="63" customWidth="1"/>
    <col min="25" max="25" width="12" style="60" customWidth="1"/>
    <col min="26" max="16384" width="9.140625" style="60"/>
  </cols>
  <sheetData>
    <row r="1" spans="1:41">
      <c r="A1" s="58"/>
      <c r="B1" s="59"/>
      <c r="F1" s="62"/>
      <c r="H1" s="63"/>
      <c r="I1" s="63"/>
      <c r="N1" s="64"/>
      <c r="O1" s="726" t="s">
        <v>1577</v>
      </c>
      <c r="P1" s="726"/>
      <c r="Q1" s="726"/>
      <c r="R1" s="726"/>
      <c r="S1" s="65"/>
      <c r="T1" s="65"/>
      <c r="U1" s="65"/>
      <c r="V1" s="65"/>
      <c r="W1" s="65"/>
      <c r="X1" s="65"/>
    </row>
    <row r="2" spans="1:41" s="67" customFormat="1" ht="34.5" customHeight="1">
      <c r="A2" s="66"/>
      <c r="B2" s="657" t="s">
        <v>988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</row>
    <row r="3" spans="1:41" s="71" customFormat="1" ht="30">
      <c r="A3" s="68"/>
      <c r="B3" s="69" t="s">
        <v>1540</v>
      </c>
      <c r="C3" s="727" t="s">
        <v>1612</v>
      </c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0"/>
      <c r="R3" s="70"/>
      <c r="S3" s="70"/>
      <c r="T3" s="70"/>
      <c r="U3" s="70"/>
      <c r="V3" s="70"/>
      <c r="W3" s="70"/>
      <c r="X3" s="70"/>
    </row>
    <row r="4" spans="1:41" s="71" customFormat="1" ht="30">
      <c r="A4" s="70"/>
      <c r="B4" s="69" t="s">
        <v>1541</v>
      </c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9"/>
      <c r="P4" s="729"/>
      <c r="Q4" s="729"/>
      <c r="R4" s="729"/>
      <c r="S4" s="729"/>
      <c r="T4" s="729"/>
      <c r="U4" s="729"/>
      <c r="V4" s="729"/>
      <c r="W4" s="729"/>
    </row>
    <row r="5" spans="1:41" s="28" customFormat="1" ht="33" customHeight="1">
      <c r="A5" s="719" t="s">
        <v>1533</v>
      </c>
      <c r="B5" s="654" t="s">
        <v>1542</v>
      </c>
      <c r="C5" s="654" t="s">
        <v>1556</v>
      </c>
      <c r="D5" s="654" t="s">
        <v>1543</v>
      </c>
      <c r="E5" s="654" t="s">
        <v>1534</v>
      </c>
      <c r="F5" s="654" t="s">
        <v>965</v>
      </c>
      <c r="G5" s="654"/>
      <c r="H5" s="716" t="s">
        <v>1544</v>
      </c>
      <c r="I5" s="654" t="s">
        <v>1594</v>
      </c>
      <c r="J5" s="654"/>
      <c r="K5" s="654"/>
      <c r="L5" s="654"/>
      <c r="M5" s="654"/>
      <c r="N5" s="654"/>
      <c r="O5" s="690" t="s">
        <v>1723</v>
      </c>
      <c r="P5" s="691"/>
      <c r="Q5" s="654" t="s">
        <v>1604</v>
      </c>
      <c r="R5" s="654"/>
      <c r="S5" s="654"/>
      <c r="T5" s="654"/>
      <c r="U5" s="654"/>
      <c r="V5" s="654"/>
      <c r="W5" s="654" t="s">
        <v>987</v>
      </c>
      <c r="X5" s="654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s="28" customFormat="1" ht="26.25" customHeight="1">
      <c r="A6" s="719"/>
      <c r="B6" s="654"/>
      <c r="C6" s="654"/>
      <c r="D6" s="654"/>
      <c r="E6" s="654"/>
      <c r="F6" s="655" t="s">
        <v>1545</v>
      </c>
      <c r="G6" s="654" t="s">
        <v>1546</v>
      </c>
      <c r="H6" s="717"/>
      <c r="I6" s="716" t="s">
        <v>1547</v>
      </c>
      <c r="J6" s="715" t="s">
        <v>1548</v>
      </c>
      <c r="K6" s="711" t="s">
        <v>1545</v>
      </c>
      <c r="L6" s="654" t="s">
        <v>1546</v>
      </c>
      <c r="M6" s="654" t="s">
        <v>1552</v>
      </c>
      <c r="N6" s="654"/>
      <c r="O6" s="655" t="s">
        <v>1545</v>
      </c>
      <c r="P6" s="654" t="s">
        <v>1546</v>
      </c>
      <c r="Q6" s="720" t="s">
        <v>1605</v>
      </c>
      <c r="R6" s="721"/>
      <c r="S6" s="721"/>
      <c r="T6" s="722"/>
      <c r="U6" s="655" t="s">
        <v>1545</v>
      </c>
      <c r="V6" s="689" t="s">
        <v>1546</v>
      </c>
      <c r="W6" s="659" t="s">
        <v>1545</v>
      </c>
      <c r="X6" s="654" t="s">
        <v>1546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 s="28" customFormat="1" ht="39" customHeight="1">
      <c r="A7" s="719"/>
      <c r="B7" s="654"/>
      <c r="C7" s="654"/>
      <c r="D7" s="654"/>
      <c r="E7" s="654"/>
      <c r="F7" s="656"/>
      <c r="G7" s="654"/>
      <c r="H7" s="718"/>
      <c r="I7" s="718"/>
      <c r="J7" s="715"/>
      <c r="K7" s="711"/>
      <c r="L7" s="654"/>
      <c r="M7" s="184" t="s">
        <v>1549</v>
      </c>
      <c r="N7" s="73" t="s">
        <v>1550</v>
      </c>
      <c r="O7" s="656"/>
      <c r="P7" s="654"/>
      <c r="Q7" s="723"/>
      <c r="R7" s="724"/>
      <c r="S7" s="724"/>
      <c r="T7" s="725"/>
      <c r="U7" s="656"/>
      <c r="V7" s="689"/>
      <c r="W7" s="660"/>
      <c r="X7" s="65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</row>
    <row r="8" spans="1:41" ht="14.25">
      <c r="A8" s="648" t="s">
        <v>1370</v>
      </c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</row>
    <row r="9" spans="1:41" s="63" customFormat="1">
      <c r="A9" s="75">
        <v>1</v>
      </c>
      <c r="B9" s="216" t="s">
        <v>928</v>
      </c>
      <c r="C9" s="22" t="s">
        <v>71</v>
      </c>
      <c r="D9" s="179">
        <v>70818</v>
      </c>
      <c r="E9" s="6">
        <v>0.11</v>
      </c>
      <c r="F9" s="5">
        <v>5293</v>
      </c>
      <c r="G9" s="20">
        <f>F9*E9</f>
        <v>582.23</v>
      </c>
      <c r="H9" s="24">
        <v>44409</v>
      </c>
      <c r="I9" s="24">
        <v>43354</v>
      </c>
      <c r="J9" s="22">
        <v>76</v>
      </c>
      <c r="K9" s="5"/>
      <c r="L9" s="6">
        <f>K9*E9</f>
        <v>0</v>
      </c>
      <c r="M9" s="5">
        <v>875</v>
      </c>
      <c r="N9" s="24">
        <v>43335</v>
      </c>
      <c r="O9" s="75">
        <f>F9+K9-W9</f>
        <v>3243</v>
      </c>
      <c r="P9" s="20">
        <f>O9*E9</f>
        <v>356.73</v>
      </c>
      <c r="Q9" s="10"/>
      <c r="R9" s="5"/>
      <c r="S9" s="5"/>
      <c r="T9" s="5"/>
      <c r="U9" s="5"/>
      <c r="V9" s="5"/>
      <c r="W9" s="5">
        <v>2050</v>
      </c>
      <c r="X9" s="20">
        <f>W9*E9</f>
        <v>225.5</v>
      </c>
      <c r="Y9" s="108"/>
    </row>
    <row r="10" spans="1:41" s="63" customFormat="1">
      <c r="A10" s="77"/>
      <c r="B10" s="78" t="s">
        <v>1551</v>
      </c>
      <c r="C10" s="77"/>
      <c r="D10" s="77"/>
      <c r="E10" s="8"/>
      <c r="F10" s="77"/>
      <c r="G10" s="8">
        <f>SUM(G9:G9)</f>
        <v>582.23</v>
      </c>
      <c r="H10" s="79"/>
      <c r="I10" s="80"/>
      <c r="J10" s="77"/>
      <c r="K10" s="9"/>
      <c r="L10" s="8">
        <f>SUM(L9:L9)</f>
        <v>0</v>
      </c>
      <c r="M10" s="9"/>
      <c r="N10" s="81"/>
      <c r="O10" s="77"/>
      <c r="P10" s="8">
        <f>SUM(P9:P9)</f>
        <v>356.73</v>
      </c>
      <c r="Q10" s="4"/>
      <c r="R10" s="9"/>
      <c r="S10" s="9"/>
      <c r="T10" s="9"/>
      <c r="U10" s="9"/>
      <c r="V10" s="9"/>
      <c r="W10" s="77"/>
      <c r="X10" s="8">
        <f>SUM(X9:X9)</f>
        <v>225.5</v>
      </c>
      <c r="Y10" s="108"/>
    </row>
    <row r="11" spans="1:41" s="63" customFormat="1" ht="14.25">
      <c r="A11" s="648" t="s">
        <v>1368</v>
      </c>
      <c r="B11" s="648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106"/>
    </row>
    <row r="12" spans="1:41" s="63" customFormat="1">
      <c r="A12" s="75"/>
      <c r="B12" s="216"/>
      <c r="C12" s="22"/>
      <c r="D12" s="179"/>
      <c r="E12" s="6"/>
      <c r="F12" s="5"/>
      <c r="G12" s="20"/>
      <c r="H12" s="24"/>
      <c r="I12" s="24"/>
      <c r="J12" s="22"/>
      <c r="K12" s="5"/>
      <c r="L12" s="6"/>
      <c r="M12" s="5"/>
      <c r="N12" s="24"/>
      <c r="O12" s="75"/>
      <c r="P12" s="20">
        <f>O12*E12</f>
        <v>0</v>
      </c>
      <c r="Q12" s="10"/>
      <c r="R12" s="5"/>
      <c r="S12" s="5"/>
      <c r="T12" s="5"/>
      <c r="U12" s="5"/>
      <c r="V12" s="5"/>
      <c r="W12" s="5">
        <v>0</v>
      </c>
      <c r="X12" s="20">
        <f>W12*E12</f>
        <v>0</v>
      </c>
      <c r="Y12" s="108"/>
    </row>
    <row r="13" spans="1:41" s="63" customFormat="1">
      <c r="A13" s="77"/>
      <c r="B13" s="78" t="s">
        <v>1551</v>
      </c>
      <c r="C13" s="77"/>
      <c r="D13" s="77"/>
      <c r="E13" s="8"/>
      <c r="F13" s="77"/>
      <c r="G13" s="8">
        <f>SUM(G12:G12)</f>
        <v>0</v>
      </c>
      <c r="H13" s="79"/>
      <c r="I13" s="80"/>
      <c r="J13" s="77"/>
      <c r="K13" s="9"/>
      <c r="L13" s="8">
        <f>SUM(L12:L12)</f>
        <v>0</v>
      </c>
      <c r="M13" s="9"/>
      <c r="N13" s="81"/>
      <c r="O13" s="77"/>
      <c r="P13" s="8">
        <f>SUM(P12:P12)</f>
        <v>0</v>
      </c>
      <c r="Q13" s="4"/>
      <c r="R13" s="9"/>
      <c r="S13" s="9"/>
      <c r="T13" s="9"/>
      <c r="U13" s="9"/>
      <c r="V13" s="9"/>
      <c r="W13" s="77"/>
      <c r="X13" s="8">
        <f>SUM(X12:X12)</f>
        <v>0</v>
      </c>
      <c r="Y13" s="108"/>
    </row>
    <row r="14" spans="1:41" s="63" customFormat="1" ht="14.25">
      <c r="A14" s="648" t="s">
        <v>8</v>
      </c>
      <c r="B14" s="648"/>
      <c r="C14" s="648"/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648"/>
      <c r="P14" s="648"/>
      <c r="Q14" s="648"/>
      <c r="R14" s="648"/>
      <c r="S14" s="648"/>
      <c r="T14" s="648"/>
      <c r="U14" s="648"/>
      <c r="V14" s="648"/>
      <c r="W14" s="648"/>
      <c r="X14" s="648"/>
      <c r="Y14" s="106"/>
    </row>
    <row r="15" spans="1:41" ht="60">
      <c r="A15" s="22">
        <v>1</v>
      </c>
      <c r="B15" s="82" t="s">
        <v>223</v>
      </c>
      <c r="C15" s="22" t="s">
        <v>1555</v>
      </c>
      <c r="D15" s="22" t="s">
        <v>207</v>
      </c>
      <c r="E15" s="6">
        <v>38.520000000000003</v>
      </c>
      <c r="F15" s="22">
        <v>275</v>
      </c>
      <c r="G15" s="20">
        <f>F15*E15</f>
        <v>10593</v>
      </c>
      <c r="H15" s="24">
        <v>44927</v>
      </c>
      <c r="I15" s="114">
        <v>43251</v>
      </c>
      <c r="J15" s="22" t="s">
        <v>224</v>
      </c>
      <c r="K15" s="5">
        <v>0</v>
      </c>
      <c r="L15" s="20">
        <f>K15*E15</f>
        <v>0</v>
      </c>
      <c r="M15" s="5">
        <v>497</v>
      </c>
      <c r="N15" s="113">
        <v>43242</v>
      </c>
      <c r="O15" s="75">
        <f>F15+K15-W15</f>
        <v>187</v>
      </c>
      <c r="P15" s="20">
        <f>O15*E15</f>
        <v>7203.2400000000007</v>
      </c>
      <c r="Q15" s="10"/>
      <c r="R15" s="5"/>
      <c r="S15" s="5"/>
      <c r="T15" s="5"/>
      <c r="U15" s="5"/>
      <c r="V15" s="5"/>
      <c r="W15" s="22">
        <v>88</v>
      </c>
      <c r="X15" s="20">
        <f>W15*E15</f>
        <v>3389.76</v>
      </c>
    </row>
    <row r="16" spans="1:41" s="63" customFormat="1">
      <c r="A16" s="77"/>
      <c r="B16" s="78" t="s">
        <v>1551</v>
      </c>
      <c r="C16" s="77"/>
      <c r="D16" s="77"/>
      <c r="E16" s="8"/>
      <c r="F16" s="77"/>
      <c r="G16" s="8">
        <f>SUM(G15:G15)</f>
        <v>10593</v>
      </c>
      <c r="H16" s="79"/>
      <c r="I16" s="80"/>
      <c r="J16" s="77"/>
      <c r="K16" s="9"/>
      <c r="L16" s="8">
        <f>SUM(L15:L15)</f>
        <v>0</v>
      </c>
      <c r="M16" s="9"/>
      <c r="N16" s="81"/>
      <c r="O16" s="77"/>
      <c r="P16" s="8">
        <f>SUM(P15:P15)</f>
        <v>7203.2400000000007</v>
      </c>
      <c r="Q16" s="4"/>
      <c r="R16" s="9"/>
      <c r="S16" s="9"/>
      <c r="T16" s="9"/>
      <c r="U16" s="9"/>
      <c r="V16" s="9"/>
      <c r="W16" s="77"/>
      <c r="X16" s="8">
        <f>SUM(X15:X15)</f>
        <v>3389.76</v>
      </c>
      <c r="Y16" s="108"/>
    </row>
    <row r="17" spans="1:25" s="63" customFormat="1">
      <c r="A17" s="730" t="s">
        <v>57</v>
      </c>
      <c r="B17" s="731"/>
      <c r="C17" s="731"/>
      <c r="D17" s="731"/>
      <c r="E17" s="731"/>
      <c r="F17" s="731"/>
      <c r="G17" s="731"/>
      <c r="H17" s="731"/>
      <c r="I17" s="731"/>
      <c r="J17" s="731"/>
      <c r="K17" s="731"/>
      <c r="L17" s="731"/>
      <c r="M17" s="731"/>
      <c r="N17" s="731"/>
      <c r="O17" s="731"/>
      <c r="P17" s="731"/>
      <c r="Q17" s="731"/>
      <c r="R17" s="731"/>
      <c r="S17" s="731"/>
      <c r="T17" s="731"/>
      <c r="U17" s="731"/>
      <c r="V17" s="731"/>
      <c r="W17" s="731"/>
      <c r="X17" s="732"/>
      <c r="Y17" s="106"/>
    </row>
    <row r="18" spans="1:25" s="63" customFormat="1">
      <c r="A18" s="22">
        <v>1</v>
      </c>
      <c r="B18" s="216"/>
      <c r="C18" s="22"/>
      <c r="D18" s="179"/>
      <c r="E18" s="6"/>
      <c r="F18" s="5"/>
      <c r="G18" s="20"/>
      <c r="H18" s="24"/>
      <c r="I18" s="203"/>
      <c r="J18" s="22"/>
      <c r="K18" s="5">
        <v>0</v>
      </c>
      <c r="L18" s="6">
        <f>K18*E18</f>
        <v>0</v>
      </c>
      <c r="M18" s="5"/>
      <c r="N18" s="24"/>
      <c r="O18" s="22">
        <f>F18+K18-W18</f>
        <v>0</v>
      </c>
      <c r="P18" s="6">
        <f>O18*E18</f>
        <v>0</v>
      </c>
      <c r="Q18" s="10"/>
      <c r="R18" s="5"/>
      <c r="S18" s="5"/>
      <c r="T18" s="5"/>
      <c r="U18" s="5"/>
      <c r="V18" s="5"/>
      <c r="W18" s="5">
        <v>0</v>
      </c>
      <c r="X18" s="6">
        <f>W18*E18</f>
        <v>0</v>
      </c>
      <c r="Y18" s="106"/>
    </row>
    <row r="19" spans="1:25" s="63" customFormat="1">
      <c r="A19" s="77"/>
      <c r="B19" s="78" t="s">
        <v>1551</v>
      </c>
      <c r="C19" s="77"/>
      <c r="D19" s="77"/>
      <c r="E19" s="8"/>
      <c r="F19" s="77"/>
      <c r="G19" s="8">
        <f>SUM(G18:G18)</f>
        <v>0</v>
      </c>
      <c r="H19" s="79"/>
      <c r="I19" s="80"/>
      <c r="J19" s="77"/>
      <c r="K19" s="9"/>
      <c r="L19" s="8">
        <f>SUM(L18:L18)</f>
        <v>0</v>
      </c>
      <c r="M19" s="9"/>
      <c r="N19" s="81"/>
      <c r="O19" s="77"/>
      <c r="P19" s="8">
        <f>SUM(P18:P18)</f>
        <v>0</v>
      </c>
      <c r="Q19" s="4"/>
      <c r="R19" s="9"/>
      <c r="S19" s="9"/>
      <c r="T19" s="9"/>
      <c r="U19" s="9"/>
      <c r="V19" s="9"/>
      <c r="W19" s="77"/>
      <c r="X19" s="8">
        <f>SUM(X18:X18)</f>
        <v>0</v>
      </c>
      <c r="Y19" s="106"/>
    </row>
    <row r="20" spans="1:25" s="63" customFormat="1" ht="14.25">
      <c r="A20" s="648" t="s">
        <v>1335</v>
      </c>
      <c r="B20" s="648"/>
      <c r="C20" s="648"/>
      <c r="D20" s="648"/>
      <c r="E20" s="648"/>
      <c r="F20" s="648"/>
      <c r="G20" s="648"/>
      <c r="H20" s="648"/>
      <c r="I20" s="648"/>
      <c r="J20" s="648"/>
      <c r="K20" s="648"/>
      <c r="L20" s="648"/>
      <c r="M20" s="648"/>
      <c r="N20" s="648"/>
      <c r="O20" s="648"/>
      <c r="P20" s="648"/>
      <c r="Q20" s="648"/>
      <c r="R20" s="648"/>
      <c r="S20" s="648"/>
      <c r="T20" s="648"/>
      <c r="U20" s="648"/>
      <c r="V20" s="648"/>
      <c r="W20" s="648"/>
      <c r="X20" s="648"/>
      <c r="Y20" s="106"/>
    </row>
    <row r="21" spans="1:25" s="63" customFormat="1">
      <c r="A21" s="22">
        <v>1</v>
      </c>
      <c r="B21" s="216"/>
      <c r="C21" s="22"/>
      <c r="D21" s="179"/>
      <c r="E21" s="6"/>
      <c r="F21" s="5"/>
      <c r="G21" s="20">
        <f>F21*E21</f>
        <v>0</v>
      </c>
      <c r="H21" s="220"/>
      <c r="I21" s="203"/>
      <c r="J21" s="22"/>
      <c r="K21" s="5"/>
      <c r="L21" s="6">
        <f>K21*E21</f>
        <v>0</v>
      </c>
      <c r="M21" s="5"/>
      <c r="N21" s="24"/>
      <c r="O21" s="22">
        <f>F21+K21-W21</f>
        <v>0</v>
      </c>
      <c r="P21" s="6">
        <f>O21*E21</f>
        <v>0</v>
      </c>
      <c r="Q21" s="10"/>
      <c r="R21" s="5"/>
      <c r="S21" s="5"/>
      <c r="T21" s="5"/>
      <c r="U21" s="5"/>
      <c r="V21" s="5"/>
      <c r="W21" s="5">
        <v>0</v>
      </c>
      <c r="X21" s="6">
        <f>W21*E21</f>
        <v>0</v>
      </c>
      <c r="Y21" s="106"/>
    </row>
    <row r="22" spans="1:25" s="63" customFormat="1">
      <c r="A22" s="77"/>
      <c r="B22" s="78" t="s">
        <v>1551</v>
      </c>
      <c r="C22" s="77"/>
      <c r="D22" s="77"/>
      <c r="E22" s="8"/>
      <c r="F22" s="77"/>
      <c r="G22" s="8">
        <f>SUM(G21:G21)</f>
        <v>0</v>
      </c>
      <c r="H22" s="79"/>
      <c r="I22" s="80"/>
      <c r="J22" s="77"/>
      <c r="K22" s="9"/>
      <c r="L22" s="8">
        <f>SUM(L21:L21)</f>
        <v>0</v>
      </c>
      <c r="M22" s="9"/>
      <c r="N22" s="81"/>
      <c r="O22" s="77"/>
      <c r="P22" s="8">
        <f>SUM(P21:P21)</f>
        <v>0</v>
      </c>
      <c r="Q22" s="4"/>
      <c r="R22" s="9"/>
      <c r="S22" s="9"/>
      <c r="T22" s="9"/>
      <c r="U22" s="9"/>
      <c r="V22" s="9"/>
      <c r="W22" s="77"/>
      <c r="X22" s="8">
        <f>SUM(X21:X21)</f>
        <v>0</v>
      </c>
      <c r="Y22" s="106"/>
    </row>
    <row r="23" spans="1:25" s="63" customFormat="1" ht="14.25">
      <c r="A23" s="648" t="s">
        <v>1337</v>
      </c>
      <c r="B23" s="648"/>
      <c r="C23" s="648"/>
      <c r="D23" s="648"/>
      <c r="E23" s="648"/>
      <c r="F23" s="648"/>
      <c r="G23" s="648"/>
      <c r="H23" s="648"/>
      <c r="I23" s="648"/>
      <c r="J23" s="648"/>
      <c r="K23" s="648"/>
      <c r="L23" s="648"/>
      <c r="M23" s="648"/>
      <c r="N23" s="648"/>
      <c r="O23" s="648"/>
      <c r="P23" s="648"/>
      <c r="Q23" s="648"/>
      <c r="R23" s="648"/>
      <c r="S23" s="648"/>
      <c r="T23" s="648"/>
      <c r="U23" s="648"/>
      <c r="V23" s="648"/>
      <c r="W23" s="648"/>
      <c r="X23" s="648"/>
      <c r="Y23" s="106"/>
    </row>
    <row r="24" spans="1:25" s="63" customFormat="1">
      <c r="A24" s="22">
        <v>1</v>
      </c>
      <c r="B24" s="82"/>
      <c r="C24" s="22"/>
      <c r="D24" s="179"/>
      <c r="E24" s="6"/>
      <c r="F24" s="5"/>
      <c r="G24" s="6"/>
      <c r="H24" s="178"/>
      <c r="I24" s="203"/>
      <c r="J24" s="22"/>
      <c r="K24" s="5">
        <v>0</v>
      </c>
      <c r="L24" s="6">
        <f>K24*E24</f>
        <v>0</v>
      </c>
      <c r="M24" s="5"/>
      <c r="N24" s="24"/>
      <c r="O24" s="22">
        <f>F24+K24-W24</f>
        <v>0</v>
      </c>
      <c r="P24" s="6">
        <f>O24*E24</f>
        <v>0</v>
      </c>
      <c r="Q24" s="10"/>
      <c r="R24" s="5"/>
      <c r="S24" s="5"/>
      <c r="T24" s="5"/>
      <c r="U24" s="5"/>
      <c r="V24" s="5"/>
      <c r="W24" s="5">
        <v>0</v>
      </c>
      <c r="X24" s="6">
        <f>W24*E24</f>
        <v>0</v>
      </c>
      <c r="Y24" s="106"/>
    </row>
    <row r="25" spans="1:25" s="63" customFormat="1">
      <c r="A25" s="77"/>
      <c r="B25" s="78" t="s">
        <v>1551</v>
      </c>
      <c r="C25" s="77"/>
      <c r="D25" s="77"/>
      <c r="E25" s="8"/>
      <c r="F25" s="77"/>
      <c r="G25" s="8">
        <f>SUM(G24:G24)</f>
        <v>0</v>
      </c>
      <c r="H25" s="79"/>
      <c r="I25" s="80"/>
      <c r="J25" s="77"/>
      <c r="K25" s="9"/>
      <c r="L25" s="8">
        <f>SUM(L24:L24)</f>
        <v>0</v>
      </c>
      <c r="M25" s="9"/>
      <c r="N25" s="81"/>
      <c r="O25" s="77"/>
      <c r="P25" s="8">
        <f>SUM(P24:P24)</f>
        <v>0</v>
      </c>
      <c r="Q25" s="4"/>
      <c r="R25" s="9"/>
      <c r="S25" s="9"/>
      <c r="T25" s="9"/>
      <c r="U25" s="9"/>
      <c r="V25" s="9"/>
      <c r="W25" s="77"/>
      <c r="X25" s="8">
        <f>SUM(X24:X24)</f>
        <v>0</v>
      </c>
      <c r="Y25" s="106"/>
    </row>
    <row r="26" spans="1:25" s="63" customFormat="1" ht="14.25">
      <c r="A26" s="648" t="s">
        <v>251</v>
      </c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106"/>
    </row>
    <row r="27" spans="1:25" s="63" customFormat="1">
      <c r="A27" s="22">
        <v>1</v>
      </c>
      <c r="B27" s="82"/>
      <c r="C27" s="22"/>
      <c r="D27" s="179"/>
      <c r="E27" s="6"/>
      <c r="F27" s="5"/>
      <c r="G27" s="8"/>
      <c r="H27" s="79"/>
      <c r="I27" s="80"/>
      <c r="J27" s="22"/>
      <c r="K27" s="9">
        <v>0</v>
      </c>
      <c r="L27" s="8">
        <f>K27*E27</f>
        <v>0</v>
      </c>
      <c r="M27" s="5"/>
      <c r="N27" s="24"/>
      <c r="O27" s="8">
        <f>F27-W27</f>
        <v>0</v>
      </c>
      <c r="P27" s="8">
        <f>O27*E27</f>
        <v>0</v>
      </c>
      <c r="Q27" s="4"/>
      <c r="R27" s="9"/>
      <c r="S27" s="9"/>
      <c r="T27" s="9"/>
      <c r="U27" s="9"/>
      <c r="V27" s="9"/>
      <c r="W27" s="77">
        <v>0</v>
      </c>
      <c r="X27" s="8">
        <f>W27*E27</f>
        <v>0</v>
      </c>
      <c r="Y27" s="106"/>
    </row>
    <row r="28" spans="1:25" s="63" customFormat="1">
      <c r="A28" s="77"/>
      <c r="B28" s="78"/>
      <c r="C28" s="77"/>
      <c r="D28" s="77"/>
      <c r="E28" s="8"/>
      <c r="F28" s="77"/>
      <c r="G28" s="8">
        <f>SUM(G27)</f>
        <v>0</v>
      </c>
      <c r="H28" s="79"/>
      <c r="I28" s="80"/>
      <c r="J28" s="77"/>
      <c r="K28" s="9"/>
      <c r="L28" s="8">
        <f>SUM(L27)</f>
        <v>0</v>
      </c>
      <c r="M28" s="9"/>
      <c r="N28" s="81"/>
      <c r="O28" s="77"/>
      <c r="P28" s="8">
        <f>SUM(P27)</f>
        <v>0</v>
      </c>
      <c r="Q28" s="4"/>
      <c r="R28" s="9"/>
      <c r="S28" s="9"/>
      <c r="T28" s="9"/>
      <c r="U28" s="9"/>
      <c r="V28" s="9"/>
      <c r="W28" s="77"/>
      <c r="X28" s="8">
        <f>SUM(X27)</f>
        <v>0</v>
      </c>
      <c r="Y28" s="106"/>
    </row>
    <row r="29" spans="1:25" s="63" customFormat="1" ht="14.25">
      <c r="A29" s="648" t="s">
        <v>263</v>
      </c>
      <c r="B29" s="648"/>
      <c r="C29" s="648"/>
      <c r="D29" s="648"/>
      <c r="E29" s="648"/>
      <c r="F29" s="648"/>
      <c r="G29" s="648"/>
      <c r="H29" s="648"/>
      <c r="I29" s="648"/>
      <c r="J29" s="648"/>
      <c r="K29" s="648"/>
      <c r="L29" s="648"/>
      <c r="M29" s="648"/>
      <c r="N29" s="648"/>
      <c r="O29" s="648"/>
      <c r="P29" s="648"/>
      <c r="Q29" s="648"/>
      <c r="R29" s="648"/>
      <c r="S29" s="648"/>
      <c r="T29" s="648"/>
      <c r="U29" s="648"/>
      <c r="V29" s="648"/>
      <c r="W29" s="648"/>
      <c r="X29" s="648"/>
      <c r="Y29" s="106"/>
    </row>
    <row r="30" spans="1:25" s="63" customFormat="1">
      <c r="A30" s="22">
        <v>1</v>
      </c>
      <c r="B30" s="82"/>
      <c r="C30" s="22"/>
      <c r="D30" s="179"/>
      <c r="E30" s="6"/>
      <c r="F30" s="5"/>
      <c r="G30" s="8"/>
      <c r="H30" s="79"/>
      <c r="I30" s="80"/>
      <c r="J30" s="22"/>
      <c r="K30" s="5"/>
      <c r="L30" s="6"/>
      <c r="M30" s="9"/>
      <c r="N30" s="81"/>
      <c r="O30" s="77">
        <f>F30+K30-W30</f>
        <v>0</v>
      </c>
      <c r="P30" s="8">
        <f>O30*E30</f>
        <v>0</v>
      </c>
      <c r="Q30" s="4"/>
      <c r="R30" s="9"/>
      <c r="S30" s="9"/>
      <c r="T30" s="9"/>
      <c r="U30" s="9"/>
      <c r="V30" s="9"/>
      <c r="W30" s="77">
        <v>0</v>
      </c>
      <c r="X30" s="8">
        <f>W30*E30</f>
        <v>0</v>
      </c>
      <c r="Y30" s="106"/>
    </row>
    <row r="31" spans="1:25" s="63" customFormat="1">
      <c r="A31" s="77"/>
      <c r="B31" s="78"/>
      <c r="C31" s="77"/>
      <c r="D31" s="77"/>
      <c r="E31" s="8"/>
      <c r="F31" s="77"/>
      <c r="G31" s="8">
        <f>G30</f>
        <v>0</v>
      </c>
      <c r="H31" s="79"/>
      <c r="I31" s="80"/>
      <c r="J31" s="77"/>
      <c r="K31" s="5"/>
      <c r="L31" s="6">
        <f>SUM(L30)</f>
        <v>0</v>
      </c>
      <c r="M31" s="9"/>
      <c r="N31" s="81"/>
      <c r="O31" s="77"/>
      <c r="P31" s="8">
        <f>SUM(P30)</f>
        <v>0</v>
      </c>
      <c r="Q31" s="4"/>
      <c r="R31" s="9"/>
      <c r="S31" s="9"/>
      <c r="T31" s="9"/>
      <c r="U31" s="9"/>
      <c r="V31" s="9"/>
      <c r="W31" s="77"/>
      <c r="X31" s="8">
        <f>SUM(X30)</f>
        <v>0</v>
      </c>
      <c r="Y31" s="106"/>
    </row>
    <row r="32" spans="1:25" s="63" customFormat="1">
      <c r="A32" s="77"/>
      <c r="B32" s="733" t="s">
        <v>264</v>
      </c>
      <c r="C32" s="734"/>
      <c r="D32" s="734"/>
      <c r="E32" s="734"/>
      <c r="F32" s="734"/>
      <c r="G32" s="734"/>
      <c r="H32" s="734"/>
      <c r="I32" s="734"/>
      <c r="J32" s="734"/>
      <c r="K32" s="734"/>
      <c r="L32" s="734"/>
      <c r="M32" s="734"/>
      <c r="N32" s="734"/>
      <c r="O32" s="734"/>
      <c r="P32" s="734"/>
      <c r="Q32" s="734"/>
      <c r="R32" s="734"/>
      <c r="S32" s="734"/>
      <c r="T32" s="734"/>
      <c r="U32" s="734"/>
      <c r="V32" s="734"/>
      <c r="W32" s="734"/>
      <c r="X32" s="735"/>
      <c r="Y32" s="106"/>
    </row>
    <row r="33" spans="1:25" s="63" customFormat="1">
      <c r="A33" s="22">
        <v>1</v>
      </c>
      <c r="B33" s="82"/>
      <c r="C33" s="22"/>
      <c r="D33" s="179"/>
      <c r="E33" s="6"/>
      <c r="F33" s="5">
        <v>0</v>
      </c>
      <c r="G33" s="8">
        <f>F33*E33</f>
        <v>0</v>
      </c>
      <c r="H33" s="79"/>
      <c r="I33" s="80"/>
      <c r="J33" s="22"/>
      <c r="K33" s="5"/>
      <c r="L33" s="6">
        <f>K33*E33</f>
        <v>0</v>
      </c>
      <c r="M33" s="9"/>
      <c r="N33" s="81"/>
      <c r="O33" s="77">
        <f>F33-W33</f>
        <v>0</v>
      </c>
      <c r="P33" s="8">
        <f>O33*E33</f>
        <v>0</v>
      </c>
      <c r="Q33" s="4"/>
      <c r="R33" s="9"/>
      <c r="S33" s="9"/>
      <c r="T33" s="9"/>
      <c r="U33" s="9"/>
      <c r="V33" s="9"/>
      <c r="W33" s="77">
        <v>0</v>
      </c>
      <c r="X33" s="8">
        <f>W33*E33</f>
        <v>0</v>
      </c>
      <c r="Y33" s="106"/>
    </row>
    <row r="34" spans="1:25" s="63" customFormat="1">
      <c r="A34" s="77"/>
      <c r="B34" s="78" t="s">
        <v>1551</v>
      </c>
      <c r="C34" s="77"/>
      <c r="D34" s="77"/>
      <c r="E34" s="8"/>
      <c r="F34" s="77"/>
      <c r="G34" s="8">
        <f>SUM(G33)</f>
        <v>0</v>
      </c>
      <c r="H34" s="79"/>
      <c r="I34" s="80"/>
      <c r="J34" s="77"/>
      <c r="K34" s="5"/>
      <c r="L34" s="6">
        <f>SUM(L33)</f>
        <v>0</v>
      </c>
      <c r="M34" s="9"/>
      <c r="N34" s="81"/>
      <c r="O34" s="77"/>
      <c r="P34" s="8">
        <f>SUM(P33)</f>
        <v>0</v>
      </c>
      <c r="Q34" s="4"/>
      <c r="R34" s="9"/>
      <c r="S34" s="9"/>
      <c r="T34" s="9"/>
      <c r="U34" s="9"/>
      <c r="V34" s="9"/>
      <c r="W34" s="77"/>
      <c r="X34" s="8">
        <f>SUM(X33)</f>
        <v>0</v>
      </c>
      <c r="Y34" s="106"/>
    </row>
    <row r="35" spans="1:25" s="63" customFormat="1">
      <c r="A35" s="730" t="s">
        <v>265</v>
      </c>
      <c r="B35" s="731"/>
      <c r="C35" s="731"/>
      <c r="D35" s="731"/>
      <c r="E35" s="731"/>
      <c r="F35" s="731"/>
      <c r="G35" s="731"/>
      <c r="H35" s="731"/>
      <c r="I35" s="731"/>
      <c r="J35" s="731"/>
      <c r="K35" s="731"/>
      <c r="L35" s="731"/>
      <c r="M35" s="731"/>
      <c r="N35" s="731"/>
      <c r="O35" s="731"/>
      <c r="P35" s="731"/>
      <c r="Q35" s="731"/>
      <c r="R35" s="731"/>
      <c r="S35" s="731"/>
      <c r="T35" s="731"/>
      <c r="U35" s="731"/>
      <c r="V35" s="731"/>
      <c r="W35" s="731"/>
      <c r="X35" s="732"/>
      <c r="Y35" s="106"/>
    </row>
    <row r="36" spans="1:25" s="63" customFormat="1" ht="48">
      <c r="A36" s="22">
        <v>1</v>
      </c>
      <c r="B36" s="82" t="s">
        <v>222</v>
      </c>
      <c r="C36" s="22" t="s">
        <v>1555</v>
      </c>
      <c r="D36" s="179" t="s">
        <v>207</v>
      </c>
      <c r="E36" s="6">
        <v>38.520000000000003</v>
      </c>
      <c r="F36" s="5">
        <v>352</v>
      </c>
      <c r="G36" s="6">
        <f>F36*E36</f>
        <v>13559.04</v>
      </c>
      <c r="H36" s="178">
        <v>44927</v>
      </c>
      <c r="I36" s="203">
        <v>43250</v>
      </c>
      <c r="J36" s="22" t="s">
        <v>267</v>
      </c>
      <c r="K36" s="5"/>
      <c r="L36" s="6">
        <f>K36*E36</f>
        <v>0</v>
      </c>
      <c r="M36" s="5">
        <v>487</v>
      </c>
      <c r="N36" s="24">
        <v>43237</v>
      </c>
      <c r="O36" s="22">
        <f>F36-W36</f>
        <v>88</v>
      </c>
      <c r="P36" s="6">
        <f>O36*E36</f>
        <v>3389.76</v>
      </c>
      <c r="Q36" s="10"/>
      <c r="R36" s="5"/>
      <c r="S36" s="5"/>
      <c r="T36" s="5"/>
      <c r="U36" s="5"/>
      <c r="V36" s="5"/>
      <c r="W36" s="22">
        <v>264</v>
      </c>
      <c r="X36" s="6">
        <f>W36*E36</f>
        <v>10169.280000000001</v>
      </c>
      <c r="Y36" s="106"/>
    </row>
    <row r="37" spans="1:25" s="63" customFormat="1">
      <c r="A37" s="77"/>
      <c r="B37" s="78" t="s">
        <v>266</v>
      </c>
      <c r="C37" s="77"/>
      <c r="D37" s="77"/>
      <c r="E37" s="8"/>
      <c r="F37" s="77"/>
      <c r="G37" s="8">
        <f>SUM(G36)</f>
        <v>13559.04</v>
      </c>
      <c r="H37" s="79"/>
      <c r="I37" s="80"/>
      <c r="J37" s="77"/>
      <c r="K37" s="5"/>
      <c r="L37" s="6">
        <f>SUM(L36)</f>
        <v>0</v>
      </c>
      <c r="M37" s="9"/>
      <c r="N37" s="81"/>
      <c r="O37" s="77"/>
      <c r="P37" s="8">
        <f>SUM(P36)</f>
        <v>3389.76</v>
      </c>
      <c r="Q37" s="4"/>
      <c r="R37" s="9"/>
      <c r="S37" s="9"/>
      <c r="T37" s="9"/>
      <c r="U37" s="9"/>
      <c r="V37" s="9"/>
      <c r="W37" s="77"/>
      <c r="X37" s="8">
        <f>SUM(X36)</f>
        <v>10169.280000000001</v>
      </c>
      <c r="Y37" s="106"/>
    </row>
    <row r="38" spans="1:25" s="63" customFormat="1" ht="13.5" thickBot="1">
      <c r="A38" s="730" t="s">
        <v>650</v>
      </c>
      <c r="B38" s="731"/>
      <c r="C38" s="731"/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2"/>
      <c r="Y38" s="106"/>
    </row>
    <row r="39" spans="1:25" s="63" customFormat="1" ht="25.5">
      <c r="A39" s="22">
        <v>1</v>
      </c>
      <c r="B39" s="221" t="s">
        <v>651</v>
      </c>
      <c r="C39" s="222" t="s">
        <v>1557</v>
      </c>
      <c r="D39" s="223" t="s">
        <v>652</v>
      </c>
      <c r="E39" s="224">
        <v>9.23</v>
      </c>
      <c r="F39" s="22">
        <v>4224</v>
      </c>
      <c r="G39" s="6">
        <f t="shared" ref="G39:G47" si="0">F39*E39</f>
        <v>38987.520000000004</v>
      </c>
      <c r="H39" s="178"/>
      <c r="I39" s="225">
        <v>43357</v>
      </c>
      <c r="J39" s="226" t="s">
        <v>660</v>
      </c>
      <c r="K39" s="227"/>
      <c r="L39" s="6">
        <f>K39*E39</f>
        <v>0</v>
      </c>
      <c r="M39" s="5">
        <v>872</v>
      </c>
      <c r="N39" s="24">
        <v>43335</v>
      </c>
      <c r="O39" s="22">
        <f>F39+K39-W39</f>
        <v>823</v>
      </c>
      <c r="P39" s="6">
        <f>O39*E39</f>
        <v>7596.29</v>
      </c>
      <c r="Q39" s="10"/>
      <c r="R39" s="5"/>
      <c r="S39" s="5"/>
      <c r="T39" s="5"/>
      <c r="U39" s="5"/>
      <c r="V39" s="5"/>
      <c r="W39" s="22">
        <v>3401</v>
      </c>
      <c r="X39" s="6">
        <f>W39*E39</f>
        <v>31391.230000000003</v>
      </c>
      <c r="Y39" s="106"/>
    </row>
    <row r="40" spans="1:25" s="63" customFormat="1" ht="25.5">
      <c r="A40" s="22">
        <v>2</v>
      </c>
      <c r="B40" s="221" t="s">
        <v>653</v>
      </c>
      <c r="C40" s="228" t="s">
        <v>1557</v>
      </c>
      <c r="D40" s="223" t="s">
        <v>654</v>
      </c>
      <c r="E40" s="229" t="s">
        <v>655</v>
      </c>
      <c r="F40" s="22">
        <v>1692</v>
      </c>
      <c r="G40" s="6">
        <f t="shared" si="0"/>
        <v>20879.28</v>
      </c>
      <c r="H40" s="178"/>
      <c r="I40" s="230">
        <v>43357</v>
      </c>
      <c r="J40" s="231" t="s">
        <v>661</v>
      </c>
      <c r="K40" s="232"/>
      <c r="L40" s="6">
        <f t="shared" ref="L40:L47" si="1">K40*E40</f>
        <v>0</v>
      </c>
      <c r="M40" s="5">
        <v>872</v>
      </c>
      <c r="N40" s="24">
        <v>43335</v>
      </c>
      <c r="O40" s="22">
        <f t="shared" ref="O40:O47" si="2">F40+K40-W40</f>
        <v>555</v>
      </c>
      <c r="P40" s="6">
        <f t="shared" ref="P40:P47" si="3">O40*E40</f>
        <v>6848.7</v>
      </c>
      <c r="Q40" s="10"/>
      <c r="R40" s="5"/>
      <c r="S40" s="5"/>
      <c r="T40" s="5"/>
      <c r="U40" s="5"/>
      <c r="V40" s="5"/>
      <c r="W40" s="22">
        <v>1137</v>
      </c>
      <c r="X40" s="6">
        <f t="shared" ref="X40:X47" si="4">W40*E40</f>
        <v>14030.58</v>
      </c>
      <c r="Y40" s="106"/>
    </row>
    <row r="41" spans="1:25" s="63" customFormat="1" ht="51">
      <c r="A41" s="22">
        <v>3</v>
      </c>
      <c r="B41" s="233" t="s">
        <v>656</v>
      </c>
      <c r="C41" s="228" t="s">
        <v>1557</v>
      </c>
      <c r="D41" s="234" t="s">
        <v>657</v>
      </c>
      <c r="E41" s="235">
        <v>13.41</v>
      </c>
      <c r="F41" s="22">
        <v>384</v>
      </c>
      <c r="G41" s="6">
        <f t="shared" si="0"/>
        <v>5149.4400000000005</v>
      </c>
      <c r="H41" s="178"/>
      <c r="I41" s="230">
        <v>43357</v>
      </c>
      <c r="J41" s="231" t="s">
        <v>661</v>
      </c>
      <c r="K41" s="232"/>
      <c r="L41" s="6">
        <f t="shared" si="1"/>
        <v>0</v>
      </c>
      <c r="M41" s="5">
        <v>872</v>
      </c>
      <c r="N41" s="24">
        <v>43335</v>
      </c>
      <c r="O41" s="22">
        <f t="shared" si="2"/>
        <v>0</v>
      </c>
      <c r="P41" s="6">
        <f t="shared" si="3"/>
        <v>0</v>
      </c>
      <c r="Q41" s="10"/>
      <c r="R41" s="5"/>
      <c r="S41" s="5"/>
      <c r="T41" s="5"/>
      <c r="U41" s="5"/>
      <c r="V41" s="5"/>
      <c r="W41" s="22">
        <v>384</v>
      </c>
      <c r="X41" s="6">
        <f t="shared" si="4"/>
        <v>5149.4400000000005</v>
      </c>
      <c r="Y41" s="106"/>
    </row>
    <row r="42" spans="1:25" s="63" customFormat="1" ht="38.25">
      <c r="A42" s="22">
        <v>4</v>
      </c>
      <c r="B42" s="236" t="s">
        <v>658</v>
      </c>
      <c r="C42" s="228" t="s">
        <v>1557</v>
      </c>
      <c r="D42" s="223" t="s">
        <v>659</v>
      </c>
      <c r="E42" s="235">
        <v>8.14</v>
      </c>
      <c r="F42" s="22">
        <v>4026</v>
      </c>
      <c r="G42" s="6">
        <f t="shared" si="0"/>
        <v>32771.64</v>
      </c>
      <c r="H42" s="178"/>
      <c r="I42" s="230">
        <v>43357</v>
      </c>
      <c r="J42" s="237" t="s">
        <v>660</v>
      </c>
      <c r="K42" s="232"/>
      <c r="L42" s="6">
        <f t="shared" si="1"/>
        <v>0</v>
      </c>
      <c r="M42" s="5">
        <v>872</v>
      </c>
      <c r="N42" s="24">
        <v>43335</v>
      </c>
      <c r="O42" s="22">
        <f t="shared" si="2"/>
        <v>1212</v>
      </c>
      <c r="P42" s="6">
        <f t="shared" si="3"/>
        <v>9865.68</v>
      </c>
      <c r="Q42" s="10"/>
      <c r="R42" s="5"/>
      <c r="S42" s="5"/>
      <c r="T42" s="5"/>
      <c r="U42" s="5"/>
      <c r="V42" s="5"/>
      <c r="W42" s="22">
        <v>2814</v>
      </c>
      <c r="X42" s="6">
        <f t="shared" si="4"/>
        <v>22905.960000000003</v>
      </c>
      <c r="Y42" s="106"/>
    </row>
    <row r="43" spans="1:25" s="63" customFormat="1" ht="27" customHeight="1">
      <c r="A43" s="22"/>
      <c r="B43" s="238" t="s">
        <v>1176</v>
      </c>
      <c r="C43" s="239" t="s">
        <v>1557</v>
      </c>
      <c r="D43" s="240" t="s">
        <v>1177</v>
      </c>
      <c r="E43" s="241">
        <v>2.7</v>
      </c>
      <c r="F43" s="22">
        <v>0</v>
      </c>
      <c r="G43" s="6">
        <f t="shared" si="0"/>
        <v>0</v>
      </c>
      <c r="H43" s="178"/>
      <c r="I43" s="242">
        <v>43405</v>
      </c>
      <c r="J43" s="243" t="s">
        <v>1179</v>
      </c>
      <c r="K43" s="189">
        <v>3360</v>
      </c>
      <c r="L43" s="6">
        <f t="shared" si="1"/>
        <v>9072</v>
      </c>
      <c r="M43" s="5">
        <v>100</v>
      </c>
      <c r="N43" s="24">
        <v>43354</v>
      </c>
      <c r="O43" s="22">
        <f t="shared" si="2"/>
        <v>1038</v>
      </c>
      <c r="P43" s="6">
        <f t="shared" si="3"/>
        <v>2802.6000000000004</v>
      </c>
      <c r="Q43" s="10"/>
      <c r="R43" s="5"/>
      <c r="S43" s="5"/>
      <c r="T43" s="5"/>
      <c r="U43" s="5"/>
      <c r="V43" s="5"/>
      <c r="W43" s="22">
        <v>2322</v>
      </c>
      <c r="X43" s="6">
        <f t="shared" si="4"/>
        <v>6269.4000000000005</v>
      </c>
      <c r="Y43" s="106"/>
    </row>
    <row r="44" spans="1:25" s="63" customFormat="1" ht="25.5">
      <c r="A44" s="22"/>
      <c r="B44" s="238" t="s">
        <v>955</v>
      </c>
      <c r="C44" s="239" t="s">
        <v>1557</v>
      </c>
      <c r="D44" s="240" t="s">
        <v>1178</v>
      </c>
      <c r="E44" s="241">
        <v>3.18</v>
      </c>
      <c r="F44" s="22">
        <v>0</v>
      </c>
      <c r="G44" s="6">
        <f t="shared" si="0"/>
        <v>0</v>
      </c>
      <c r="H44" s="178"/>
      <c r="I44" s="242">
        <v>43405</v>
      </c>
      <c r="J44" s="243" t="s">
        <v>1179</v>
      </c>
      <c r="K44" s="189">
        <v>13020</v>
      </c>
      <c r="L44" s="6">
        <f t="shared" si="1"/>
        <v>41403.599999999999</v>
      </c>
      <c r="M44" s="5">
        <v>100</v>
      </c>
      <c r="N44" s="24">
        <v>43354</v>
      </c>
      <c r="O44" s="22">
        <f t="shared" si="2"/>
        <v>2271</v>
      </c>
      <c r="P44" s="6">
        <f t="shared" si="3"/>
        <v>7221.7800000000007</v>
      </c>
      <c r="Q44" s="10"/>
      <c r="R44" s="5"/>
      <c r="S44" s="5"/>
      <c r="T44" s="5"/>
      <c r="U44" s="5"/>
      <c r="V44" s="5"/>
      <c r="W44" s="22">
        <v>10749</v>
      </c>
      <c r="X44" s="6">
        <f t="shared" si="4"/>
        <v>34181.82</v>
      </c>
      <c r="Y44" s="106"/>
    </row>
    <row r="45" spans="1:25" s="63" customFormat="1" ht="36">
      <c r="A45" s="22">
        <v>5</v>
      </c>
      <c r="B45" s="244" t="s">
        <v>680</v>
      </c>
      <c r="C45" s="245" t="s">
        <v>1557</v>
      </c>
      <c r="D45" s="246" t="s">
        <v>681</v>
      </c>
      <c r="E45" s="247">
        <v>22.69</v>
      </c>
      <c r="F45" s="191">
        <v>14000</v>
      </c>
      <c r="G45" s="248">
        <f t="shared" si="0"/>
        <v>317660</v>
      </c>
      <c r="H45" s="249"/>
      <c r="I45" s="250"/>
      <c r="J45" s="251"/>
      <c r="K45" s="190"/>
      <c r="L45" s="248">
        <f t="shared" si="1"/>
        <v>0</v>
      </c>
      <c r="M45" s="252" t="s">
        <v>740</v>
      </c>
      <c r="N45" s="253" t="s">
        <v>741</v>
      </c>
      <c r="O45" s="191">
        <f t="shared" si="2"/>
        <v>0</v>
      </c>
      <c r="P45" s="248">
        <f t="shared" si="3"/>
        <v>0</v>
      </c>
      <c r="Q45" s="254"/>
      <c r="R45" s="255"/>
      <c r="S45" s="255"/>
      <c r="T45" s="255"/>
      <c r="U45" s="255"/>
      <c r="V45" s="255"/>
      <c r="W45" s="191">
        <v>14000</v>
      </c>
      <c r="X45" s="248">
        <f t="shared" si="4"/>
        <v>317660</v>
      </c>
      <c r="Y45" s="106"/>
    </row>
    <row r="46" spans="1:25" s="63" customFormat="1" ht="36">
      <c r="A46" s="22">
        <v>6</v>
      </c>
      <c r="B46" s="256" t="s">
        <v>682</v>
      </c>
      <c r="C46" s="245" t="s">
        <v>1557</v>
      </c>
      <c r="D46" s="257" t="s">
        <v>683</v>
      </c>
      <c r="E46" s="258">
        <v>9.11</v>
      </c>
      <c r="F46" s="22">
        <v>12350</v>
      </c>
      <c r="G46" s="6">
        <f t="shared" si="0"/>
        <v>112508.5</v>
      </c>
      <c r="H46" s="178"/>
      <c r="I46" s="242"/>
      <c r="J46" s="243"/>
      <c r="K46" s="189"/>
      <c r="L46" s="6">
        <f t="shared" si="1"/>
        <v>0</v>
      </c>
      <c r="M46" s="204" t="s">
        <v>740</v>
      </c>
      <c r="N46" s="205" t="s">
        <v>741</v>
      </c>
      <c r="O46" s="22">
        <f t="shared" si="2"/>
        <v>0</v>
      </c>
      <c r="P46" s="6">
        <f t="shared" si="3"/>
        <v>0</v>
      </c>
      <c r="Q46" s="10"/>
      <c r="R46" s="5"/>
      <c r="S46" s="5"/>
      <c r="T46" s="5"/>
      <c r="U46" s="5"/>
      <c r="V46" s="5"/>
      <c r="W46" s="22">
        <v>12350</v>
      </c>
      <c r="X46" s="6">
        <f t="shared" si="4"/>
        <v>112508.5</v>
      </c>
      <c r="Y46" s="106"/>
    </row>
    <row r="47" spans="1:25" s="63" customFormat="1" ht="36">
      <c r="A47" s="22">
        <v>7</v>
      </c>
      <c r="B47" s="259" t="s">
        <v>822</v>
      </c>
      <c r="C47" s="206" t="s">
        <v>1557</v>
      </c>
      <c r="D47" s="196" t="s">
        <v>823</v>
      </c>
      <c r="E47" s="207">
        <v>10.45</v>
      </c>
      <c r="F47" s="22">
        <v>1750</v>
      </c>
      <c r="G47" s="6">
        <f t="shared" si="0"/>
        <v>18287.5</v>
      </c>
      <c r="H47" s="149">
        <v>44070</v>
      </c>
      <c r="I47" s="242">
        <v>43389</v>
      </c>
      <c r="J47" s="243" t="s">
        <v>876</v>
      </c>
      <c r="K47" s="189"/>
      <c r="L47" s="6">
        <f t="shared" si="1"/>
        <v>0</v>
      </c>
      <c r="M47" s="204">
        <v>1004</v>
      </c>
      <c r="N47" s="205">
        <v>43371</v>
      </c>
      <c r="O47" s="22">
        <f t="shared" si="2"/>
        <v>0</v>
      </c>
      <c r="P47" s="6">
        <f t="shared" si="3"/>
        <v>0</v>
      </c>
      <c r="Q47" s="10"/>
      <c r="R47" s="5"/>
      <c r="S47" s="5"/>
      <c r="T47" s="5"/>
      <c r="U47" s="5"/>
      <c r="V47" s="5"/>
      <c r="W47" s="22">
        <v>1750</v>
      </c>
      <c r="X47" s="6">
        <f t="shared" si="4"/>
        <v>18287.5</v>
      </c>
      <c r="Y47" s="106"/>
    </row>
    <row r="48" spans="1:25" s="63" customFormat="1">
      <c r="A48" s="77"/>
      <c r="B48" s="78" t="s">
        <v>1551</v>
      </c>
      <c r="C48" s="77"/>
      <c r="D48" s="77"/>
      <c r="E48" s="8"/>
      <c r="F48" s="77"/>
      <c r="G48" s="8">
        <f>SUM(G39:G47)</f>
        <v>546243.88</v>
      </c>
      <c r="H48" s="79"/>
      <c r="I48" s="80"/>
      <c r="J48" s="77"/>
      <c r="K48" s="5"/>
      <c r="L48" s="8">
        <f>SUM(L39:L47)</f>
        <v>50475.6</v>
      </c>
      <c r="M48" s="9"/>
      <c r="N48" s="81"/>
      <c r="O48" s="77"/>
      <c r="P48" s="8">
        <f>SUM(P39:P47)</f>
        <v>34335.049999999996</v>
      </c>
      <c r="Q48" s="4"/>
      <c r="R48" s="9"/>
      <c r="S48" s="9"/>
      <c r="T48" s="9"/>
      <c r="U48" s="9"/>
      <c r="V48" s="9"/>
      <c r="W48" s="77"/>
      <c r="X48" s="8">
        <f>SUM(X39:X47)</f>
        <v>562384.42999999993</v>
      </c>
      <c r="Y48" s="106"/>
    </row>
    <row r="49" spans="1:25" s="63" customFormat="1">
      <c r="A49" s="730" t="s">
        <v>662</v>
      </c>
      <c r="B49" s="731"/>
      <c r="C49" s="731"/>
      <c r="D49" s="731"/>
      <c r="E49" s="731"/>
      <c r="F49" s="731"/>
      <c r="G49" s="731"/>
      <c r="H49" s="731"/>
      <c r="I49" s="731"/>
      <c r="J49" s="731"/>
      <c r="K49" s="731"/>
      <c r="L49" s="731"/>
      <c r="M49" s="731"/>
      <c r="N49" s="731"/>
      <c r="O49" s="731"/>
      <c r="P49" s="731"/>
      <c r="Q49" s="731"/>
      <c r="R49" s="731"/>
      <c r="S49" s="731"/>
      <c r="T49" s="731"/>
      <c r="U49" s="731"/>
      <c r="V49" s="731"/>
      <c r="W49" s="731"/>
      <c r="X49" s="732"/>
      <c r="Y49" s="106"/>
    </row>
    <row r="50" spans="1:25" s="63" customFormat="1" ht="25.5">
      <c r="A50" s="22">
        <v>1</v>
      </c>
      <c r="B50" s="151" t="s">
        <v>663</v>
      </c>
      <c r="C50" s="195" t="s">
        <v>1555</v>
      </c>
      <c r="D50" s="208" t="s">
        <v>664</v>
      </c>
      <c r="E50" s="209">
        <v>12.34</v>
      </c>
      <c r="F50" s="22">
        <v>5073</v>
      </c>
      <c r="G50" s="6">
        <f>F50*E50</f>
        <v>62600.82</v>
      </c>
      <c r="H50" s="182">
        <v>44402</v>
      </c>
      <c r="I50" s="260">
        <v>43357</v>
      </c>
      <c r="J50" s="261">
        <v>34075</v>
      </c>
      <c r="K50" s="262"/>
      <c r="L50" s="6">
        <f>K50*E50</f>
        <v>0</v>
      </c>
      <c r="M50" s="263">
        <v>898</v>
      </c>
      <c r="N50" s="264">
        <v>43343</v>
      </c>
      <c r="O50" s="22">
        <f t="shared" ref="O50:O57" si="5">F50+K50-W50</f>
        <v>942</v>
      </c>
      <c r="P50" s="6">
        <f>O50*E50</f>
        <v>11624.28</v>
      </c>
      <c r="Q50" s="4"/>
      <c r="R50" s="9"/>
      <c r="S50" s="9"/>
      <c r="T50" s="9"/>
      <c r="U50" s="9"/>
      <c r="V50" s="9"/>
      <c r="W50" s="22">
        <v>4131</v>
      </c>
      <c r="X50" s="6">
        <f>W50*E50</f>
        <v>50976.54</v>
      </c>
      <c r="Y50" s="106"/>
    </row>
    <row r="51" spans="1:25" s="63" customFormat="1" ht="25.5">
      <c r="A51" s="22">
        <v>2</v>
      </c>
      <c r="B51" s="151" t="s">
        <v>665</v>
      </c>
      <c r="C51" s="195" t="s">
        <v>1555</v>
      </c>
      <c r="D51" s="208" t="s">
        <v>666</v>
      </c>
      <c r="E51" s="209">
        <v>13.41</v>
      </c>
      <c r="F51" s="22">
        <v>768</v>
      </c>
      <c r="G51" s="6">
        <f t="shared" ref="G51:G57" si="6">F51*E51</f>
        <v>10298.880000000001</v>
      </c>
      <c r="H51" s="182">
        <v>44382</v>
      </c>
      <c r="I51" s="260">
        <v>43357</v>
      </c>
      <c r="J51" s="261">
        <v>34075</v>
      </c>
      <c r="K51" s="262"/>
      <c r="L51" s="6">
        <f t="shared" ref="L51:L57" si="7">K51*E51</f>
        <v>0</v>
      </c>
      <c r="M51" s="263">
        <v>898</v>
      </c>
      <c r="N51" s="264">
        <v>43343</v>
      </c>
      <c r="O51" s="22">
        <f t="shared" si="5"/>
        <v>0</v>
      </c>
      <c r="P51" s="6">
        <f t="shared" ref="P51:P57" si="8">O51*E51</f>
        <v>0</v>
      </c>
      <c r="Q51" s="4"/>
      <c r="R51" s="9"/>
      <c r="S51" s="9"/>
      <c r="T51" s="9"/>
      <c r="U51" s="9"/>
      <c r="V51" s="9"/>
      <c r="W51" s="22">
        <v>768</v>
      </c>
      <c r="X51" s="6">
        <f t="shared" ref="X51:X57" si="9">W51*E51</f>
        <v>10298.880000000001</v>
      </c>
      <c r="Y51" s="106"/>
    </row>
    <row r="52" spans="1:25" s="63" customFormat="1" ht="25.5">
      <c r="A52" s="22">
        <v>3</v>
      </c>
      <c r="B52" s="151" t="s">
        <v>667</v>
      </c>
      <c r="C52" s="195" t="s">
        <v>1555</v>
      </c>
      <c r="D52" s="208" t="s">
        <v>668</v>
      </c>
      <c r="E52" s="209">
        <v>9.23</v>
      </c>
      <c r="F52" s="22">
        <v>8235</v>
      </c>
      <c r="G52" s="6">
        <f t="shared" si="6"/>
        <v>76009.05</v>
      </c>
      <c r="H52" s="182">
        <v>44403</v>
      </c>
      <c r="I52" s="260">
        <v>43357</v>
      </c>
      <c r="J52" s="261">
        <v>3</v>
      </c>
      <c r="K52" s="262"/>
      <c r="L52" s="6">
        <f t="shared" si="7"/>
        <v>0</v>
      </c>
      <c r="M52" s="263">
        <v>898</v>
      </c>
      <c r="N52" s="264">
        <v>43343</v>
      </c>
      <c r="O52" s="22">
        <f t="shared" si="5"/>
        <v>822</v>
      </c>
      <c r="P52" s="6">
        <f t="shared" si="8"/>
        <v>7587.06</v>
      </c>
      <c r="Q52" s="4"/>
      <c r="R52" s="9"/>
      <c r="S52" s="9"/>
      <c r="T52" s="9"/>
      <c r="U52" s="9"/>
      <c r="V52" s="9"/>
      <c r="W52" s="22">
        <v>7413</v>
      </c>
      <c r="X52" s="6">
        <f t="shared" si="9"/>
        <v>68421.990000000005</v>
      </c>
      <c r="Y52" s="106"/>
    </row>
    <row r="53" spans="1:25" s="63" customFormat="1" ht="25.5">
      <c r="A53" s="22">
        <v>4</v>
      </c>
      <c r="B53" s="151" t="s">
        <v>669</v>
      </c>
      <c r="C53" s="195" t="s">
        <v>1555</v>
      </c>
      <c r="D53" s="208" t="s">
        <v>670</v>
      </c>
      <c r="E53" s="209">
        <v>8.14</v>
      </c>
      <c r="F53" s="22">
        <v>1710</v>
      </c>
      <c r="G53" s="6">
        <f t="shared" si="6"/>
        <v>13919.400000000001</v>
      </c>
      <c r="H53" s="182">
        <v>44383</v>
      </c>
      <c r="I53" s="260">
        <v>43357</v>
      </c>
      <c r="J53" s="261">
        <v>3</v>
      </c>
      <c r="K53" s="262"/>
      <c r="L53" s="6">
        <f t="shared" si="7"/>
        <v>0</v>
      </c>
      <c r="M53" s="263">
        <v>898</v>
      </c>
      <c r="N53" s="264">
        <v>43343</v>
      </c>
      <c r="O53" s="22">
        <f t="shared" si="5"/>
        <v>186</v>
      </c>
      <c r="P53" s="6">
        <f t="shared" si="8"/>
        <v>1514.0400000000002</v>
      </c>
      <c r="Q53" s="4"/>
      <c r="R53" s="9"/>
      <c r="S53" s="9"/>
      <c r="T53" s="9"/>
      <c r="U53" s="9"/>
      <c r="V53" s="9"/>
      <c r="W53" s="22">
        <v>1524</v>
      </c>
      <c r="X53" s="6">
        <f t="shared" si="9"/>
        <v>12405.36</v>
      </c>
      <c r="Y53" s="106"/>
    </row>
    <row r="54" spans="1:25" s="63" customFormat="1" ht="25.5">
      <c r="A54" s="22"/>
      <c r="B54" s="265" t="s">
        <v>984</v>
      </c>
      <c r="C54" s="266" t="s">
        <v>1555</v>
      </c>
      <c r="D54" s="267" t="s">
        <v>985</v>
      </c>
      <c r="E54" s="268">
        <v>3.18</v>
      </c>
      <c r="F54" s="22">
        <v>18282</v>
      </c>
      <c r="G54" s="6">
        <f t="shared" si="6"/>
        <v>58136.76</v>
      </c>
      <c r="H54" s="182">
        <v>44467</v>
      </c>
      <c r="I54" s="260">
        <v>43406</v>
      </c>
      <c r="J54" s="261" t="s">
        <v>1307</v>
      </c>
      <c r="K54" s="262"/>
      <c r="L54" s="6">
        <f t="shared" si="7"/>
        <v>0</v>
      </c>
      <c r="M54" s="263">
        <v>105</v>
      </c>
      <c r="N54" s="264">
        <v>43412</v>
      </c>
      <c r="O54" s="22">
        <f t="shared" si="5"/>
        <v>2226</v>
      </c>
      <c r="P54" s="6">
        <f t="shared" si="8"/>
        <v>7078.68</v>
      </c>
      <c r="Q54" s="4"/>
      <c r="R54" s="9"/>
      <c r="S54" s="9"/>
      <c r="T54" s="9"/>
      <c r="U54" s="9"/>
      <c r="V54" s="9"/>
      <c r="W54" s="22">
        <v>16056</v>
      </c>
      <c r="X54" s="6">
        <f t="shared" si="9"/>
        <v>51058.080000000002</v>
      </c>
      <c r="Y54" s="106"/>
    </row>
    <row r="55" spans="1:25" s="63" customFormat="1" ht="36">
      <c r="A55" s="22">
        <v>5</v>
      </c>
      <c r="B55" s="244" t="s">
        <v>680</v>
      </c>
      <c r="C55" s="245" t="s">
        <v>1557</v>
      </c>
      <c r="D55" s="257" t="s">
        <v>681</v>
      </c>
      <c r="E55" s="269">
        <v>22.69</v>
      </c>
      <c r="F55" s="22">
        <v>2584</v>
      </c>
      <c r="G55" s="6">
        <f t="shared" si="6"/>
        <v>58630.960000000006</v>
      </c>
      <c r="H55" s="182">
        <v>43859</v>
      </c>
      <c r="I55" s="260">
        <v>43374</v>
      </c>
      <c r="J55" s="261" t="s">
        <v>820</v>
      </c>
      <c r="K55" s="262"/>
      <c r="L55" s="6">
        <f t="shared" si="7"/>
        <v>0</v>
      </c>
      <c r="M55" s="204" t="s">
        <v>740</v>
      </c>
      <c r="N55" s="205" t="s">
        <v>741</v>
      </c>
      <c r="O55" s="22">
        <f t="shared" si="5"/>
        <v>1109</v>
      </c>
      <c r="P55" s="6">
        <f t="shared" si="8"/>
        <v>25163.210000000003</v>
      </c>
      <c r="Q55" s="4"/>
      <c r="R55" s="9"/>
      <c r="S55" s="9"/>
      <c r="T55" s="9"/>
      <c r="U55" s="9"/>
      <c r="V55" s="9"/>
      <c r="W55" s="22">
        <v>1475</v>
      </c>
      <c r="X55" s="6">
        <f t="shared" si="9"/>
        <v>33467.75</v>
      </c>
      <c r="Y55" s="106"/>
    </row>
    <row r="56" spans="1:25" s="63" customFormat="1" ht="36">
      <c r="A56" s="22">
        <v>6</v>
      </c>
      <c r="B56" s="270" t="s">
        <v>682</v>
      </c>
      <c r="C56" s="206" t="s">
        <v>1557</v>
      </c>
      <c r="D56" s="271" t="s">
        <v>683</v>
      </c>
      <c r="E56" s="272">
        <v>9.11</v>
      </c>
      <c r="F56" s="22">
        <v>1450</v>
      </c>
      <c r="G56" s="273">
        <f t="shared" si="6"/>
        <v>13209.5</v>
      </c>
      <c r="H56" s="274">
        <v>43917</v>
      </c>
      <c r="I56" s="275">
        <v>43374</v>
      </c>
      <c r="J56" s="276" t="s">
        <v>821</v>
      </c>
      <c r="K56" s="277"/>
      <c r="L56" s="273">
        <f t="shared" si="7"/>
        <v>0</v>
      </c>
      <c r="M56" s="278" t="s">
        <v>740</v>
      </c>
      <c r="N56" s="279" t="s">
        <v>741</v>
      </c>
      <c r="O56" s="22">
        <f t="shared" si="5"/>
        <v>650</v>
      </c>
      <c r="P56" s="6">
        <f t="shared" si="8"/>
        <v>5921.5</v>
      </c>
      <c r="Q56" s="4"/>
      <c r="R56" s="9"/>
      <c r="S56" s="9"/>
      <c r="T56" s="9"/>
      <c r="U56" s="9"/>
      <c r="V56" s="9"/>
      <c r="W56" s="22">
        <v>800</v>
      </c>
      <c r="X56" s="6">
        <f t="shared" si="9"/>
        <v>7288</v>
      </c>
      <c r="Y56" s="106"/>
    </row>
    <row r="57" spans="1:25" s="63" customFormat="1" ht="36">
      <c r="A57" s="22">
        <v>7</v>
      </c>
      <c r="B57" s="259" t="s">
        <v>822</v>
      </c>
      <c r="C57" s="206" t="s">
        <v>1557</v>
      </c>
      <c r="D57" s="196" t="s">
        <v>823</v>
      </c>
      <c r="E57" s="207">
        <v>10.45</v>
      </c>
      <c r="F57" s="22">
        <v>1087</v>
      </c>
      <c r="G57" s="6">
        <f t="shared" si="6"/>
        <v>11359.15</v>
      </c>
      <c r="H57" s="149">
        <v>44070</v>
      </c>
      <c r="I57" s="260">
        <v>43389</v>
      </c>
      <c r="J57" s="261">
        <v>7</v>
      </c>
      <c r="K57" s="262"/>
      <c r="L57" s="273">
        <f t="shared" si="7"/>
        <v>0</v>
      </c>
      <c r="M57" s="204">
        <v>1004</v>
      </c>
      <c r="N57" s="205">
        <v>43371</v>
      </c>
      <c r="O57" s="22">
        <f t="shared" si="5"/>
        <v>381</v>
      </c>
      <c r="P57" s="6">
        <f t="shared" si="8"/>
        <v>3981.45</v>
      </c>
      <c r="Q57" s="4"/>
      <c r="R57" s="9"/>
      <c r="S57" s="9"/>
      <c r="T57" s="9"/>
      <c r="U57" s="9"/>
      <c r="V57" s="9"/>
      <c r="W57" s="22">
        <v>706</v>
      </c>
      <c r="X57" s="6">
        <f t="shared" si="9"/>
        <v>7377.7</v>
      </c>
      <c r="Y57" s="106"/>
    </row>
    <row r="58" spans="1:25" s="63" customFormat="1">
      <c r="A58" s="77"/>
      <c r="B58" s="78" t="s">
        <v>1551</v>
      </c>
      <c r="C58" s="77"/>
      <c r="D58" s="77"/>
      <c r="E58" s="8"/>
      <c r="F58" s="77"/>
      <c r="G58" s="8">
        <f>SUM(G50:G57)</f>
        <v>304164.52</v>
      </c>
      <c r="H58" s="79"/>
      <c r="I58" s="80"/>
      <c r="J58" s="77"/>
      <c r="K58" s="5"/>
      <c r="L58" s="8">
        <f>SUM(L50:L57)</f>
        <v>0</v>
      </c>
      <c r="M58" s="9"/>
      <c r="N58" s="81"/>
      <c r="O58" s="77"/>
      <c r="P58" s="8">
        <f>SUM(P50:P57)</f>
        <v>62870.22</v>
      </c>
      <c r="Q58" s="4"/>
      <c r="R58" s="9"/>
      <c r="S58" s="9"/>
      <c r="T58" s="9"/>
      <c r="U58" s="9"/>
      <c r="V58" s="9"/>
      <c r="W58" s="77"/>
      <c r="X58" s="8">
        <f>SUM(X50:X57)</f>
        <v>241294.30000000005</v>
      </c>
      <c r="Y58" s="106"/>
    </row>
    <row r="59" spans="1:25" s="63" customFormat="1">
      <c r="A59" s="730" t="s">
        <v>671</v>
      </c>
      <c r="B59" s="731"/>
      <c r="C59" s="731"/>
      <c r="D59" s="731"/>
      <c r="E59" s="731"/>
      <c r="F59" s="731"/>
      <c r="G59" s="731"/>
      <c r="H59" s="731"/>
      <c r="I59" s="731"/>
      <c r="J59" s="731"/>
      <c r="K59" s="731"/>
      <c r="L59" s="731"/>
      <c r="M59" s="731"/>
      <c r="N59" s="731"/>
      <c r="O59" s="731"/>
      <c r="P59" s="731"/>
      <c r="Q59" s="731"/>
      <c r="R59" s="731"/>
      <c r="S59" s="731"/>
      <c r="T59" s="731"/>
      <c r="U59" s="731"/>
      <c r="V59" s="731"/>
      <c r="W59" s="731"/>
      <c r="X59" s="732"/>
      <c r="Y59" s="106"/>
    </row>
    <row r="60" spans="1:25" s="63" customFormat="1" ht="38.25">
      <c r="A60" s="77"/>
      <c r="B60" s="280" t="s">
        <v>672</v>
      </c>
      <c r="C60" s="245" t="s">
        <v>1557</v>
      </c>
      <c r="D60" s="257" t="s">
        <v>673</v>
      </c>
      <c r="E60" s="269">
        <v>9.23</v>
      </c>
      <c r="F60" s="22">
        <v>1650</v>
      </c>
      <c r="G60" s="6">
        <f>F60*E60</f>
        <v>15229.5</v>
      </c>
      <c r="H60" s="178"/>
      <c r="I60" s="281" t="s">
        <v>677</v>
      </c>
      <c r="J60" s="282" t="s">
        <v>678</v>
      </c>
      <c r="K60" s="281"/>
      <c r="L60" s="6">
        <f>K60*E60</f>
        <v>0</v>
      </c>
      <c r="M60" s="263">
        <v>898</v>
      </c>
      <c r="N60" s="264">
        <v>43343</v>
      </c>
      <c r="O60" s="220">
        <f>F60+K60-W60</f>
        <v>0</v>
      </c>
      <c r="P60" s="6">
        <f>O60*E60</f>
        <v>0</v>
      </c>
      <c r="Q60" s="10"/>
      <c r="R60" s="5"/>
      <c r="S60" s="5"/>
      <c r="T60" s="5"/>
      <c r="U60" s="5"/>
      <c r="V60" s="5"/>
      <c r="W60" s="22">
        <v>1650</v>
      </c>
      <c r="X60" s="6">
        <f>W60*E60</f>
        <v>15229.5</v>
      </c>
      <c r="Y60" s="106"/>
    </row>
    <row r="61" spans="1:25" s="63" customFormat="1" ht="38.25">
      <c r="A61" s="77"/>
      <c r="B61" s="280" t="s">
        <v>674</v>
      </c>
      <c r="C61" s="245" t="s">
        <v>1557</v>
      </c>
      <c r="D61" s="257" t="s">
        <v>675</v>
      </c>
      <c r="E61" s="269">
        <v>8.14</v>
      </c>
      <c r="F61" s="22">
        <v>2100</v>
      </c>
      <c r="G61" s="6">
        <f t="shared" ref="G61:G67" si="10">F61*E61</f>
        <v>17094</v>
      </c>
      <c r="H61" s="178"/>
      <c r="I61" s="281" t="s">
        <v>677</v>
      </c>
      <c r="J61" s="282" t="s">
        <v>678</v>
      </c>
      <c r="K61" s="281"/>
      <c r="L61" s="6">
        <f t="shared" ref="L61:L67" si="11">K61*E61</f>
        <v>0</v>
      </c>
      <c r="M61" s="263">
        <v>898</v>
      </c>
      <c r="N61" s="264">
        <v>43343</v>
      </c>
      <c r="O61" s="220">
        <f t="shared" ref="O61:O67" si="12">F61+K61-W61</f>
        <v>480</v>
      </c>
      <c r="P61" s="6">
        <f t="shared" ref="P61:P67" si="13">O61*E61</f>
        <v>3907.2000000000003</v>
      </c>
      <c r="Q61" s="10"/>
      <c r="R61" s="5"/>
      <c r="S61" s="5"/>
      <c r="T61" s="5"/>
      <c r="U61" s="5"/>
      <c r="V61" s="5"/>
      <c r="W61" s="22">
        <v>1620</v>
      </c>
      <c r="X61" s="6">
        <f t="shared" ref="X61:X67" si="14">W61*E61</f>
        <v>13186.800000000001</v>
      </c>
      <c r="Y61" s="106"/>
    </row>
    <row r="62" spans="1:25" s="63" customFormat="1" ht="25.5">
      <c r="A62" s="77"/>
      <c r="B62" s="280" t="s">
        <v>676</v>
      </c>
      <c r="C62" s="245" t="s">
        <v>1557</v>
      </c>
      <c r="D62" s="257" t="s">
        <v>664</v>
      </c>
      <c r="E62" s="269">
        <v>12.34</v>
      </c>
      <c r="F62" s="22">
        <v>1992</v>
      </c>
      <c r="G62" s="6">
        <f t="shared" si="10"/>
        <v>24581.279999999999</v>
      </c>
      <c r="H62" s="178"/>
      <c r="I62" s="281" t="s">
        <v>677</v>
      </c>
      <c r="J62" s="282" t="s">
        <v>679</v>
      </c>
      <c r="K62" s="281"/>
      <c r="L62" s="6">
        <f t="shared" si="11"/>
        <v>0</v>
      </c>
      <c r="M62" s="263">
        <v>898</v>
      </c>
      <c r="N62" s="264">
        <v>43343</v>
      </c>
      <c r="O62" s="220">
        <f t="shared" si="12"/>
        <v>0</v>
      </c>
      <c r="P62" s="6">
        <f t="shared" si="13"/>
        <v>0</v>
      </c>
      <c r="Q62" s="10"/>
      <c r="R62" s="5"/>
      <c r="S62" s="5"/>
      <c r="T62" s="5"/>
      <c r="U62" s="5"/>
      <c r="V62" s="5"/>
      <c r="W62" s="22">
        <v>1992</v>
      </c>
      <c r="X62" s="6">
        <f t="shared" si="14"/>
        <v>24581.279999999999</v>
      </c>
      <c r="Y62" s="106"/>
    </row>
    <row r="63" spans="1:25" s="63" customFormat="1" ht="24">
      <c r="A63" s="77"/>
      <c r="B63" s="283" t="s">
        <v>830</v>
      </c>
      <c r="C63" s="284" t="s">
        <v>1557</v>
      </c>
      <c r="D63" s="257" t="s">
        <v>831</v>
      </c>
      <c r="E63" s="269">
        <v>2.7</v>
      </c>
      <c r="F63" s="281" t="s">
        <v>835</v>
      </c>
      <c r="G63" s="6">
        <f t="shared" si="10"/>
        <v>2073.6000000000004</v>
      </c>
      <c r="H63" s="178">
        <v>44465</v>
      </c>
      <c r="I63" s="285" t="s">
        <v>833</v>
      </c>
      <c r="J63" s="282" t="s">
        <v>834</v>
      </c>
      <c r="K63" s="281"/>
      <c r="L63" s="6">
        <f t="shared" si="11"/>
        <v>0</v>
      </c>
      <c r="M63" s="263">
        <v>974</v>
      </c>
      <c r="N63" s="264">
        <v>43364</v>
      </c>
      <c r="O63" s="220">
        <f t="shared" si="12"/>
        <v>96</v>
      </c>
      <c r="P63" s="6">
        <f t="shared" si="13"/>
        <v>259.20000000000005</v>
      </c>
      <c r="Q63" s="10"/>
      <c r="R63" s="5"/>
      <c r="S63" s="5"/>
      <c r="T63" s="5"/>
      <c r="U63" s="5"/>
      <c r="V63" s="5"/>
      <c r="W63" s="281" t="s">
        <v>1032</v>
      </c>
      <c r="X63" s="6">
        <f t="shared" si="14"/>
        <v>1814.4</v>
      </c>
      <c r="Y63" s="106"/>
    </row>
    <row r="64" spans="1:25" s="63" customFormat="1" ht="24">
      <c r="A64" s="77"/>
      <c r="B64" s="283" t="s">
        <v>832</v>
      </c>
      <c r="C64" s="284" t="s">
        <v>1557</v>
      </c>
      <c r="D64" s="257" t="s">
        <v>831</v>
      </c>
      <c r="E64" s="269">
        <v>3.18</v>
      </c>
      <c r="F64" s="281" t="s">
        <v>983</v>
      </c>
      <c r="G64" s="6">
        <f t="shared" si="10"/>
        <v>16790.400000000001</v>
      </c>
      <c r="H64" s="178">
        <v>44467</v>
      </c>
      <c r="I64" s="285" t="s">
        <v>833</v>
      </c>
      <c r="J64" s="282" t="s">
        <v>834</v>
      </c>
      <c r="K64" s="281"/>
      <c r="L64" s="6">
        <f t="shared" si="11"/>
        <v>0</v>
      </c>
      <c r="M64" s="263">
        <v>974</v>
      </c>
      <c r="N64" s="264">
        <v>43364</v>
      </c>
      <c r="O64" s="220">
        <f t="shared" si="12"/>
        <v>630</v>
      </c>
      <c r="P64" s="6">
        <f t="shared" si="13"/>
        <v>2003.4</v>
      </c>
      <c r="Q64" s="10"/>
      <c r="R64" s="5"/>
      <c r="S64" s="5"/>
      <c r="T64" s="5"/>
      <c r="U64" s="5"/>
      <c r="V64" s="5"/>
      <c r="W64" s="281" t="s">
        <v>1033</v>
      </c>
      <c r="X64" s="6">
        <f t="shared" si="14"/>
        <v>14787</v>
      </c>
      <c r="Y64" s="106"/>
    </row>
    <row r="65" spans="1:25" s="63" customFormat="1" ht="36">
      <c r="A65" s="77"/>
      <c r="B65" s="244" t="s">
        <v>680</v>
      </c>
      <c r="C65" s="245" t="s">
        <v>1557</v>
      </c>
      <c r="D65" s="257" t="s">
        <v>681</v>
      </c>
      <c r="E65" s="269">
        <v>22.69</v>
      </c>
      <c r="F65" s="22">
        <v>22435</v>
      </c>
      <c r="G65" s="6">
        <f t="shared" si="10"/>
        <v>509050.15</v>
      </c>
      <c r="H65" s="286" t="s">
        <v>684</v>
      </c>
      <c r="I65" s="281" t="s">
        <v>685</v>
      </c>
      <c r="J65" s="281" t="s">
        <v>686</v>
      </c>
      <c r="K65" s="281"/>
      <c r="L65" s="6">
        <f t="shared" si="11"/>
        <v>0</v>
      </c>
      <c r="M65" s="286" t="s">
        <v>689</v>
      </c>
      <c r="N65" s="286" t="s">
        <v>690</v>
      </c>
      <c r="O65" s="220">
        <f t="shared" si="12"/>
        <v>130</v>
      </c>
      <c r="P65" s="6">
        <f t="shared" si="13"/>
        <v>2949.7000000000003</v>
      </c>
      <c r="Q65" s="10"/>
      <c r="R65" s="5"/>
      <c r="S65" s="5"/>
      <c r="T65" s="5"/>
      <c r="U65" s="5"/>
      <c r="V65" s="5"/>
      <c r="W65" s="22">
        <v>22305</v>
      </c>
      <c r="X65" s="6">
        <f t="shared" si="14"/>
        <v>506100.45</v>
      </c>
      <c r="Y65" s="106"/>
    </row>
    <row r="66" spans="1:25" s="63" customFormat="1" ht="36">
      <c r="A66" s="77"/>
      <c r="B66" s="256" t="s">
        <v>682</v>
      </c>
      <c r="C66" s="245" t="s">
        <v>1557</v>
      </c>
      <c r="D66" s="257" t="s">
        <v>683</v>
      </c>
      <c r="E66" s="269">
        <v>9.11</v>
      </c>
      <c r="F66" s="22">
        <v>9902</v>
      </c>
      <c r="G66" s="6">
        <f t="shared" si="10"/>
        <v>90207.22</v>
      </c>
      <c r="H66" s="287" t="s">
        <v>687</v>
      </c>
      <c r="I66" s="287" t="s">
        <v>685</v>
      </c>
      <c r="J66" s="287" t="s">
        <v>688</v>
      </c>
      <c r="K66" s="287"/>
      <c r="L66" s="273">
        <f t="shared" si="11"/>
        <v>0</v>
      </c>
      <c r="M66" s="287" t="s">
        <v>689</v>
      </c>
      <c r="N66" s="287" t="s">
        <v>690</v>
      </c>
      <c r="O66" s="288">
        <f t="shared" si="12"/>
        <v>117</v>
      </c>
      <c r="P66" s="273">
        <f t="shared" si="13"/>
        <v>1065.8699999999999</v>
      </c>
      <c r="Q66" s="10"/>
      <c r="R66" s="5"/>
      <c r="S66" s="5"/>
      <c r="T66" s="5"/>
      <c r="U66" s="5"/>
      <c r="V66" s="5"/>
      <c r="W66" s="22">
        <v>9785</v>
      </c>
      <c r="X66" s="6">
        <f t="shared" si="14"/>
        <v>89141.349999999991</v>
      </c>
      <c r="Y66" s="106"/>
    </row>
    <row r="67" spans="1:25" s="63" customFormat="1" ht="72">
      <c r="A67" s="77"/>
      <c r="B67" s="244" t="s">
        <v>836</v>
      </c>
      <c r="C67" s="245" t="s">
        <v>1557</v>
      </c>
      <c r="D67" s="257" t="s">
        <v>823</v>
      </c>
      <c r="E67" s="269">
        <v>10.45</v>
      </c>
      <c r="F67" s="22">
        <v>1700</v>
      </c>
      <c r="G67" s="6">
        <f t="shared" si="10"/>
        <v>17765</v>
      </c>
      <c r="H67" s="289" t="s">
        <v>837</v>
      </c>
      <c r="I67" s="289" t="s">
        <v>838</v>
      </c>
      <c r="J67" s="289" t="s">
        <v>839</v>
      </c>
      <c r="K67" s="289"/>
      <c r="L67" s="6">
        <f t="shared" si="11"/>
        <v>0</v>
      </c>
      <c r="M67" s="289" t="s">
        <v>840</v>
      </c>
      <c r="N67" s="289" t="s">
        <v>716</v>
      </c>
      <c r="O67" s="288">
        <f t="shared" si="12"/>
        <v>0</v>
      </c>
      <c r="P67" s="273">
        <f t="shared" si="13"/>
        <v>0</v>
      </c>
      <c r="Q67" s="10"/>
      <c r="R67" s="5"/>
      <c r="S67" s="5"/>
      <c r="T67" s="5"/>
      <c r="U67" s="5"/>
      <c r="V67" s="5"/>
      <c r="W67" s="22">
        <v>1700</v>
      </c>
      <c r="X67" s="6">
        <f t="shared" si="14"/>
        <v>17765</v>
      </c>
      <c r="Y67" s="106"/>
    </row>
    <row r="68" spans="1:25" s="63" customFormat="1">
      <c r="A68" s="77"/>
      <c r="B68" s="78" t="s">
        <v>1409</v>
      </c>
      <c r="C68" s="77"/>
      <c r="D68" s="77"/>
      <c r="E68" s="8"/>
      <c r="F68" s="77"/>
      <c r="G68" s="8">
        <f>SUM(G60:G67)</f>
        <v>692791.15</v>
      </c>
      <c r="H68" s="79"/>
      <c r="I68" s="80"/>
      <c r="J68" s="77"/>
      <c r="K68" s="5"/>
      <c r="L68" s="6">
        <f>SUM(L60:L67)</f>
        <v>0</v>
      </c>
      <c r="M68" s="9"/>
      <c r="N68" s="81"/>
      <c r="O68" s="77"/>
      <c r="P68" s="8">
        <f>SUM(P60:P66)</f>
        <v>10185.370000000003</v>
      </c>
      <c r="Q68" s="4"/>
      <c r="R68" s="9"/>
      <c r="S68" s="9"/>
      <c r="T68" s="9"/>
      <c r="U68" s="9"/>
      <c r="V68" s="9"/>
      <c r="W68" s="77"/>
      <c r="X68" s="8">
        <f>SUM(X60:X67)</f>
        <v>682605.78</v>
      </c>
      <c r="Y68" s="106"/>
    </row>
    <row r="69" spans="1:25" s="63" customFormat="1">
      <c r="A69" s="730" t="s">
        <v>691</v>
      </c>
      <c r="B69" s="731"/>
      <c r="C69" s="731"/>
      <c r="D69" s="731"/>
      <c r="E69" s="731"/>
      <c r="F69" s="731"/>
      <c r="G69" s="731"/>
      <c r="H69" s="731"/>
      <c r="I69" s="731"/>
      <c r="J69" s="731"/>
      <c r="K69" s="731"/>
      <c r="L69" s="731"/>
      <c r="M69" s="731"/>
      <c r="N69" s="731"/>
      <c r="O69" s="731"/>
      <c r="P69" s="731"/>
      <c r="Q69" s="731"/>
      <c r="R69" s="731"/>
      <c r="S69" s="731"/>
      <c r="T69" s="731"/>
      <c r="U69" s="731"/>
      <c r="V69" s="731"/>
      <c r="W69" s="731"/>
      <c r="X69" s="732"/>
      <c r="Y69" s="106"/>
    </row>
    <row r="70" spans="1:25" s="63" customFormat="1" ht="36">
      <c r="A70" s="22">
        <v>1</v>
      </c>
      <c r="B70" s="290" t="s">
        <v>692</v>
      </c>
      <c r="C70" s="291" t="s">
        <v>1555</v>
      </c>
      <c r="D70" s="292"/>
      <c r="E70" s="293">
        <v>8.14</v>
      </c>
      <c r="F70" s="22">
        <v>3810</v>
      </c>
      <c r="G70" s="6">
        <f>F70*E70</f>
        <v>31013.4</v>
      </c>
      <c r="H70" s="294">
        <v>44323</v>
      </c>
      <c r="I70" s="295">
        <v>43357</v>
      </c>
      <c r="J70" s="296" t="s">
        <v>695</v>
      </c>
      <c r="K70" s="297"/>
      <c r="L70" s="6">
        <f>K70*E70</f>
        <v>0</v>
      </c>
      <c r="M70" s="297">
        <v>872</v>
      </c>
      <c r="N70" s="294">
        <v>43335</v>
      </c>
      <c r="O70" s="22">
        <f>F70+K70-W70</f>
        <v>3060</v>
      </c>
      <c r="P70" s="6">
        <f>O70*E70</f>
        <v>24908.400000000001</v>
      </c>
      <c r="Q70" s="10"/>
      <c r="R70" s="5"/>
      <c r="S70" s="5"/>
      <c r="T70" s="5"/>
      <c r="U70" s="5"/>
      <c r="V70" s="5"/>
      <c r="W70" s="22">
        <v>750</v>
      </c>
      <c r="X70" s="6">
        <f>W70*E70</f>
        <v>6105</v>
      </c>
      <c r="Y70" s="106"/>
    </row>
    <row r="71" spans="1:25" s="63" customFormat="1" ht="33.75">
      <c r="A71" s="22">
        <v>2</v>
      </c>
      <c r="B71" s="290" t="s">
        <v>693</v>
      </c>
      <c r="C71" s="291" t="s">
        <v>1555</v>
      </c>
      <c r="D71" s="292"/>
      <c r="E71" s="293">
        <v>9.23</v>
      </c>
      <c r="F71" s="22">
        <v>1290</v>
      </c>
      <c r="G71" s="6">
        <f t="shared" ref="G71:G77" si="15">F71*E71</f>
        <v>11906.7</v>
      </c>
      <c r="H71" s="294">
        <v>44403</v>
      </c>
      <c r="I71" s="295">
        <v>43357</v>
      </c>
      <c r="J71" s="296" t="s">
        <v>695</v>
      </c>
      <c r="K71" s="297"/>
      <c r="L71" s="6">
        <f t="shared" ref="L71:L77" si="16">K71*E71</f>
        <v>0</v>
      </c>
      <c r="M71" s="297">
        <v>872</v>
      </c>
      <c r="N71" s="294">
        <v>43335</v>
      </c>
      <c r="O71" s="22">
        <f t="shared" ref="O71:O77" si="17">F71+K71-W71</f>
        <v>630</v>
      </c>
      <c r="P71" s="6">
        <f t="shared" ref="P71:P77" si="18">O71*E71</f>
        <v>5814.9000000000005</v>
      </c>
      <c r="Q71" s="10"/>
      <c r="R71" s="5"/>
      <c r="S71" s="5"/>
      <c r="T71" s="5"/>
      <c r="U71" s="5"/>
      <c r="V71" s="5"/>
      <c r="W71" s="22">
        <v>660</v>
      </c>
      <c r="X71" s="6">
        <f t="shared" ref="X71:X77" si="19">W71*E71</f>
        <v>6091.8</v>
      </c>
      <c r="Y71" s="106"/>
    </row>
    <row r="72" spans="1:25" s="63" customFormat="1" ht="24">
      <c r="A72" s="22">
        <v>3</v>
      </c>
      <c r="B72" s="290" t="s">
        <v>694</v>
      </c>
      <c r="C72" s="291" t="s">
        <v>1555</v>
      </c>
      <c r="D72" s="292"/>
      <c r="E72" s="293">
        <v>12.34</v>
      </c>
      <c r="F72" s="22">
        <v>2208</v>
      </c>
      <c r="G72" s="6">
        <f t="shared" si="15"/>
        <v>27246.720000000001</v>
      </c>
      <c r="H72" s="294">
        <v>44354</v>
      </c>
      <c r="I72" s="295">
        <v>43357</v>
      </c>
      <c r="J72" s="296" t="s">
        <v>696</v>
      </c>
      <c r="K72" s="297"/>
      <c r="L72" s="6">
        <f t="shared" si="16"/>
        <v>0</v>
      </c>
      <c r="M72" s="297">
        <v>872</v>
      </c>
      <c r="N72" s="294">
        <v>43335</v>
      </c>
      <c r="O72" s="22">
        <f t="shared" si="17"/>
        <v>1800</v>
      </c>
      <c r="P72" s="6">
        <f t="shared" si="18"/>
        <v>22212</v>
      </c>
      <c r="Q72" s="10"/>
      <c r="R72" s="5"/>
      <c r="S72" s="5"/>
      <c r="T72" s="5"/>
      <c r="U72" s="5"/>
      <c r="V72" s="5"/>
      <c r="W72" s="22">
        <v>408</v>
      </c>
      <c r="X72" s="6">
        <f t="shared" si="19"/>
        <v>5034.72</v>
      </c>
      <c r="Y72" s="106"/>
    </row>
    <row r="73" spans="1:25" s="63" customFormat="1" ht="24">
      <c r="A73" s="22"/>
      <c r="B73" s="298" t="s">
        <v>873</v>
      </c>
      <c r="C73" s="291" t="s">
        <v>1555</v>
      </c>
      <c r="D73" s="292"/>
      <c r="E73" s="293">
        <v>2.7</v>
      </c>
      <c r="F73" s="22">
        <v>26064</v>
      </c>
      <c r="G73" s="6">
        <f t="shared" si="15"/>
        <v>70372.800000000003</v>
      </c>
      <c r="H73" s="294"/>
      <c r="I73" s="295">
        <v>43404</v>
      </c>
      <c r="J73" s="299" t="s">
        <v>875</v>
      </c>
      <c r="K73" s="297"/>
      <c r="L73" s="6">
        <f t="shared" si="16"/>
        <v>0</v>
      </c>
      <c r="M73" s="297">
        <v>1043</v>
      </c>
      <c r="N73" s="294">
        <v>43381</v>
      </c>
      <c r="O73" s="22">
        <f t="shared" si="17"/>
        <v>2448</v>
      </c>
      <c r="P73" s="6">
        <f t="shared" si="18"/>
        <v>6609.6</v>
      </c>
      <c r="Q73" s="10"/>
      <c r="R73" s="5"/>
      <c r="S73" s="5"/>
      <c r="T73" s="5"/>
      <c r="U73" s="5"/>
      <c r="V73" s="5"/>
      <c r="W73" s="22">
        <v>23616</v>
      </c>
      <c r="X73" s="6">
        <f t="shared" si="19"/>
        <v>63763.200000000004</v>
      </c>
      <c r="Y73" s="106"/>
    </row>
    <row r="74" spans="1:25" s="63" customFormat="1" ht="24">
      <c r="A74" s="22"/>
      <c r="B74" s="298" t="s">
        <v>874</v>
      </c>
      <c r="C74" s="291" t="s">
        <v>1555</v>
      </c>
      <c r="D74" s="292"/>
      <c r="E74" s="293">
        <v>3.18</v>
      </c>
      <c r="F74" s="22">
        <v>13912</v>
      </c>
      <c r="G74" s="6">
        <f t="shared" si="15"/>
        <v>44240.160000000003</v>
      </c>
      <c r="H74" s="294"/>
      <c r="I74" s="295">
        <v>43404</v>
      </c>
      <c r="J74" s="299" t="s">
        <v>875</v>
      </c>
      <c r="K74" s="297"/>
      <c r="L74" s="6">
        <f t="shared" si="16"/>
        <v>0</v>
      </c>
      <c r="M74" s="297">
        <v>1043</v>
      </c>
      <c r="N74" s="294">
        <v>43381</v>
      </c>
      <c r="O74" s="22">
        <f t="shared" si="17"/>
        <v>5722</v>
      </c>
      <c r="P74" s="6">
        <f t="shared" si="18"/>
        <v>18195.96</v>
      </c>
      <c r="Q74" s="10"/>
      <c r="R74" s="5"/>
      <c r="S74" s="5"/>
      <c r="T74" s="5"/>
      <c r="U74" s="5"/>
      <c r="V74" s="5"/>
      <c r="W74" s="22">
        <v>8190</v>
      </c>
      <c r="X74" s="6">
        <f t="shared" si="19"/>
        <v>26044.2</v>
      </c>
      <c r="Y74" s="106"/>
    </row>
    <row r="75" spans="1:25" s="63" customFormat="1" ht="36">
      <c r="A75" s="22">
        <v>5</v>
      </c>
      <c r="B75" s="244" t="s">
        <v>680</v>
      </c>
      <c r="C75" s="245" t="s">
        <v>1557</v>
      </c>
      <c r="D75" s="246" t="s">
        <v>681</v>
      </c>
      <c r="E75" s="300">
        <v>22.69</v>
      </c>
      <c r="F75" s="297">
        <v>30969</v>
      </c>
      <c r="G75" s="6">
        <f t="shared" si="15"/>
        <v>702686.61</v>
      </c>
      <c r="H75" s="294"/>
      <c r="I75" s="295">
        <v>43369</v>
      </c>
      <c r="J75" s="299" t="s">
        <v>717</v>
      </c>
      <c r="K75" s="297"/>
      <c r="L75" s="6">
        <f t="shared" si="16"/>
        <v>0</v>
      </c>
      <c r="M75" s="297">
        <v>998</v>
      </c>
      <c r="N75" s="294">
        <v>43371</v>
      </c>
      <c r="O75" s="22">
        <f t="shared" si="17"/>
        <v>1735</v>
      </c>
      <c r="P75" s="6">
        <f t="shared" si="18"/>
        <v>39367.15</v>
      </c>
      <c r="Q75" s="10"/>
      <c r="R75" s="5"/>
      <c r="S75" s="5"/>
      <c r="T75" s="5"/>
      <c r="U75" s="5"/>
      <c r="V75" s="5"/>
      <c r="W75" s="297">
        <v>29234</v>
      </c>
      <c r="X75" s="6">
        <f t="shared" si="19"/>
        <v>663319.46000000008</v>
      </c>
      <c r="Y75" s="106"/>
    </row>
    <row r="76" spans="1:25" s="63" customFormat="1" ht="36">
      <c r="A76" s="22">
        <v>6</v>
      </c>
      <c r="B76" s="256" t="s">
        <v>682</v>
      </c>
      <c r="C76" s="245" t="s">
        <v>1557</v>
      </c>
      <c r="D76" s="257" t="s">
        <v>712</v>
      </c>
      <c r="E76" s="269">
        <v>9.11</v>
      </c>
      <c r="F76" s="297">
        <v>16092</v>
      </c>
      <c r="G76" s="6">
        <f t="shared" si="15"/>
        <v>146598.12</v>
      </c>
      <c r="H76" s="294"/>
      <c r="I76" s="295">
        <v>43369</v>
      </c>
      <c r="J76" s="299" t="s">
        <v>718</v>
      </c>
      <c r="K76" s="297"/>
      <c r="L76" s="6">
        <f t="shared" si="16"/>
        <v>0</v>
      </c>
      <c r="M76" s="297">
        <v>998</v>
      </c>
      <c r="N76" s="294">
        <v>43371</v>
      </c>
      <c r="O76" s="22">
        <f t="shared" si="17"/>
        <v>1624</v>
      </c>
      <c r="P76" s="6">
        <f t="shared" si="18"/>
        <v>14794.64</v>
      </c>
      <c r="Q76" s="10"/>
      <c r="R76" s="5"/>
      <c r="S76" s="5"/>
      <c r="T76" s="5"/>
      <c r="U76" s="5"/>
      <c r="V76" s="5"/>
      <c r="W76" s="297">
        <v>14468</v>
      </c>
      <c r="X76" s="6">
        <f t="shared" si="19"/>
        <v>131803.47999999998</v>
      </c>
      <c r="Y76" s="106"/>
    </row>
    <row r="77" spans="1:25" s="63" customFormat="1" ht="36">
      <c r="A77" s="22">
        <v>7</v>
      </c>
      <c r="B77" s="259" t="s">
        <v>822</v>
      </c>
      <c r="C77" s="206" t="s">
        <v>1557</v>
      </c>
      <c r="D77" s="196" t="s">
        <v>823</v>
      </c>
      <c r="E77" s="207">
        <v>10.45</v>
      </c>
      <c r="F77" s="297">
        <v>3600</v>
      </c>
      <c r="G77" s="6">
        <f t="shared" si="15"/>
        <v>37620</v>
      </c>
      <c r="H77" s="149">
        <v>44070</v>
      </c>
      <c r="I77" s="295">
        <v>43383</v>
      </c>
      <c r="J77" s="299">
        <v>25</v>
      </c>
      <c r="K77" s="297"/>
      <c r="L77" s="6">
        <f t="shared" si="16"/>
        <v>0</v>
      </c>
      <c r="M77" s="297">
        <v>1004</v>
      </c>
      <c r="N77" s="289" t="s">
        <v>716</v>
      </c>
      <c r="O77" s="22">
        <f t="shared" si="17"/>
        <v>38</v>
      </c>
      <c r="P77" s="6">
        <f t="shared" si="18"/>
        <v>397.09999999999997</v>
      </c>
      <c r="Q77" s="10"/>
      <c r="R77" s="5"/>
      <c r="S77" s="5"/>
      <c r="T77" s="5"/>
      <c r="U77" s="5"/>
      <c r="V77" s="5"/>
      <c r="W77" s="297">
        <v>3562</v>
      </c>
      <c r="X77" s="6">
        <f t="shared" si="19"/>
        <v>37222.899999999994</v>
      </c>
      <c r="Y77" s="106"/>
    </row>
    <row r="78" spans="1:25" s="63" customFormat="1">
      <c r="A78" s="77"/>
      <c r="B78" s="78" t="s">
        <v>1551</v>
      </c>
      <c r="C78" s="77"/>
      <c r="D78" s="77"/>
      <c r="E78" s="8"/>
      <c r="F78" s="77"/>
      <c r="G78" s="8">
        <f>SUM(G70:G77)</f>
        <v>1071684.51</v>
      </c>
      <c r="H78" s="79"/>
      <c r="I78" s="80"/>
      <c r="J78" s="77"/>
      <c r="K78" s="5"/>
      <c r="L78" s="8">
        <f>K78*E78+SUM(L70:L77)</f>
        <v>0</v>
      </c>
      <c r="M78" s="9"/>
      <c r="N78" s="81"/>
      <c r="O78" s="77"/>
      <c r="P78" s="8">
        <f>SUM(P70:P77)</f>
        <v>132299.75000000003</v>
      </c>
      <c r="Q78" s="4"/>
      <c r="R78" s="9"/>
      <c r="S78" s="9"/>
      <c r="T78" s="9"/>
      <c r="U78" s="9"/>
      <c r="V78" s="9"/>
      <c r="W78" s="77"/>
      <c r="X78" s="8">
        <f>SUM(X70:X77)</f>
        <v>939384.76000000013</v>
      </c>
      <c r="Y78" s="106"/>
    </row>
    <row r="79" spans="1:25" s="63" customFormat="1">
      <c r="A79" s="730" t="s">
        <v>711</v>
      </c>
      <c r="B79" s="731"/>
      <c r="C79" s="731"/>
      <c r="D79" s="731"/>
      <c r="E79" s="731"/>
      <c r="F79" s="731"/>
      <c r="G79" s="731"/>
      <c r="H79" s="731"/>
      <c r="I79" s="731"/>
      <c r="J79" s="731"/>
      <c r="K79" s="731"/>
      <c r="L79" s="731"/>
      <c r="M79" s="731"/>
      <c r="N79" s="731"/>
      <c r="O79" s="731"/>
      <c r="P79" s="731"/>
      <c r="Q79" s="731"/>
      <c r="R79" s="731"/>
      <c r="S79" s="731"/>
      <c r="T79" s="731"/>
      <c r="U79" s="731"/>
      <c r="V79" s="731"/>
      <c r="W79" s="731"/>
      <c r="X79" s="732"/>
      <c r="Y79" s="106"/>
    </row>
    <row r="80" spans="1:25" s="63" customFormat="1" ht="36">
      <c r="A80" s="22">
        <v>1</v>
      </c>
      <c r="B80" s="244" t="s">
        <v>680</v>
      </c>
      <c r="C80" s="245" t="s">
        <v>1557</v>
      </c>
      <c r="D80" s="257" t="s">
        <v>681</v>
      </c>
      <c r="E80" s="269">
        <v>22.69</v>
      </c>
      <c r="F80" s="22">
        <v>1674</v>
      </c>
      <c r="G80" s="6">
        <f>F80*E80</f>
        <v>37983.060000000005</v>
      </c>
      <c r="H80" s="301" t="s">
        <v>684</v>
      </c>
      <c r="I80" s="301" t="s">
        <v>685</v>
      </c>
      <c r="J80" s="301" t="s">
        <v>713</v>
      </c>
      <c r="K80" s="301"/>
      <c r="L80" s="6">
        <f>K80*E80</f>
        <v>0</v>
      </c>
      <c r="M80" s="301" t="s">
        <v>715</v>
      </c>
      <c r="N80" s="301" t="s">
        <v>716</v>
      </c>
      <c r="O80" s="220">
        <f>F80+K80-W80</f>
        <v>402</v>
      </c>
      <c r="P80" s="6">
        <f>O80*E80</f>
        <v>9121.380000000001</v>
      </c>
      <c r="Q80" s="4"/>
      <c r="R80" s="9"/>
      <c r="S80" s="9"/>
      <c r="T80" s="9"/>
      <c r="U80" s="9"/>
      <c r="V80" s="9"/>
      <c r="W80" s="22">
        <v>1272</v>
      </c>
      <c r="X80" s="6">
        <f>W80*E80</f>
        <v>28861.68</v>
      </c>
      <c r="Y80" s="106"/>
    </row>
    <row r="81" spans="1:25" s="63" customFormat="1" ht="36">
      <c r="A81" s="22">
        <v>2</v>
      </c>
      <c r="B81" s="256" t="s">
        <v>682</v>
      </c>
      <c r="C81" s="245" t="s">
        <v>1557</v>
      </c>
      <c r="D81" s="257" t="s">
        <v>712</v>
      </c>
      <c r="E81" s="269">
        <v>9.11</v>
      </c>
      <c r="F81" s="22">
        <v>8482</v>
      </c>
      <c r="G81" s="6">
        <f>F81*E81</f>
        <v>77271.01999999999</v>
      </c>
      <c r="H81" s="301" t="s">
        <v>714</v>
      </c>
      <c r="I81" s="301" t="s">
        <v>685</v>
      </c>
      <c r="J81" s="302" t="s">
        <v>713</v>
      </c>
      <c r="K81" s="302"/>
      <c r="L81" s="273">
        <f>K81*E81</f>
        <v>0</v>
      </c>
      <c r="M81" s="302" t="s">
        <v>715</v>
      </c>
      <c r="N81" s="302" t="s">
        <v>716</v>
      </c>
      <c r="O81" s="220">
        <f>F81+K81-W81</f>
        <v>450</v>
      </c>
      <c r="P81" s="6">
        <f>O81*E81</f>
        <v>4099.5</v>
      </c>
      <c r="Q81" s="4"/>
      <c r="R81" s="9"/>
      <c r="S81" s="9"/>
      <c r="T81" s="9"/>
      <c r="U81" s="9"/>
      <c r="V81" s="9"/>
      <c r="W81" s="22">
        <v>8032</v>
      </c>
      <c r="X81" s="6">
        <f>W81*E81</f>
        <v>73171.51999999999</v>
      </c>
      <c r="Y81" s="106"/>
    </row>
    <row r="82" spans="1:25" s="63" customFormat="1" ht="36">
      <c r="A82" s="22">
        <v>3</v>
      </c>
      <c r="B82" s="259" t="s">
        <v>822</v>
      </c>
      <c r="C82" s="206" t="s">
        <v>1557</v>
      </c>
      <c r="D82" s="196" t="s">
        <v>823</v>
      </c>
      <c r="E82" s="207">
        <v>10.45</v>
      </c>
      <c r="F82" s="22">
        <v>1219</v>
      </c>
      <c r="G82" s="6">
        <f>F82*E82</f>
        <v>12738.55</v>
      </c>
      <c r="H82" s="149">
        <v>44070</v>
      </c>
      <c r="I82" s="295">
        <v>43383</v>
      </c>
      <c r="J82" s="197" t="s">
        <v>1635</v>
      </c>
      <c r="K82" s="197"/>
      <c r="L82" s="6">
        <f>K82*E82</f>
        <v>0</v>
      </c>
      <c r="M82" s="197" t="s">
        <v>840</v>
      </c>
      <c r="N82" s="197" t="s">
        <v>716</v>
      </c>
      <c r="O82" s="220">
        <f>F82+K82-W82</f>
        <v>39</v>
      </c>
      <c r="P82" s="6">
        <f>O82*E82</f>
        <v>407.54999999999995</v>
      </c>
      <c r="Q82" s="4"/>
      <c r="R82" s="9"/>
      <c r="S82" s="9"/>
      <c r="T82" s="9"/>
      <c r="U82" s="9"/>
      <c r="V82" s="9"/>
      <c r="W82" s="22">
        <v>1180</v>
      </c>
      <c r="X82" s="6">
        <f>W82*E82</f>
        <v>12331</v>
      </c>
      <c r="Y82" s="106"/>
    </row>
    <row r="83" spans="1:25" s="63" customFormat="1">
      <c r="A83" s="77"/>
      <c r="B83" s="78" t="s">
        <v>1551</v>
      </c>
      <c r="C83" s="77"/>
      <c r="D83" s="77"/>
      <c r="E83" s="8"/>
      <c r="F83" s="77"/>
      <c r="G83" s="8">
        <f>SUM(G80:G82)</f>
        <v>127992.62999999999</v>
      </c>
      <c r="H83" s="79"/>
      <c r="I83" s="80"/>
      <c r="J83" s="77"/>
      <c r="K83" s="5"/>
      <c r="L83" s="8">
        <f>SUM(L80:L82)</f>
        <v>0</v>
      </c>
      <c r="M83" s="9"/>
      <c r="N83" s="81"/>
      <c r="O83" s="77"/>
      <c r="P83" s="8">
        <f>SUM(P80:P82)</f>
        <v>13628.43</v>
      </c>
      <c r="Q83" s="4"/>
      <c r="R83" s="9"/>
      <c r="S83" s="9"/>
      <c r="T83" s="9"/>
      <c r="U83" s="9"/>
      <c r="V83" s="9"/>
      <c r="W83" s="77"/>
      <c r="X83" s="8">
        <f>SUM(X80:X82)</f>
        <v>114364.19999999998</v>
      </c>
      <c r="Y83" s="106"/>
    </row>
    <row r="84" spans="1:25" s="63" customFormat="1">
      <c r="A84" s="730" t="s">
        <v>719</v>
      </c>
      <c r="B84" s="731"/>
      <c r="C84" s="731"/>
      <c r="D84" s="731"/>
      <c r="E84" s="731"/>
      <c r="F84" s="731"/>
      <c r="G84" s="731"/>
      <c r="H84" s="731"/>
      <c r="I84" s="731"/>
      <c r="J84" s="731"/>
      <c r="K84" s="731"/>
      <c r="L84" s="731"/>
      <c r="M84" s="731"/>
      <c r="N84" s="731"/>
      <c r="O84" s="731"/>
      <c r="P84" s="731"/>
      <c r="Q84" s="731"/>
      <c r="R84" s="731"/>
      <c r="S84" s="731"/>
      <c r="T84" s="731"/>
      <c r="U84" s="731"/>
      <c r="V84" s="731"/>
      <c r="W84" s="731"/>
      <c r="X84" s="732"/>
      <c r="Y84" s="106"/>
    </row>
    <row r="85" spans="1:25" s="63" customFormat="1" ht="38.25">
      <c r="A85" s="22">
        <v>1</v>
      </c>
      <c r="B85" s="199" t="s">
        <v>720</v>
      </c>
      <c r="C85" s="153" t="s">
        <v>1555</v>
      </c>
      <c r="D85" s="303"/>
      <c r="E85" s="177">
        <v>8.14</v>
      </c>
      <c r="F85" s="22">
        <v>2640</v>
      </c>
      <c r="G85" s="6">
        <f t="shared" ref="G85:G94" si="20">F85*E85</f>
        <v>21489.600000000002</v>
      </c>
      <c r="H85" s="79"/>
      <c r="I85" s="304" t="s">
        <v>723</v>
      </c>
      <c r="J85" s="217" t="s">
        <v>724</v>
      </c>
      <c r="K85" s="305"/>
      <c r="L85" s="6">
        <f>K85*E85</f>
        <v>0</v>
      </c>
      <c r="M85" s="306" t="s">
        <v>726</v>
      </c>
      <c r="N85" s="307" t="s">
        <v>727</v>
      </c>
      <c r="O85" s="308">
        <f>F85+K85-W85</f>
        <v>2412</v>
      </c>
      <c r="P85" s="6">
        <f>O85*E85</f>
        <v>19633.68</v>
      </c>
      <c r="Q85" s="4"/>
      <c r="R85" s="9"/>
      <c r="S85" s="9"/>
      <c r="T85" s="9"/>
      <c r="U85" s="9"/>
      <c r="V85" s="9"/>
      <c r="W85" s="22">
        <v>228</v>
      </c>
      <c r="X85" s="6">
        <f>W85*E85</f>
        <v>1855.92</v>
      </c>
      <c r="Y85" s="106"/>
    </row>
    <row r="86" spans="1:25" s="63" customFormat="1" ht="38.25">
      <c r="A86" s="22">
        <v>2</v>
      </c>
      <c r="B86" s="199" t="s">
        <v>721</v>
      </c>
      <c r="C86" s="153" t="s">
        <v>1555</v>
      </c>
      <c r="D86" s="303"/>
      <c r="E86" s="177">
        <v>9.23</v>
      </c>
      <c r="F86" s="22">
        <v>210</v>
      </c>
      <c r="G86" s="6">
        <f t="shared" si="20"/>
        <v>1938.3000000000002</v>
      </c>
      <c r="H86" s="79"/>
      <c r="I86" s="304" t="s">
        <v>723</v>
      </c>
      <c r="J86" s="217" t="s">
        <v>724</v>
      </c>
      <c r="K86" s="305"/>
      <c r="L86" s="6">
        <f t="shared" ref="L86:L94" si="21">K86*E86</f>
        <v>0</v>
      </c>
      <c r="M86" s="306" t="s">
        <v>726</v>
      </c>
      <c r="N86" s="307" t="s">
        <v>727</v>
      </c>
      <c r="O86" s="308">
        <f t="shared" ref="O86:O94" si="22">F86+K86-W86</f>
        <v>210</v>
      </c>
      <c r="P86" s="6">
        <f t="shared" ref="P86:P94" si="23">O86*E86</f>
        <v>1938.3000000000002</v>
      </c>
      <c r="Q86" s="4"/>
      <c r="R86" s="9"/>
      <c r="S86" s="9"/>
      <c r="T86" s="9"/>
      <c r="U86" s="9"/>
      <c r="V86" s="9"/>
      <c r="W86" s="22">
        <v>0</v>
      </c>
      <c r="X86" s="6">
        <f t="shared" ref="X86:X94" si="24">W86*E86</f>
        <v>0</v>
      </c>
      <c r="Y86" s="106"/>
    </row>
    <row r="87" spans="1:25" s="63" customFormat="1" ht="25.5">
      <c r="A87" s="22">
        <v>3</v>
      </c>
      <c r="B87" s="199" t="s">
        <v>676</v>
      </c>
      <c r="C87" s="153" t="s">
        <v>1555</v>
      </c>
      <c r="D87" s="303"/>
      <c r="E87" s="177">
        <v>12.34</v>
      </c>
      <c r="F87" s="22">
        <v>2364</v>
      </c>
      <c r="G87" s="6">
        <f t="shared" si="20"/>
        <v>29171.759999999998</v>
      </c>
      <c r="H87" s="79"/>
      <c r="I87" s="304" t="s">
        <v>723</v>
      </c>
      <c r="J87" s="217" t="s">
        <v>725</v>
      </c>
      <c r="K87" s="305"/>
      <c r="L87" s="6">
        <f t="shared" si="21"/>
        <v>0</v>
      </c>
      <c r="M87" s="306" t="s">
        <v>726</v>
      </c>
      <c r="N87" s="307" t="s">
        <v>727</v>
      </c>
      <c r="O87" s="308">
        <f t="shared" si="22"/>
        <v>912</v>
      </c>
      <c r="P87" s="6">
        <f t="shared" si="23"/>
        <v>11254.08</v>
      </c>
      <c r="Q87" s="4"/>
      <c r="R87" s="9"/>
      <c r="S87" s="9"/>
      <c r="T87" s="9"/>
      <c r="U87" s="9"/>
      <c r="V87" s="9"/>
      <c r="W87" s="22">
        <v>1452</v>
      </c>
      <c r="X87" s="6">
        <f t="shared" si="24"/>
        <v>17917.68</v>
      </c>
      <c r="Y87" s="106"/>
    </row>
    <row r="88" spans="1:25" s="63" customFormat="1" ht="25.5">
      <c r="A88" s="22">
        <v>4</v>
      </c>
      <c r="B88" s="199" t="s">
        <v>722</v>
      </c>
      <c r="C88" s="153" t="s">
        <v>1555</v>
      </c>
      <c r="D88" s="303"/>
      <c r="E88" s="177">
        <v>13.41</v>
      </c>
      <c r="F88" s="22">
        <v>496</v>
      </c>
      <c r="G88" s="6">
        <f t="shared" si="20"/>
        <v>6651.36</v>
      </c>
      <c r="H88" s="79"/>
      <c r="I88" s="304" t="s">
        <v>723</v>
      </c>
      <c r="J88" s="217" t="s">
        <v>725</v>
      </c>
      <c r="K88" s="305"/>
      <c r="L88" s="6">
        <f t="shared" si="21"/>
        <v>0</v>
      </c>
      <c r="M88" s="306" t="s">
        <v>726</v>
      </c>
      <c r="N88" s="307" t="s">
        <v>727</v>
      </c>
      <c r="O88" s="308">
        <f t="shared" si="22"/>
        <v>0</v>
      </c>
      <c r="P88" s="6">
        <f t="shared" si="23"/>
        <v>0</v>
      </c>
      <c r="Q88" s="4"/>
      <c r="R88" s="9"/>
      <c r="S88" s="9"/>
      <c r="T88" s="9"/>
      <c r="U88" s="9"/>
      <c r="V88" s="9"/>
      <c r="W88" s="22">
        <v>496</v>
      </c>
      <c r="X88" s="6">
        <f t="shared" si="24"/>
        <v>6651.36</v>
      </c>
      <c r="Y88" s="106"/>
    </row>
    <row r="89" spans="1:25" s="63" customFormat="1" ht="25.5">
      <c r="A89" s="22"/>
      <c r="B89" s="199" t="s">
        <v>953</v>
      </c>
      <c r="C89" s="153" t="s">
        <v>1555</v>
      </c>
      <c r="D89" s="309"/>
      <c r="E89" s="188">
        <v>2.64</v>
      </c>
      <c r="F89" s="22">
        <v>2430</v>
      </c>
      <c r="G89" s="6">
        <f t="shared" si="20"/>
        <v>6415.2000000000007</v>
      </c>
      <c r="H89" s="92"/>
      <c r="I89" s="304">
        <v>43405</v>
      </c>
      <c r="J89" s="217" t="s">
        <v>974</v>
      </c>
      <c r="K89" s="305"/>
      <c r="L89" s="6">
        <f t="shared" si="21"/>
        <v>0</v>
      </c>
      <c r="M89" s="306">
        <v>1043</v>
      </c>
      <c r="N89" s="307">
        <v>43381</v>
      </c>
      <c r="O89" s="308">
        <f t="shared" si="22"/>
        <v>0</v>
      </c>
      <c r="P89" s="6">
        <f t="shared" si="23"/>
        <v>0</v>
      </c>
      <c r="Q89" s="4"/>
      <c r="R89" s="9"/>
      <c r="S89" s="9"/>
      <c r="T89" s="9"/>
      <c r="U89" s="9"/>
      <c r="V89" s="9"/>
      <c r="W89" s="22">
        <v>2430</v>
      </c>
      <c r="X89" s="6">
        <f t="shared" si="24"/>
        <v>6415.2000000000007</v>
      </c>
      <c r="Y89" s="106"/>
    </row>
    <row r="90" spans="1:25" s="63" customFormat="1" ht="25.5">
      <c r="A90" s="22"/>
      <c r="B90" s="199" t="s">
        <v>953</v>
      </c>
      <c r="C90" s="153" t="s">
        <v>1555</v>
      </c>
      <c r="D90" s="309"/>
      <c r="E90" s="188">
        <v>2.7</v>
      </c>
      <c r="F90" s="22">
        <v>11454</v>
      </c>
      <c r="G90" s="6">
        <f t="shared" si="20"/>
        <v>30925.800000000003</v>
      </c>
      <c r="H90" s="92"/>
      <c r="I90" s="304">
        <v>43405</v>
      </c>
      <c r="J90" s="217" t="s">
        <v>974</v>
      </c>
      <c r="K90" s="305"/>
      <c r="L90" s="6">
        <f t="shared" si="21"/>
        <v>0</v>
      </c>
      <c r="M90" s="306">
        <v>1043</v>
      </c>
      <c r="N90" s="307">
        <v>43381</v>
      </c>
      <c r="O90" s="308">
        <f t="shared" si="22"/>
        <v>1560</v>
      </c>
      <c r="P90" s="6">
        <f t="shared" si="23"/>
        <v>4212</v>
      </c>
      <c r="Q90" s="4"/>
      <c r="R90" s="9"/>
      <c r="S90" s="9"/>
      <c r="T90" s="9"/>
      <c r="U90" s="9"/>
      <c r="V90" s="9"/>
      <c r="W90" s="22">
        <v>9894</v>
      </c>
      <c r="X90" s="6">
        <f t="shared" si="24"/>
        <v>26713.800000000003</v>
      </c>
      <c r="Y90" s="106"/>
    </row>
    <row r="91" spans="1:25" s="63" customFormat="1" ht="25.5">
      <c r="A91" s="22"/>
      <c r="B91" s="199" t="s">
        <v>953</v>
      </c>
      <c r="C91" s="153" t="s">
        <v>1555</v>
      </c>
      <c r="D91" s="309"/>
      <c r="E91" s="188">
        <v>3.18</v>
      </c>
      <c r="F91" s="22">
        <v>34158</v>
      </c>
      <c r="G91" s="6">
        <f t="shared" si="20"/>
        <v>108622.44</v>
      </c>
      <c r="H91" s="92"/>
      <c r="I91" s="304">
        <v>43405</v>
      </c>
      <c r="J91" s="217" t="s">
        <v>974</v>
      </c>
      <c r="K91" s="305"/>
      <c r="L91" s="6">
        <f t="shared" si="21"/>
        <v>0</v>
      </c>
      <c r="M91" s="306">
        <v>1043</v>
      </c>
      <c r="N91" s="307">
        <v>43381</v>
      </c>
      <c r="O91" s="308">
        <f t="shared" si="22"/>
        <v>12636</v>
      </c>
      <c r="P91" s="6">
        <f t="shared" si="23"/>
        <v>40182.480000000003</v>
      </c>
      <c r="Q91" s="4"/>
      <c r="R91" s="9"/>
      <c r="S91" s="9"/>
      <c r="T91" s="9"/>
      <c r="U91" s="9"/>
      <c r="V91" s="9"/>
      <c r="W91" s="22">
        <v>21522</v>
      </c>
      <c r="X91" s="6">
        <f t="shared" si="24"/>
        <v>68439.960000000006</v>
      </c>
      <c r="Y91" s="106"/>
    </row>
    <row r="92" spans="1:25" s="63" customFormat="1" ht="48">
      <c r="A92" s="22">
        <v>5</v>
      </c>
      <c r="B92" s="244" t="s">
        <v>680</v>
      </c>
      <c r="C92" s="245" t="s">
        <v>1557</v>
      </c>
      <c r="D92" s="246" t="s">
        <v>681</v>
      </c>
      <c r="E92" s="300">
        <v>22.69</v>
      </c>
      <c r="F92" s="22">
        <v>4684</v>
      </c>
      <c r="G92" s="6">
        <f t="shared" si="20"/>
        <v>106279.96</v>
      </c>
      <c r="H92" s="301" t="s">
        <v>684</v>
      </c>
      <c r="I92" s="304">
        <v>43374</v>
      </c>
      <c r="J92" s="217" t="s">
        <v>904</v>
      </c>
      <c r="K92" s="305"/>
      <c r="L92" s="6">
        <f t="shared" si="21"/>
        <v>0</v>
      </c>
      <c r="M92" s="157" t="s">
        <v>771</v>
      </c>
      <c r="N92" s="198" t="s">
        <v>772</v>
      </c>
      <c r="O92" s="308">
        <f t="shared" si="22"/>
        <v>720</v>
      </c>
      <c r="P92" s="6">
        <f t="shared" si="23"/>
        <v>16336.800000000001</v>
      </c>
      <c r="Q92" s="4"/>
      <c r="R92" s="9"/>
      <c r="S92" s="9"/>
      <c r="T92" s="9"/>
      <c r="U92" s="9"/>
      <c r="V92" s="9"/>
      <c r="W92" s="22">
        <v>3964</v>
      </c>
      <c r="X92" s="6">
        <f t="shared" si="24"/>
        <v>89943.16</v>
      </c>
      <c r="Y92" s="106"/>
    </row>
    <row r="93" spans="1:25" s="63" customFormat="1" ht="48">
      <c r="A93" s="22">
        <v>6</v>
      </c>
      <c r="B93" s="256" t="s">
        <v>682</v>
      </c>
      <c r="C93" s="245" t="s">
        <v>1557</v>
      </c>
      <c r="D93" s="257" t="s">
        <v>712</v>
      </c>
      <c r="E93" s="269">
        <v>9.11</v>
      </c>
      <c r="F93" s="22">
        <v>4140</v>
      </c>
      <c r="G93" s="6">
        <f t="shared" si="20"/>
        <v>37715.399999999994</v>
      </c>
      <c r="H93" s="301" t="s">
        <v>714</v>
      </c>
      <c r="I93" s="304">
        <v>43374</v>
      </c>
      <c r="J93" s="217" t="s">
        <v>903</v>
      </c>
      <c r="K93" s="305"/>
      <c r="L93" s="6">
        <f t="shared" si="21"/>
        <v>0</v>
      </c>
      <c r="M93" s="157" t="s">
        <v>771</v>
      </c>
      <c r="N93" s="198" t="s">
        <v>772</v>
      </c>
      <c r="O93" s="308">
        <f t="shared" si="22"/>
        <v>432</v>
      </c>
      <c r="P93" s="6">
        <f t="shared" si="23"/>
        <v>3935.5199999999995</v>
      </c>
      <c r="Q93" s="4"/>
      <c r="R93" s="9"/>
      <c r="S93" s="9"/>
      <c r="T93" s="9"/>
      <c r="U93" s="9"/>
      <c r="V93" s="9"/>
      <c r="W93" s="22">
        <v>3708</v>
      </c>
      <c r="X93" s="6">
        <f t="shared" si="24"/>
        <v>33779.879999999997</v>
      </c>
      <c r="Y93" s="106"/>
    </row>
    <row r="94" spans="1:25" s="63" customFormat="1" ht="36">
      <c r="A94" s="22">
        <v>7</v>
      </c>
      <c r="B94" s="259" t="s">
        <v>822</v>
      </c>
      <c r="C94" s="206" t="s">
        <v>1557</v>
      </c>
      <c r="D94" s="196" t="s">
        <v>823</v>
      </c>
      <c r="E94" s="207">
        <v>10.45</v>
      </c>
      <c r="F94" s="22">
        <v>3082</v>
      </c>
      <c r="G94" s="6">
        <f t="shared" si="20"/>
        <v>32206.899999999998</v>
      </c>
      <c r="H94" s="149">
        <v>44070</v>
      </c>
      <c r="I94" s="304">
        <v>43389</v>
      </c>
      <c r="J94" s="217" t="s">
        <v>902</v>
      </c>
      <c r="K94" s="305"/>
      <c r="L94" s="6">
        <f t="shared" si="21"/>
        <v>0</v>
      </c>
      <c r="M94" s="157">
        <v>1004</v>
      </c>
      <c r="N94" s="198">
        <v>43371</v>
      </c>
      <c r="O94" s="308">
        <f t="shared" si="22"/>
        <v>47</v>
      </c>
      <c r="P94" s="6">
        <f t="shared" si="23"/>
        <v>491.15</v>
      </c>
      <c r="Q94" s="4"/>
      <c r="R94" s="9"/>
      <c r="S94" s="9"/>
      <c r="T94" s="9"/>
      <c r="U94" s="9"/>
      <c r="V94" s="9"/>
      <c r="W94" s="22">
        <v>3035</v>
      </c>
      <c r="X94" s="6">
        <f t="shared" si="24"/>
        <v>31715.749999999996</v>
      </c>
      <c r="Y94" s="106"/>
    </row>
    <row r="95" spans="1:25" s="63" customFormat="1" ht="12" customHeight="1">
      <c r="A95" s="77"/>
      <c r="B95" s="78" t="s">
        <v>1551</v>
      </c>
      <c r="C95" s="77"/>
      <c r="D95" s="77"/>
      <c r="E95" s="8"/>
      <c r="F95" s="77"/>
      <c r="G95" s="8">
        <f>SUM(G85:G94)</f>
        <v>381416.72000000009</v>
      </c>
      <c r="H95" s="79"/>
      <c r="I95" s="80"/>
      <c r="J95" s="77"/>
      <c r="K95" s="5"/>
      <c r="L95" s="8">
        <f>SUM(L85:L94)</f>
        <v>0</v>
      </c>
      <c r="M95" s="9"/>
      <c r="N95" s="81"/>
      <c r="O95" s="77"/>
      <c r="P95" s="8">
        <f>SUM(P85:P94)</f>
        <v>97984.010000000009</v>
      </c>
      <c r="Q95" s="4"/>
      <c r="R95" s="9"/>
      <c r="S95" s="9"/>
      <c r="T95" s="9"/>
      <c r="U95" s="9"/>
      <c r="V95" s="9"/>
      <c r="W95" s="77"/>
      <c r="X95" s="8">
        <f>SUM(X85:X94)</f>
        <v>283432.71000000002</v>
      </c>
      <c r="Y95" s="106"/>
    </row>
    <row r="96" spans="1:25" s="63" customFormat="1">
      <c r="A96" s="730" t="s">
        <v>728</v>
      </c>
      <c r="B96" s="731"/>
      <c r="C96" s="731"/>
      <c r="D96" s="731"/>
      <c r="E96" s="731"/>
      <c r="F96" s="731"/>
      <c r="G96" s="731"/>
      <c r="H96" s="731"/>
      <c r="I96" s="731"/>
      <c r="J96" s="731"/>
      <c r="K96" s="731"/>
      <c r="L96" s="731"/>
      <c r="M96" s="731"/>
      <c r="N96" s="731"/>
      <c r="O96" s="731"/>
      <c r="P96" s="731"/>
      <c r="Q96" s="731"/>
      <c r="R96" s="731"/>
      <c r="S96" s="731"/>
      <c r="T96" s="731"/>
      <c r="U96" s="731"/>
      <c r="V96" s="731"/>
      <c r="W96" s="731"/>
      <c r="X96" s="732"/>
      <c r="Y96" s="106"/>
    </row>
    <row r="97" spans="1:25" s="63" customFormat="1" ht="38.25">
      <c r="A97" s="22">
        <v>1</v>
      </c>
      <c r="B97" s="210" t="s">
        <v>729</v>
      </c>
      <c r="C97" s="180" t="s">
        <v>1555</v>
      </c>
      <c r="D97" s="211"/>
      <c r="E97" s="177">
        <v>8.14</v>
      </c>
      <c r="F97" s="212">
        <v>6423</v>
      </c>
      <c r="G97" s="213">
        <f>F97*E97</f>
        <v>52283.22</v>
      </c>
      <c r="H97" s="87"/>
      <c r="I97" s="310">
        <v>43357</v>
      </c>
      <c r="J97" s="311" t="s">
        <v>733</v>
      </c>
      <c r="K97" s="312"/>
      <c r="L97" s="213">
        <f>K97*E97</f>
        <v>0</v>
      </c>
      <c r="M97" s="204" t="s">
        <v>726</v>
      </c>
      <c r="N97" s="205" t="s">
        <v>727</v>
      </c>
      <c r="O97" s="313">
        <f>F97+K97-W97</f>
        <v>543</v>
      </c>
      <c r="P97" s="213">
        <f>O97*E97</f>
        <v>4420.0200000000004</v>
      </c>
      <c r="Q97" s="314"/>
      <c r="R97" s="315"/>
      <c r="S97" s="315"/>
      <c r="T97" s="315"/>
      <c r="U97" s="315"/>
      <c r="V97" s="315"/>
      <c r="W97" s="212">
        <v>5880</v>
      </c>
      <c r="X97" s="213">
        <f>W97*E97</f>
        <v>47863.200000000004</v>
      </c>
      <c r="Y97" s="106"/>
    </row>
    <row r="98" spans="1:25" s="63" customFormat="1" ht="38.25">
      <c r="A98" s="22">
        <v>2</v>
      </c>
      <c r="B98" s="210" t="s">
        <v>730</v>
      </c>
      <c r="C98" s="180" t="s">
        <v>1555</v>
      </c>
      <c r="D98" s="211"/>
      <c r="E98" s="177">
        <v>9.23</v>
      </c>
      <c r="F98" s="212">
        <v>3300</v>
      </c>
      <c r="G98" s="213">
        <f t="shared" ref="G98:G103" si="25">F98*E98</f>
        <v>30459</v>
      </c>
      <c r="H98" s="87"/>
      <c r="I98" s="310">
        <v>43357</v>
      </c>
      <c r="J98" s="311" t="s">
        <v>733</v>
      </c>
      <c r="K98" s="312"/>
      <c r="L98" s="213">
        <f t="shared" ref="L98:L103" si="26">K98*E98</f>
        <v>0</v>
      </c>
      <c r="M98" s="204" t="s">
        <v>726</v>
      </c>
      <c r="N98" s="205" t="s">
        <v>727</v>
      </c>
      <c r="O98" s="313">
        <f t="shared" ref="O98:O103" si="27">F98+K98-W98</f>
        <v>450</v>
      </c>
      <c r="P98" s="213">
        <f t="shared" ref="P98:P103" si="28">O98*E98</f>
        <v>4153.5</v>
      </c>
      <c r="Q98" s="314"/>
      <c r="R98" s="315"/>
      <c r="S98" s="315"/>
      <c r="T98" s="315"/>
      <c r="U98" s="315"/>
      <c r="V98" s="315"/>
      <c r="W98" s="212">
        <v>2850</v>
      </c>
      <c r="X98" s="213">
        <f t="shared" ref="X98:X103" si="29">W98*E98</f>
        <v>26305.5</v>
      </c>
      <c r="Y98" s="106"/>
    </row>
    <row r="99" spans="1:25" s="63" customFormat="1" ht="25.5">
      <c r="A99" s="22">
        <v>3</v>
      </c>
      <c r="B99" s="210" t="s">
        <v>731</v>
      </c>
      <c r="C99" s="180" t="s">
        <v>1555</v>
      </c>
      <c r="D99" s="211"/>
      <c r="E99" s="177">
        <v>12.34</v>
      </c>
      <c r="F99" s="212">
        <v>2997</v>
      </c>
      <c r="G99" s="213">
        <f t="shared" si="25"/>
        <v>36982.980000000003</v>
      </c>
      <c r="H99" s="87"/>
      <c r="I99" s="310">
        <v>43357</v>
      </c>
      <c r="J99" s="316" t="s">
        <v>734</v>
      </c>
      <c r="K99" s="312"/>
      <c r="L99" s="213">
        <f t="shared" si="26"/>
        <v>0</v>
      </c>
      <c r="M99" s="204" t="s">
        <v>726</v>
      </c>
      <c r="N99" s="205" t="s">
        <v>727</v>
      </c>
      <c r="O99" s="313">
        <f t="shared" si="27"/>
        <v>825</v>
      </c>
      <c r="P99" s="213">
        <f t="shared" si="28"/>
        <v>10180.5</v>
      </c>
      <c r="Q99" s="314"/>
      <c r="R99" s="315"/>
      <c r="S99" s="315"/>
      <c r="T99" s="315"/>
      <c r="U99" s="315"/>
      <c r="V99" s="315"/>
      <c r="W99" s="212">
        <v>2172</v>
      </c>
      <c r="X99" s="213">
        <f t="shared" si="29"/>
        <v>26802.48</v>
      </c>
      <c r="Y99" s="106"/>
    </row>
    <row r="100" spans="1:25" s="63" customFormat="1" ht="25.5">
      <c r="A100" s="22">
        <v>4</v>
      </c>
      <c r="B100" s="210" t="s">
        <v>732</v>
      </c>
      <c r="C100" s="180" t="s">
        <v>1555</v>
      </c>
      <c r="D100" s="211"/>
      <c r="E100" s="177">
        <v>13.41</v>
      </c>
      <c r="F100" s="212">
        <v>585</v>
      </c>
      <c r="G100" s="213">
        <f t="shared" si="25"/>
        <v>7844.85</v>
      </c>
      <c r="H100" s="87"/>
      <c r="I100" s="310">
        <v>43357</v>
      </c>
      <c r="J100" s="316" t="s">
        <v>734</v>
      </c>
      <c r="K100" s="312"/>
      <c r="L100" s="213">
        <f t="shared" si="26"/>
        <v>0</v>
      </c>
      <c r="M100" s="204" t="s">
        <v>726</v>
      </c>
      <c r="N100" s="205" t="s">
        <v>727</v>
      </c>
      <c r="O100" s="313">
        <f t="shared" si="27"/>
        <v>93</v>
      </c>
      <c r="P100" s="213">
        <f t="shared" si="28"/>
        <v>1247.1300000000001</v>
      </c>
      <c r="Q100" s="314"/>
      <c r="R100" s="315"/>
      <c r="S100" s="315"/>
      <c r="T100" s="315"/>
      <c r="U100" s="315"/>
      <c r="V100" s="315"/>
      <c r="W100" s="212">
        <v>492</v>
      </c>
      <c r="X100" s="213">
        <f t="shared" si="29"/>
        <v>6597.72</v>
      </c>
      <c r="Y100" s="106"/>
    </row>
    <row r="101" spans="1:25" s="63" customFormat="1" ht="76.5">
      <c r="A101" s="22">
        <v>6</v>
      </c>
      <c r="B101" s="210" t="s">
        <v>735</v>
      </c>
      <c r="C101" s="180" t="s">
        <v>1555</v>
      </c>
      <c r="D101" s="217" t="s">
        <v>736</v>
      </c>
      <c r="E101" s="177">
        <v>9.11</v>
      </c>
      <c r="F101" s="22">
        <v>4692</v>
      </c>
      <c r="G101" s="6">
        <f t="shared" si="25"/>
        <v>42744.119999999995</v>
      </c>
      <c r="H101" s="79"/>
      <c r="I101" s="310">
        <v>43369</v>
      </c>
      <c r="J101" s="316" t="s">
        <v>738</v>
      </c>
      <c r="K101" s="312"/>
      <c r="L101" s="213">
        <f t="shared" si="26"/>
        <v>0</v>
      </c>
      <c r="M101" s="204" t="s">
        <v>740</v>
      </c>
      <c r="N101" s="205" t="s">
        <v>741</v>
      </c>
      <c r="O101" s="313">
        <f t="shared" si="27"/>
        <v>1550</v>
      </c>
      <c r="P101" s="213">
        <f t="shared" si="28"/>
        <v>14120.5</v>
      </c>
      <c r="Q101" s="4"/>
      <c r="R101" s="9"/>
      <c r="S101" s="9"/>
      <c r="T101" s="9"/>
      <c r="U101" s="9"/>
      <c r="V101" s="9"/>
      <c r="W101" s="22">
        <v>3142</v>
      </c>
      <c r="X101" s="6">
        <f t="shared" si="29"/>
        <v>28623.62</v>
      </c>
      <c r="Y101" s="106"/>
    </row>
    <row r="102" spans="1:25" s="63" customFormat="1" ht="76.5">
      <c r="A102" s="22">
        <v>7</v>
      </c>
      <c r="B102" s="210" t="s">
        <v>737</v>
      </c>
      <c r="C102" s="180" t="s">
        <v>1555</v>
      </c>
      <c r="D102" s="217" t="s">
        <v>736</v>
      </c>
      <c r="E102" s="177">
        <v>22.69</v>
      </c>
      <c r="F102" s="22">
        <v>2288</v>
      </c>
      <c r="G102" s="6">
        <f t="shared" si="25"/>
        <v>51914.720000000001</v>
      </c>
      <c r="H102" s="79"/>
      <c r="I102" s="310">
        <v>43369</v>
      </c>
      <c r="J102" s="316" t="s">
        <v>739</v>
      </c>
      <c r="K102" s="312"/>
      <c r="L102" s="213">
        <f t="shared" si="26"/>
        <v>0</v>
      </c>
      <c r="M102" s="204" t="s">
        <v>740</v>
      </c>
      <c r="N102" s="205" t="s">
        <v>741</v>
      </c>
      <c r="O102" s="313">
        <f t="shared" si="27"/>
        <v>1126</v>
      </c>
      <c r="P102" s="213">
        <f t="shared" si="28"/>
        <v>25548.940000000002</v>
      </c>
      <c r="Q102" s="4"/>
      <c r="R102" s="9"/>
      <c r="S102" s="9"/>
      <c r="T102" s="9"/>
      <c r="U102" s="9"/>
      <c r="V102" s="9"/>
      <c r="W102" s="22">
        <v>1162</v>
      </c>
      <c r="X102" s="6">
        <f t="shared" si="29"/>
        <v>26365.780000000002</v>
      </c>
      <c r="Y102" s="106"/>
    </row>
    <row r="103" spans="1:25" s="63" customFormat="1" ht="36">
      <c r="A103" s="22">
        <v>8</v>
      </c>
      <c r="B103" s="259" t="s">
        <v>822</v>
      </c>
      <c r="C103" s="206" t="s">
        <v>1557</v>
      </c>
      <c r="D103" s="196" t="s">
        <v>823</v>
      </c>
      <c r="E103" s="207">
        <v>10.45</v>
      </c>
      <c r="F103" s="22">
        <v>1365</v>
      </c>
      <c r="G103" s="6">
        <f t="shared" si="25"/>
        <v>14264.249999999998</v>
      </c>
      <c r="H103" s="149">
        <v>44070</v>
      </c>
      <c r="I103" s="310">
        <v>43383</v>
      </c>
      <c r="J103" s="316" t="s">
        <v>901</v>
      </c>
      <c r="K103" s="312"/>
      <c r="L103" s="213">
        <f t="shared" si="26"/>
        <v>0</v>
      </c>
      <c r="M103" s="204">
        <v>1004</v>
      </c>
      <c r="N103" s="205">
        <v>43371</v>
      </c>
      <c r="O103" s="313">
        <f t="shared" si="27"/>
        <v>520</v>
      </c>
      <c r="P103" s="213">
        <f t="shared" si="28"/>
        <v>5434</v>
      </c>
      <c r="Q103" s="4"/>
      <c r="R103" s="9"/>
      <c r="S103" s="9"/>
      <c r="T103" s="9"/>
      <c r="U103" s="9"/>
      <c r="V103" s="9"/>
      <c r="W103" s="22">
        <v>845</v>
      </c>
      <c r="X103" s="6">
        <f t="shared" si="29"/>
        <v>8830.25</v>
      </c>
      <c r="Y103" s="106"/>
    </row>
    <row r="104" spans="1:25" s="63" customFormat="1">
      <c r="A104" s="77"/>
      <c r="B104" s="210" t="s">
        <v>1551</v>
      </c>
      <c r="C104" s="180"/>
      <c r="D104" s="217"/>
      <c r="E104" s="177"/>
      <c r="F104" s="77"/>
      <c r="G104" s="8">
        <f>SUM(G97:G103)</f>
        <v>236493.14</v>
      </c>
      <c r="H104" s="79"/>
      <c r="I104" s="80"/>
      <c r="J104" s="77"/>
      <c r="K104" s="5"/>
      <c r="L104" s="8">
        <f>SUM(L97:L103)</f>
        <v>0</v>
      </c>
      <c r="M104" s="9"/>
      <c r="N104" s="81"/>
      <c r="O104" s="77"/>
      <c r="P104" s="8">
        <f>SUM(P97:P103)</f>
        <v>65104.590000000004</v>
      </c>
      <c r="Q104" s="4"/>
      <c r="R104" s="9"/>
      <c r="S104" s="9"/>
      <c r="T104" s="9"/>
      <c r="U104" s="9"/>
      <c r="V104" s="9"/>
      <c r="W104" s="77"/>
      <c r="X104" s="8">
        <f>SUM(X97:X103)</f>
        <v>171388.55000000002</v>
      </c>
      <c r="Y104" s="106"/>
    </row>
    <row r="105" spans="1:25" s="63" customFormat="1">
      <c r="A105" s="730" t="s">
        <v>745</v>
      </c>
      <c r="B105" s="731"/>
      <c r="C105" s="731"/>
      <c r="D105" s="731"/>
      <c r="E105" s="731"/>
      <c r="F105" s="731"/>
      <c r="G105" s="731"/>
      <c r="H105" s="731"/>
      <c r="I105" s="731"/>
      <c r="J105" s="731"/>
      <c r="K105" s="731"/>
      <c r="L105" s="731"/>
      <c r="M105" s="731"/>
      <c r="N105" s="731"/>
      <c r="O105" s="731"/>
      <c r="P105" s="731"/>
      <c r="Q105" s="731"/>
      <c r="R105" s="731"/>
      <c r="S105" s="731"/>
      <c r="T105" s="731"/>
      <c r="U105" s="731"/>
      <c r="V105" s="731"/>
      <c r="W105" s="731"/>
      <c r="X105" s="732"/>
      <c r="Y105" s="106"/>
    </row>
    <row r="106" spans="1:25" s="63" customFormat="1" ht="48">
      <c r="A106" s="22">
        <v>1</v>
      </c>
      <c r="B106" s="181" t="s">
        <v>746</v>
      </c>
      <c r="C106" s="176" t="s">
        <v>1555</v>
      </c>
      <c r="D106" s="152" t="s">
        <v>747</v>
      </c>
      <c r="E106" s="150">
        <v>9.11</v>
      </c>
      <c r="F106" s="185">
        <v>2306</v>
      </c>
      <c r="G106" s="6">
        <f>F106*E106</f>
        <v>21007.66</v>
      </c>
      <c r="H106" s="186">
        <v>43917</v>
      </c>
      <c r="I106" s="186" t="s">
        <v>750</v>
      </c>
      <c r="J106" s="176" t="s">
        <v>751</v>
      </c>
      <c r="K106" s="185"/>
      <c r="L106" s="6">
        <f>K106*E106</f>
        <v>0</v>
      </c>
      <c r="M106" s="157" t="s">
        <v>753</v>
      </c>
      <c r="N106" s="198" t="s">
        <v>754</v>
      </c>
      <c r="O106" s="22">
        <f>F106+K106-W106</f>
        <v>33</v>
      </c>
      <c r="P106" s="6">
        <f>O106*E106</f>
        <v>300.63</v>
      </c>
      <c r="Q106" s="4"/>
      <c r="R106" s="9"/>
      <c r="S106" s="9"/>
      <c r="T106" s="9"/>
      <c r="U106" s="9"/>
      <c r="V106" s="9"/>
      <c r="W106" s="185">
        <v>2273</v>
      </c>
      <c r="X106" s="6">
        <f>W106*E106</f>
        <v>20707.03</v>
      </c>
      <c r="Y106" s="106"/>
    </row>
    <row r="107" spans="1:25" s="63" customFormat="1" ht="60">
      <c r="A107" s="22">
        <v>2</v>
      </c>
      <c r="B107" s="181" t="s">
        <v>748</v>
      </c>
      <c r="C107" s="176" t="s">
        <v>1555</v>
      </c>
      <c r="D107" s="152" t="s">
        <v>749</v>
      </c>
      <c r="E107" s="150">
        <v>22.69</v>
      </c>
      <c r="F107" s="185">
        <v>3505</v>
      </c>
      <c r="G107" s="6">
        <f>F107*E107</f>
        <v>79528.450000000012</v>
      </c>
      <c r="H107" s="186">
        <v>43861</v>
      </c>
      <c r="I107" s="186" t="s">
        <v>750</v>
      </c>
      <c r="J107" s="176" t="s">
        <v>752</v>
      </c>
      <c r="K107" s="185"/>
      <c r="L107" s="6">
        <f>K107*E107</f>
        <v>0</v>
      </c>
      <c r="M107" s="157" t="s">
        <v>753</v>
      </c>
      <c r="N107" s="198" t="s">
        <v>754</v>
      </c>
      <c r="O107" s="22">
        <f>F107+K107-W107</f>
        <v>59</v>
      </c>
      <c r="P107" s="6">
        <f>O107*E107</f>
        <v>1338.71</v>
      </c>
      <c r="Q107" s="4"/>
      <c r="R107" s="9"/>
      <c r="S107" s="9"/>
      <c r="T107" s="9"/>
      <c r="U107" s="9"/>
      <c r="V107" s="9"/>
      <c r="W107" s="185">
        <v>3446</v>
      </c>
      <c r="X107" s="6">
        <f>W107*E107</f>
        <v>78189.740000000005</v>
      </c>
      <c r="Y107" s="106"/>
    </row>
    <row r="108" spans="1:25" s="63" customFormat="1" ht="36">
      <c r="A108" s="22">
        <v>3</v>
      </c>
      <c r="B108" s="259" t="s">
        <v>822</v>
      </c>
      <c r="C108" s="206" t="s">
        <v>1557</v>
      </c>
      <c r="D108" s="196" t="s">
        <v>823</v>
      </c>
      <c r="E108" s="207">
        <v>10.45</v>
      </c>
      <c r="F108" s="185">
        <v>1748</v>
      </c>
      <c r="G108" s="6">
        <f>F108*E108</f>
        <v>18266.599999999999</v>
      </c>
      <c r="H108" s="149">
        <v>44070</v>
      </c>
      <c r="I108" s="186">
        <v>43389</v>
      </c>
      <c r="J108" s="176">
        <v>14</v>
      </c>
      <c r="K108" s="185"/>
      <c r="L108" s="6">
        <f>K108*E108</f>
        <v>0</v>
      </c>
      <c r="M108" s="157">
        <v>1004</v>
      </c>
      <c r="N108" s="198">
        <v>43371</v>
      </c>
      <c r="O108" s="22">
        <f>F108+K108-W108</f>
        <v>6</v>
      </c>
      <c r="P108" s="6">
        <f>O108*E108</f>
        <v>62.699999999999996</v>
      </c>
      <c r="Q108" s="4"/>
      <c r="R108" s="9"/>
      <c r="S108" s="9"/>
      <c r="T108" s="9"/>
      <c r="U108" s="9"/>
      <c r="V108" s="9"/>
      <c r="W108" s="185">
        <v>1742</v>
      </c>
      <c r="X108" s="6">
        <f>W108*E108</f>
        <v>18203.899999999998</v>
      </c>
      <c r="Y108" s="106"/>
    </row>
    <row r="109" spans="1:25" s="174" customFormat="1">
      <c r="A109" s="77"/>
      <c r="B109" s="214" t="s">
        <v>1409</v>
      </c>
      <c r="C109" s="317"/>
      <c r="D109" s="218"/>
      <c r="E109" s="318"/>
      <c r="F109" s="77"/>
      <c r="G109" s="8">
        <f>SUM(G106:G108)</f>
        <v>118802.71000000002</v>
      </c>
      <c r="H109" s="79"/>
      <c r="I109" s="80"/>
      <c r="J109" s="77"/>
      <c r="K109" s="9"/>
      <c r="L109" s="8">
        <f>SUM(L106:L108)</f>
        <v>0</v>
      </c>
      <c r="M109" s="9"/>
      <c r="N109" s="81"/>
      <c r="O109" s="77"/>
      <c r="P109" s="8">
        <f>SUM(P106:P108)</f>
        <v>1702.0400000000002</v>
      </c>
      <c r="Q109" s="4"/>
      <c r="R109" s="9"/>
      <c r="S109" s="9"/>
      <c r="T109" s="9"/>
      <c r="U109" s="9"/>
      <c r="V109" s="9"/>
      <c r="W109" s="77"/>
      <c r="X109" s="8">
        <f>SUM(X106:X108)</f>
        <v>117100.67</v>
      </c>
      <c r="Y109" s="173"/>
    </row>
    <row r="110" spans="1:25" s="63" customFormat="1">
      <c r="A110" s="730" t="s">
        <v>763</v>
      </c>
      <c r="B110" s="731"/>
      <c r="C110" s="731"/>
      <c r="D110" s="731"/>
      <c r="E110" s="731"/>
      <c r="F110" s="731"/>
      <c r="G110" s="731"/>
      <c r="H110" s="731"/>
      <c r="I110" s="731"/>
      <c r="J110" s="731"/>
      <c r="K110" s="731"/>
      <c r="L110" s="731"/>
      <c r="M110" s="731"/>
      <c r="N110" s="731"/>
      <c r="O110" s="731"/>
      <c r="P110" s="731"/>
      <c r="Q110" s="731"/>
      <c r="R110" s="731"/>
      <c r="S110" s="731"/>
      <c r="T110" s="731"/>
      <c r="U110" s="731"/>
      <c r="V110" s="731"/>
      <c r="W110" s="731"/>
      <c r="X110" s="732"/>
      <c r="Y110" s="106"/>
    </row>
    <row r="111" spans="1:25" s="63" customFormat="1" ht="48">
      <c r="A111" s="22">
        <v>1</v>
      </c>
      <c r="B111" s="181" t="s">
        <v>764</v>
      </c>
      <c r="C111" s="176" t="s">
        <v>1555</v>
      </c>
      <c r="D111" s="152" t="s">
        <v>712</v>
      </c>
      <c r="E111" s="150">
        <v>9.11</v>
      </c>
      <c r="F111" s="22">
        <v>1794</v>
      </c>
      <c r="G111" s="6">
        <f>F111*E111</f>
        <v>16343.339999999998</v>
      </c>
      <c r="H111" s="186" t="s">
        <v>767</v>
      </c>
      <c r="I111" s="186" t="s">
        <v>750</v>
      </c>
      <c r="J111" s="187" t="s">
        <v>768</v>
      </c>
      <c r="K111" s="185"/>
      <c r="L111" s="6">
        <f>K111*E111</f>
        <v>0</v>
      </c>
      <c r="M111" s="157" t="s">
        <v>771</v>
      </c>
      <c r="N111" s="198" t="s">
        <v>772</v>
      </c>
      <c r="O111" s="22">
        <f>F111+K111-W111</f>
        <v>109</v>
      </c>
      <c r="P111" s="6">
        <f>O111*E111</f>
        <v>992.9899999999999</v>
      </c>
      <c r="Q111" s="4"/>
      <c r="R111" s="9"/>
      <c r="S111" s="9"/>
      <c r="T111" s="9"/>
      <c r="U111" s="9"/>
      <c r="V111" s="9"/>
      <c r="W111" s="22">
        <v>1685</v>
      </c>
      <c r="X111" s="6">
        <f>W111*E111</f>
        <v>15350.349999999999</v>
      </c>
      <c r="Y111" s="106"/>
    </row>
    <row r="112" spans="1:25" s="63" customFormat="1" ht="48">
      <c r="A112" s="22">
        <v>2</v>
      </c>
      <c r="B112" s="181" t="s">
        <v>765</v>
      </c>
      <c r="C112" s="176" t="s">
        <v>1555</v>
      </c>
      <c r="D112" s="152" t="s">
        <v>766</v>
      </c>
      <c r="E112" s="150">
        <v>22.69</v>
      </c>
      <c r="F112" s="22">
        <v>852</v>
      </c>
      <c r="G112" s="6">
        <f>F112*E112</f>
        <v>19331.88</v>
      </c>
      <c r="H112" s="186" t="s">
        <v>769</v>
      </c>
      <c r="I112" s="186" t="s">
        <v>750</v>
      </c>
      <c r="J112" s="187" t="s">
        <v>770</v>
      </c>
      <c r="K112" s="185"/>
      <c r="L112" s="6">
        <f>K112*E112</f>
        <v>0</v>
      </c>
      <c r="M112" s="157" t="s">
        <v>771</v>
      </c>
      <c r="N112" s="198" t="s">
        <v>772</v>
      </c>
      <c r="O112" s="22">
        <f>F112+K112-W112</f>
        <v>79</v>
      </c>
      <c r="P112" s="6">
        <f>O112*E112</f>
        <v>1792.51</v>
      </c>
      <c r="Q112" s="4"/>
      <c r="R112" s="9"/>
      <c r="S112" s="9"/>
      <c r="T112" s="9"/>
      <c r="U112" s="9"/>
      <c r="V112" s="9"/>
      <c r="W112" s="22">
        <v>773</v>
      </c>
      <c r="X112" s="6">
        <f>W112*E112</f>
        <v>17539.370000000003</v>
      </c>
      <c r="Y112" s="106"/>
    </row>
    <row r="113" spans="1:25" s="63" customFormat="1" ht="36">
      <c r="A113" s="22">
        <v>3</v>
      </c>
      <c r="B113" s="259" t="s">
        <v>822</v>
      </c>
      <c r="C113" s="206" t="s">
        <v>1557</v>
      </c>
      <c r="D113" s="196" t="s">
        <v>823</v>
      </c>
      <c r="E113" s="207">
        <v>10.45</v>
      </c>
      <c r="F113" s="22">
        <v>1648</v>
      </c>
      <c r="G113" s="6">
        <f>F113*E113</f>
        <v>17221.599999999999</v>
      </c>
      <c r="H113" s="149">
        <v>44070</v>
      </c>
      <c r="I113" s="186">
        <v>43383</v>
      </c>
      <c r="J113" s="187" t="s">
        <v>826</v>
      </c>
      <c r="K113" s="185"/>
      <c r="L113" s="6">
        <f>K113*E113</f>
        <v>0</v>
      </c>
      <c r="M113" s="157">
        <v>1004</v>
      </c>
      <c r="N113" s="198">
        <v>43371</v>
      </c>
      <c r="O113" s="22">
        <f>F113+K113-W113</f>
        <v>37</v>
      </c>
      <c r="P113" s="6">
        <f>O113*E113</f>
        <v>386.65</v>
      </c>
      <c r="Q113" s="4"/>
      <c r="R113" s="9"/>
      <c r="S113" s="9"/>
      <c r="T113" s="9"/>
      <c r="U113" s="9"/>
      <c r="V113" s="9"/>
      <c r="W113" s="22">
        <v>1611</v>
      </c>
      <c r="X113" s="6">
        <f>W113*E113</f>
        <v>16834.949999999997</v>
      </c>
      <c r="Y113" s="106"/>
    </row>
    <row r="114" spans="1:25" s="63" customFormat="1">
      <c r="A114" s="77"/>
      <c r="B114" s="214" t="s">
        <v>1551</v>
      </c>
      <c r="C114" s="180"/>
      <c r="D114" s="217"/>
      <c r="E114" s="177"/>
      <c r="F114" s="77"/>
      <c r="G114" s="8">
        <f>SUM(G111:G113)</f>
        <v>52896.82</v>
      </c>
      <c r="H114" s="79"/>
      <c r="I114" s="80"/>
      <c r="J114" s="77"/>
      <c r="K114" s="5"/>
      <c r="L114" s="8">
        <f>SUM(L111:L113)</f>
        <v>0</v>
      </c>
      <c r="M114" s="9"/>
      <c r="N114" s="81"/>
      <c r="O114" s="77"/>
      <c r="P114" s="8">
        <f>SUM(P111:P113)</f>
        <v>3172.15</v>
      </c>
      <c r="Q114" s="4"/>
      <c r="R114" s="9"/>
      <c r="S114" s="9"/>
      <c r="T114" s="9"/>
      <c r="U114" s="9"/>
      <c r="V114" s="9"/>
      <c r="W114" s="77"/>
      <c r="X114" s="8">
        <f>SUM(X111:X113)</f>
        <v>49724.67</v>
      </c>
      <c r="Y114" s="106"/>
    </row>
    <row r="115" spans="1:25" s="63" customFormat="1">
      <c r="A115" s="730" t="s">
        <v>785</v>
      </c>
      <c r="B115" s="731"/>
      <c r="C115" s="731"/>
      <c r="D115" s="731"/>
      <c r="E115" s="731"/>
      <c r="F115" s="731"/>
      <c r="G115" s="731"/>
      <c r="H115" s="731"/>
      <c r="I115" s="731"/>
      <c r="J115" s="731"/>
      <c r="K115" s="731"/>
      <c r="L115" s="731"/>
      <c r="M115" s="731"/>
      <c r="N115" s="731"/>
      <c r="O115" s="731"/>
      <c r="P115" s="731"/>
      <c r="Q115" s="731"/>
      <c r="R115" s="731"/>
      <c r="S115" s="731"/>
      <c r="T115" s="731"/>
      <c r="U115" s="731"/>
      <c r="V115" s="731"/>
      <c r="W115" s="731"/>
      <c r="X115" s="732"/>
      <c r="Y115" s="106"/>
    </row>
    <row r="116" spans="1:25" s="63" customFormat="1" ht="48">
      <c r="A116" s="22">
        <v>1</v>
      </c>
      <c r="B116" s="181" t="s">
        <v>764</v>
      </c>
      <c r="C116" s="176" t="s">
        <v>1555</v>
      </c>
      <c r="D116" s="152" t="s">
        <v>895</v>
      </c>
      <c r="E116" s="150">
        <v>9.11</v>
      </c>
      <c r="F116" s="5">
        <v>20938</v>
      </c>
      <c r="G116" s="6">
        <f>F116*E116</f>
        <v>190745.18</v>
      </c>
      <c r="H116" s="294">
        <v>43920</v>
      </c>
      <c r="I116" s="203">
        <v>43369</v>
      </c>
      <c r="J116" s="22" t="s">
        <v>786</v>
      </c>
      <c r="K116" s="5"/>
      <c r="L116" s="6">
        <f>K116*E116</f>
        <v>0</v>
      </c>
      <c r="M116" s="157" t="s">
        <v>771</v>
      </c>
      <c r="N116" s="198" t="s">
        <v>772</v>
      </c>
      <c r="O116" s="22">
        <f>F116+K116-W116</f>
        <v>668</v>
      </c>
      <c r="P116" s="6">
        <f>O116*E116</f>
        <v>6085.48</v>
      </c>
      <c r="Q116" s="4"/>
      <c r="R116" s="9"/>
      <c r="S116" s="9"/>
      <c r="T116" s="9"/>
      <c r="U116" s="9"/>
      <c r="V116" s="9"/>
      <c r="W116" s="5">
        <v>20270</v>
      </c>
      <c r="X116" s="6">
        <f>W116*E116</f>
        <v>184659.69999999998</v>
      </c>
      <c r="Y116" s="106"/>
    </row>
    <row r="117" spans="1:25" s="63" customFormat="1" ht="48">
      <c r="A117" s="22">
        <v>2</v>
      </c>
      <c r="B117" s="181" t="s">
        <v>765</v>
      </c>
      <c r="C117" s="176" t="s">
        <v>1555</v>
      </c>
      <c r="D117" s="319" t="s">
        <v>896</v>
      </c>
      <c r="E117" s="150">
        <v>22.69</v>
      </c>
      <c r="F117" s="5">
        <v>19236</v>
      </c>
      <c r="G117" s="6">
        <f>F117*E117</f>
        <v>436464.84</v>
      </c>
      <c r="H117" s="294">
        <v>43857</v>
      </c>
      <c r="I117" s="203">
        <v>43369</v>
      </c>
      <c r="J117" s="22" t="s">
        <v>239</v>
      </c>
      <c r="K117" s="5"/>
      <c r="L117" s="6">
        <f>K117*E117</f>
        <v>0</v>
      </c>
      <c r="M117" s="157" t="s">
        <v>771</v>
      </c>
      <c r="N117" s="198" t="s">
        <v>772</v>
      </c>
      <c r="O117" s="22">
        <f>F117+K117-W117</f>
        <v>502</v>
      </c>
      <c r="P117" s="6">
        <f>O117*E117</f>
        <v>11390.380000000001</v>
      </c>
      <c r="Q117" s="4"/>
      <c r="R117" s="9"/>
      <c r="S117" s="9"/>
      <c r="T117" s="9"/>
      <c r="U117" s="9"/>
      <c r="V117" s="9"/>
      <c r="W117" s="5">
        <v>18734</v>
      </c>
      <c r="X117" s="6">
        <f>W117*E117</f>
        <v>425074.46</v>
      </c>
      <c r="Y117" s="106"/>
    </row>
    <row r="118" spans="1:25" s="63" customFormat="1" ht="36">
      <c r="A118" s="22">
        <v>3</v>
      </c>
      <c r="B118" s="215" t="s">
        <v>844</v>
      </c>
      <c r="C118" s="320" t="s">
        <v>1555</v>
      </c>
      <c r="D118" s="321" t="s">
        <v>897</v>
      </c>
      <c r="E118" s="322">
        <v>10.45</v>
      </c>
      <c r="F118" s="5">
        <v>2122</v>
      </c>
      <c r="G118" s="323">
        <f>E118*F118</f>
        <v>22174.899999999998</v>
      </c>
      <c r="H118" s="324">
        <v>44070</v>
      </c>
      <c r="I118" s="325">
        <v>43389</v>
      </c>
      <c r="J118" s="326">
        <v>2</v>
      </c>
      <c r="K118" s="327"/>
      <c r="L118" s="6">
        <f>K118*E118</f>
        <v>0</v>
      </c>
      <c r="M118" s="157">
        <v>1004</v>
      </c>
      <c r="N118" s="198">
        <v>43371</v>
      </c>
      <c r="O118" s="22">
        <f>F118+K118-W118</f>
        <v>56</v>
      </c>
      <c r="P118" s="6">
        <f>O118*E118</f>
        <v>585.19999999999993</v>
      </c>
      <c r="Q118" s="4"/>
      <c r="R118" s="9"/>
      <c r="S118" s="9"/>
      <c r="T118" s="9"/>
      <c r="U118" s="9"/>
      <c r="V118" s="9"/>
      <c r="W118" s="5">
        <v>2066</v>
      </c>
      <c r="X118" s="6">
        <f>W118*E118</f>
        <v>21589.699999999997</v>
      </c>
      <c r="Y118" s="106"/>
    </row>
    <row r="119" spans="1:25" s="63" customFormat="1">
      <c r="A119" s="77"/>
      <c r="B119" s="78" t="s">
        <v>1551</v>
      </c>
      <c r="C119" s="77"/>
      <c r="D119" s="77"/>
      <c r="E119" s="8"/>
      <c r="F119" s="77"/>
      <c r="G119" s="8">
        <f>SUM(G116:G118)</f>
        <v>649384.92000000004</v>
      </c>
      <c r="H119" s="79"/>
      <c r="I119" s="80"/>
      <c r="J119" s="77"/>
      <c r="K119" s="5"/>
      <c r="L119" s="8">
        <f>SUM(L116:L118)</f>
        <v>0</v>
      </c>
      <c r="M119" s="9"/>
      <c r="N119" s="81"/>
      <c r="O119" s="77"/>
      <c r="P119" s="8">
        <f>SUM(P116:P118)</f>
        <v>18061.060000000001</v>
      </c>
      <c r="Q119" s="4"/>
      <c r="R119" s="9"/>
      <c r="S119" s="9"/>
      <c r="T119" s="9"/>
      <c r="U119" s="9"/>
      <c r="V119" s="9"/>
      <c r="W119" s="77"/>
      <c r="X119" s="8">
        <f>SUM(X116:X118)</f>
        <v>631323.86</v>
      </c>
      <c r="Y119" s="106"/>
    </row>
    <row r="120" spans="1:25" s="63" customFormat="1">
      <c r="A120" s="730" t="s">
        <v>790</v>
      </c>
      <c r="B120" s="731"/>
      <c r="C120" s="731"/>
      <c r="D120" s="731"/>
      <c r="E120" s="731"/>
      <c r="F120" s="731"/>
      <c r="G120" s="731"/>
      <c r="H120" s="731"/>
      <c r="I120" s="731"/>
      <c r="J120" s="731"/>
      <c r="K120" s="731"/>
      <c r="L120" s="731"/>
      <c r="M120" s="731"/>
      <c r="N120" s="731"/>
      <c r="O120" s="731"/>
      <c r="P120" s="731"/>
      <c r="Q120" s="731"/>
      <c r="R120" s="731"/>
      <c r="S120" s="731"/>
      <c r="T120" s="731"/>
      <c r="U120" s="731"/>
      <c r="V120" s="731"/>
      <c r="W120" s="731"/>
      <c r="X120" s="732"/>
      <c r="Y120" s="106"/>
    </row>
    <row r="121" spans="1:25" s="63" customFormat="1" ht="25.5">
      <c r="A121" s="22">
        <v>1</v>
      </c>
      <c r="B121" s="151" t="s">
        <v>663</v>
      </c>
      <c r="C121" s="195" t="s">
        <v>1555</v>
      </c>
      <c r="D121" s="208" t="s">
        <v>664</v>
      </c>
      <c r="E121" s="209">
        <v>12.34</v>
      </c>
      <c r="F121" s="22">
        <v>5091</v>
      </c>
      <c r="G121" s="6">
        <f t="shared" ref="G121:G129" si="30">F121*E121</f>
        <v>62822.94</v>
      </c>
      <c r="H121" s="201">
        <v>44402</v>
      </c>
      <c r="I121" s="203">
        <v>43357</v>
      </c>
      <c r="J121" s="179" t="s">
        <v>787</v>
      </c>
      <c r="K121" s="5"/>
      <c r="L121" s="6">
        <f t="shared" ref="L121:L129" si="31">K121*E121</f>
        <v>0</v>
      </c>
      <c r="M121" s="204" t="s">
        <v>726</v>
      </c>
      <c r="N121" s="205" t="s">
        <v>727</v>
      </c>
      <c r="O121" s="22">
        <f>F121+K121-W121</f>
        <v>618</v>
      </c>
      <c r="P121" s="6">
        <f>O121*E121</f>
        <v>7626.12</v>
      </c>
      <c r="Q121" s="10"/>
      <c r="R121" s="5"/>
      <c r="S121" s="5"/>
      <c r="T121" s="5"/>
      <c r="U121" s="5"/>
      <c r="V121" s="5"/>
      <c r="W121" s="22">
        <v>4473</v>
      </c>
      <c r="X121" s="6">
        <f>W121*E121</f>
        <v>55196.82</v>
      </c>
      <c r="Y121" s="106"/>
    </row>
    <row r="122" spans="1:25" s="63" customFormat="1" ht="25.5">
      <c r="A122" s="22">
        <v>2</v>
      </c>
      <c r="B122" s="151" t="s">
        <v>665</v>
      </c>
      <c r="C122" s="195" t="s">
        <v>1555</v>
      </c>
      <c r="D122" s="208" t="s">
        <v>666</v>
      </c>
      <c r="E122" s="209">
        <v>13.41</v>
      </c>
      <c r="F122" s="5">
        <v>2118</v>
      </c>
      <c r="G122" s="6">
        <f t="shared" si="30"/>
        <v>28402.38</v>
      </c>
      <c r="H122" s="201">
        <v>44382</v>
      </c>
      <c r="I122" s="203">
        <v>43357</v>
      </c>
      <c r="J122" s="179" t="s">
        <v>787</v>
      </c>
      <c r="K122" s="5"/>
      <c r="L122" s="6">
        <f t="shared" si="31"/>
        <v>0</v>
      </c>
      <c r="M122" s="204" t="s">
        <v>726</v>
      </c>
      <c r="N122" s="205" t="s">
        <v>727</v>
      </c>
      <c r="O122" s="22">
        <f t="shared" ref="O122:O129" si="32">F122+K122-W122</f>
        <v>120</v>
      </c>
      <c r="P122" s="6">
        <f t="shared" ref="P122:P129" si="33">O122*E122</f>
        <v>1609.2</v>
      </c>
      <c r="Q122" s="10"/>
      <c r="R122" s="5"/>
      <c r="S122" s="5"/>
      <c r="T122" s="5"/>
      <c r="U122" s="5"/>
      <c r="V122" s="5"/>
      <c r="W122" s="5">
        <v>1998</v>
      </c>
      <c r="X122" s="6">
        <f t="shared" ref="X122:X129" si="34">W122*E122</f>
        <v>26793.18</v>
      </c>
      <c r="Y122" s="106"/>
    </row>
    <row r="123" spans="1:25" s="63" customFormat="1" ht="36">
      <c r="A123" s="22">
        <v>3</v>
      </c>
      <c r="B123" s="151" t="s">
        <v>667</v>
      </c>
      <c r="C123" s="195" t="s">
        <v>1555</v>
      </c>
      <c r="D123" s="208" t="s">
        <v>668</v>
      </c>
      <c r="E123" s="209">
        <v>9.23</v>
      </c>
      <c r="F123" s="5">
        <v>4374</v>
      </c>
      <c r="G123" s="6">
        <f t="shared" si="30"/>
        <v>40372.020000000004</v>
      </c>
      <c r="H123" s="201">
        <v>44403</v>
      </c>
      <c r="I123" s="203">
        <v>43357</v>
      </c>
      <c r="J123" s="179" t="s">
        <v>788</v>
      </c>
      <c r="K123" s="5"/>
      <c r="L123" s="6">
        <f t="shared" si="31"/>
        <v>0</v>
      </c>
      <c r="M123" s="204" t="s">
        <v>726</v>
      </c>
      <c r="N123" s="205" t="s">
        <v>727</v>
      </c>
      <c r="O123" s="22">
        <f t="shared" si="32"/>
        <v>600</v>
      </c>
      <c r="P123" s="6">
        <f t="shared" si="33"/>
        <v>5538</v>
      </c>
      <c r="Q123" s="10"/>
      <c r="R123" s="5"/>
      <c r="S123" s="5"/>
      <c r="T123" s="5"/>
      <c r="U123" s="5"/>
      <c r="V123" s="5"/>
      <c r="W123" s="5">
        <v>3774</v>
      </c>
      <c r="X123" s="6">
        <f t="shared" si="34"/>
        <v>34834.020000000004</v>
      </c>
      <c r="Y123" s="106"/>
    </row>
    <row r="124" spans="1:25" s="63" customFormat="1" ht="36">
      <c r="A124" s="22">
        <v>4</v>
      </c>
      <c r="B124" s="151" t="s">
        <v>669</v>
      </c>
      <c r="C124" s="195" t="s">
        <v>1555</v>
      </c>
      <c r="D124" s="208" t="s">
        <v>670</v>
      </c>
      <c r="E124" s="209">
        <v>8.14</v>
      </c>
      <c r="F124" s="5">
        <v>2655</v>
      </c>
      <c r="G124" s="6">
        <f t="shared" si="30"/>
        <v>21611.7</v>
      </c>
      <c r="H124" s="201">
        <v>44383</v>
      </c>
      <c r="I124" s="203">
        <v>43357</v>
      </c>
      <c r="J124" s="179" t="s">
        <v>788</v>
      </c>
      <c r="K124" s="5"/>
      <c r="L124" s="6">
        <f t="shared" si="31"/>
        <v>0</v>
      </c>
      <c r="M124" s="204" t="s">
        <v>726</v>
      </c>
      <c r="N124" s="205" t="s">
        <v>727</v>
      </c>
      <c r="O124" s="22">
        <f t="shared" si="32"/>
        <v>2550</v>
      </c>
      <c r="P124" s="6">
        <f t="shared" si="33"/>
        <v>20757</v>
      </c>
      <c r="Q124" s="10"/>
      <c r="R124" s="5"/>
      <c r="S124" s="5"/>
      <c r="T124" s="5"/>
      <c r="U124" s="5"/>
      <c r="V124" s="5"/>
      <c r="W124" s="5">
        <v>105</v>
      </c>
      <c r="X124" s="6">
        <f t="shared" si="34"/>
        <v>854.7</v>
      </c>
      <c r="Y124" s="106"/>
    </row>
    <row r="125" spans="1:25" s="63" customFormat="1">
      <c r="A125" s="22">
        <v>5</v>
      </c>
      <c r="B125" s="151" t="s">
        <v>905</v>
      </c>
      <c r="C125" s="195" t="s">
        <v>1555</v>
      </c>
      <c r="D125" s="208"/>
      <c r="E125" s="209">
        <v>2.7</v>
      </c>
      <c r="F125" s="5">
        <v>4410</v>
      </c>
      <c r="G125" s="6">
        <f t="shared" si="30"/>
        <v>11907</v>
      </c>
      <c r="H125" s="201">
        <v>44466</v>
      </c>
      <c r="I125" s="203">
        <v>43403</v>
      </c>
      <c r="J125" s="179" t="s">
        <v>907</v>
      </c>
      <c r="K125" s="5"/>
      <c r="L125" s="6">
        <f t="shared" si="31"/>
        <v>0</v>
      </c>
      <c r="M125" s="204">
        <v>1043</v>
      </c>
      <c r="N125" s="205">
        <v>43381</v>
      </c>
      <c r="O125" s="22">
        <f t="shared" si="32"/>
        <v>0</v>
      </c>
      <c r="P125" s="6">
        <f t="shared" si="33"/>
        <v>0</v>
      </c>
      <c r="Q125" s="10"/>
      <c r="R125" s="5"/>
      <c r="S125" s="5"/>
      <c r="T125" s="5"/>
      <c r="U125" s="5"/>
      <c r="V125" s="5"/>
      <c r="W125" s="5">
        <v>4410</v>
      </c>
      <c r="X125" s="6">
        <f t="shared" si="34"/>
        <v>11907</v>
      </c>
      <c r="Y125" s="106"/>
    </row>
    <row r="126" spans="1:25" s="63" customFormat="1">
      <c r="A126" s="22">
        <v>6</v>
      </c>
      <c r="B126" s="151" t="s">
        <v>906</v>
      </c>
      <c r="C126" s="195" t="s">
        <v>1555</v>
      </c>
      <c r="D126" s="208"/>
      <c r="E126" s="209">
        <v>3.18</v>
      </c>
      <c r="F126" s="5">
        <v>9624</v>
      </c>
      <c r="G126" s="6">
        <f t="shared" si="30"/>
        <v>30604.320000000003</v>
      </c>
      <c r="H126" s="201">
        <v>44467</v>
      </c>
      <c r="I126" s="203">
        <v>43403</v>
      </c>
      <c r="J126" s="179" t="s">
        <v>907</v>
      </c>
      <c r="K126" s="5"/>
      <c r="L126" s="6">
        <f t="shared" si="31"/>
        <v>0</v>
      </c>
      <c r="M126" s="204">
        <v>1043</v>
      </c>
      <c r="N126" s="205">
        <v>43381</v>
      </c>
      <c r="O126" s="22">
        <f t="shared" si="32"/>
        <v>534</v>
      </c>
      <c r="P126" s="6">
        <f t="shared" si="33"/>
        <v>1698.1200000000001</v>
      </c>
      <c r="Q126" s="10"/>
      <c r="R126" s="5"/>
      <c r="S126" s="5"/>
      <c r="T126" s="5"/>
      <c r="U126" s="5"/>
      <c r="V126" s="5"/>
      <c r="W126" s="5">
        <v>9090</v>
      </c>
      <c r="X126" s="6">
        <f t="shared" si="34"/>
        <v>28906.2</v>
      </c>
      <c r="Y126" s="106"/>
    </row>
    <row r="127" spans="1:25" s="63" customFormat="1" ht="48">
      <c r="A127" s="22">
        <v>7</v>
      </c>
      <c r="B127" s="181" t="s">
        <v>764</v>
      </c>
      <c r="C127" s="176" t="s">
        <v>1555</v>
      </c>
      <c r="D127" s="152" t="s">
        <v>712</v>
      </c>
      <c r="E127" s="150">
        <v>9.11</v>
      </c>
      <c r="F127" s="5">
        <v>20000</v>
      </c>
      <c r="G127" s="213">
        <f t="shared" si="30"/>
        <v>182200</v>
      </c>
      <c r="H127" s="182">
        <v>43917</v>
      </c>
      <c r="I127" s="203">
        <v>43374</v>
      </c>
      <c r="J127" s="22" t="s">
        <v>908</v>
      </c>
      <c r="K127" s="5"/>
      <c r="L127" s="6">
        <f t="shared" si="31"/>
        <v>0</v>
      </c>
      <c r="M127" s="157" t="s">
        <v>771</v>
      </c>
      <c r="N127" s="198" t="s">
        <v>772</v>
      </c>
      <c r="O127" s="22">
        <f t="shared" si="32"/>
        <v>878</v>
      </c>
      <c r="P127" s="6">
        <f t="shared" si="33"/>
        <v>7998.58</v>
      </c>
      <c r="Q127" s="10"/>
      <c r="R127" s="5"/>
      <c r="S127" s="5"/>
      <c r="T127" s="5"/>
      <c r="U127" s="5"/>
      <c r="V127" s="5"/>
      <c r="W127" s="5">
        <v>19122</v>
      </c>
      <c r="X127" s="6">
        <f t="shared" si="34"/>
        <v>174201.41999999998</v>
      </c>
      <c r="Y127" s="106"/>
    </row>
    <row r="128" spans="1:25" s="63" customFormat="1" ht="48">
      <c r="A128" s="22">
        <v>8</v>
      </c>
      <c r="B128" s="181" t="s">
        <v>765</v>
      </c>
      <c r="C128" s="176" t="s">
        <v>1555</v>
      </c>
      <c r="D128" s="152" t="s">
        <v>766</v>
      </c>
      <c r="E128" s="150">
        <v>22.69</v>
      </c>
      <c r="F128" s="5">
        <v>138972</v>
      </c>
      <c r="G128" s="213">
        <f t="shared" si="30"/>
        <v>3153274.68</v>
      </c>
      <c r="H128" s="182">
        <v>43859</v>
      </c>
      <c r="I128" s="203">
        <v>43374</v>
      </c>
      <c r="J128" s="22" t="s">
        <v>909</v>
      </c>
      <c r="K128" s="5"/>
      <c r="L128" s="6">
        <f t="shared" si="31"/>
        <v>0</v>
      </c>
      <c r="M128" s="157" t="s">
        <v>771</v>
      </c>
      <c r="N128" s="198" t="s">
        <v>772</v>
      </c>
      <c r="O128" s="22">
        <f t="shared" si="32"/>
        <v>3940</v>
      </c>
      <c r="P128" s="6">
        <f t="shared" si="33"/>
        <v>89398.6</v>
      </c>
      <c r="Q128" s="10"/>
      <c r="R128" s="5"/>
      <c r="S128" s="5"/>
      <c r="T128" s="5"/>
      <c r="U128" s="5"/>
      <c r="V128" s="5"/>
      <c r="W128" s="5">
        <v>135032</v>
      </c>
      <c r="X128" s="6">
        <f t="shared" si="34"/>
        <v>3063876.08</v>
      </c>
      <c r="Y128" s="106"/>
    </row>
    <row r="129" spans="1:25" s="63" customFormat="1" ht="36">
      <c r="A129" s="22"/>
      <c r="B129" s="215" t="s">
        <v>844</v>
      </c>
      <c r="C129" s="176" t="s">
        <v>1555</v>
      </c>
      <c r="D129" s="152"/>
      <c r="E129" s="150">
        <v>10.45</v>
      </c>
      <c r="F129" s="5">
        <v>3635</v>
      </c>
      <c r="G129" s="213">
        <f t="shared" si="30"/>
        <v>37985.75</v>
      </c>
      <c r="H129" s="182">
        <v>43888</v>
      </c>
      <c r="I129" s="203">
        <v>43383</v>
      </c>
      <c r="J129" s="22">
        <v>16</v>
      </c>
      <c r="K129" s="5"/>
      <c r="L129" s="6">
        <f t="shared" si="31"/>
        <v>0</v>
      </c>
      <c r="M129" s="157">
        <v>1004</v>
      </c>
      <c r="N129" s="198">
        <v>43371</v>
      </c>
      <c r="O129" s="22">
        <f t="shared" si="32"/>
        <v>84</v>
      </c>
      <c r="P129" s="6">
        <f t="shared" si="33"/>
        <v>877.8</v>
      </c>
      <c r="Q129" s="10"/>
      <c r="R129" s="5"/>
      <c r="S129" s="5"/>
      <c r="T129" s="5"/>
      <c r="U129" s="5"/>
      <c r="V129" s="5"/>
      <c r="W129" s="5">
        <v>3551</v>
      </c>
      <c r="X129" s="6">
        <f t="shared" si="34"/>
        <v>37107.949999999997</v>
      </c>
      <c r="Y129" s="106"/>
    </row>
    <row r="130" spans="1:25" s="63" customFormat="1">
      <c r="A130" s="77"/>
      <c r="B130" s="151" t="s">
        <v>1551</v>
      </c>
      <c r="C130" s="195"/>
      <c r="D130" s="208"/>
      <c r="E130" s="209"/>
      <c r="F130" s="22"/>
      <c r="G130" s="8">
        <f>SUM(G121:G129)</f>
        <v>3569180.79</v>
      </c>
      <c r="H130" s="182"/>
      <c r="I130" s="80"/>
      <c r="J130" s="77"/>
      <c r="K130" s="5"/>
      <c r="L130" s="8">
        <f>SUM(L121:L129)</f>
        <v>0</v>
      </c>
      <c r="M130" s="9"/>
      <c r="N130" s="81"/>
      <c r="O130" s="77"/>
      <c r="P130" s="8">
        <f>SUM(P121:P129)</f>
        <v>135503.41999999998</v>
      </c>
      <c r="Q130" s="4"/>
      <c r="R130" s="9"/>
      <c r="S130" s="9"/>
      <c r="T130" s="9"/>
      <c r="U130" s="9"/>
      <c r="V130" s="9"/>
      <c r="W130" s="77"/>
      <c r="X130" s="8">
        <f>SUM(X121:X129)</f>
        <v>3433677.37</v>
      </c>
      <c r="Y130" s="106"/>
    </row>
    <row r="131" spans="1:25" s="63" customFormat="1">
      <c r="A131" s="730" t="s">
        <v>789</v>
      </c>
      <c r="B131" s="731"/>
      <c r="C131" s="731"/>
      <c r="D131" s="731"/>
      <c r="E131" s="731"/>
      <c r="F131" s="731"/>
      <c r="G131" s="731"/>
      <c r="H131" s="731"/>
      <c r="I131" s="731"/>
      <c r="J131" s="731"/>
      <c r="K131" s="731"/>
      <c r="L131" s="731"/>
      <c r="M131" s="731"/>
      <c r="N131" s="731"/>
      <c r="O131" s="731"/>
      <c r="P131" s="731"/>
      <c r="Q131" s="731"/>
      <c r="R131" s="731"/>
      <c r="S131" s="731"/>
      <c r="T131" s="731"/>
      <c r="U131" s="731"/>
      <c r="V131" s="731"/>
      <c r="W131" s="731"/>
      <c r="X131" s="732"/>
      <c r="Y131" s="106"/>
    </row>
    <row r="132" spans="1:25" s="63" customFormat="1" ht="38.25">
      <c r="A132" s="22">
        <v>1</v>
      </c>
      <c r="B132" s="210" t="s">
        <v>729</v>
      </c>
      <c r="C132" s="180" t="s">
        <v>1555</v>
      </c>
      <c r="D132" s="211"/>
      <c r="E132" s="177">
        <v>8.14</v>
      </c>
      <c r="F132" s="5">
        <v>2040</v>
      </c>
      <c r="G132" s="213">
        <f>F132*E132</f>
        <v>16605.600000000002</v>
      </c>
      <c r="H132" s="182"/>
      <c r="I132" s="203">
        <v>43357</v>
      </c>
      <c r="J132" s="179" t="s">
        <v>816</v>
      </c>
      <c r="K132" s="5"/>
      <c r="L132" s="6">
        <f>K132*E132</f>
        <v>0</v>
      </c>
      <c r="M132" s="204" t="s">
        <v>726</v>
      </c>
      <c r="N132" s="205" t="s">
        <v>727</v>
      </c>
      <c r="O132" s="22">
        <f>F132+K132-W132</f>
        <v>60</v>
      </c>
      <c r="P132" s="6">
        <f>O132*E132</f>
        <v>488.40000000000003</v>
      </c>
      <c r="Q132" s="4"/>
      <c r="R132" s="9"/>
      <c r="S132" s="9"/>
      <c r="T132" s="9"/>
      <c r="U132" s="9"/>
      <c r="V132" s="9"/>
      <c r="W132" s="5">
        <v>1980</v>
      </c>
      <c r="X132" s="6">
        <f>W132*E132</f>
        <v>16117.2</v>
      </c>
      <c r="Y132" s="106"/>
    </row>
    <row r="133" spans="1:25" s="63" customFormat="1" ht="25.5">
      <c r="A133" s="22">
        <v>2</v>
      </c>
      <c r="B133" s="210" t="s">
        <v>730</v>
      </c>
      <c r="C133" s="180" t="s">
        <v>1555</v>
      </c>
      <c r="D133" s="211"/>
      <c r="E133" s="177">
        <v>9.23</v>
      </c>
      <c r="F133" s="5">
        <v>6327</v>
      </c>
      <c r="G133" s="213">
        <f t="shared" ref="G133:G138" si="35">F133*E133</f>
        <v>58398.21</v>
      </c>
      <c r="H133" s="182"/>
      <c r="I133" s="203">
        <v>43357</v>
      </c>
      <c r="J133" s="179" t="s">
        <v>816</v>
      </c>
      <c r="K133" s="5"/>
      <c r="L133" s="6">
        <f t="shared" ref="L133:L141" si="36">K133*E133</f>
        <v>0</v>
      </c>
      <c r="M133" s="204" t="s">
        <v>726</v>
      </c>
      <c r="N133" s="205" t="s">
        <v>727</v>
      </c>
      <c r="O133" s="22">
        <f t="shared" ref="O133:O141" si="37">F133+K133-W133</f>
        <v>93</v>
      </c>
      <c r="P133" s="6">
        <f t="shared" ref="P133:P141" si="38">O133*E133</f>
        <v>858.39</v>
      </c>
      <c r="Q133" s="4"/>
      <c r="R133" s="9"/>
      <c r="S133" s="9"/>
      <c r="T133" s="9"/>
      <c r="U133" s="9"/>
      <c r="V133" s="9"/>
      <c r="W133" s="5">
        <v>6234</v>
      </c>
      <c r="X133" s="6">
        <f t="shared" ref="X133:X141" si="39">W133*E133</f>
        <v>57539.82</v>
      </c>
      <c r="Y133" s="106"/>
    </row>
    <row r="134" spans="1:25" s="63" customFormat="1" ht="25.5">
      <c r="A134" s="22">
        <v>3</v>
      </c>
      <c r="B134" s="210" t="s">
        <v>731</v>
      </c>
      <c r="C134" s="180" t="s">
        <v>1555</v>
      </c>
      <c r="D134" s="211"/>
      <c r="E134" s="177">
        <v>12.34</v>
      </c>
      <c r="F134" s="5">
        <v>6411</v>
      </c>
      <c r="G134" s="213">
        <f t="shared" si="35"/>
        <v>79111.740000000005</v>
      </c>
      <c r="H134" s="182"/>
      <c r="I134" s="203">
        <v>43357</v>
      </c>
      <c r="J134" s="179" t="s">
        <v>817</v>
      </c>
      <c r="K134" s="5"/>
      <c r="L134" s="6">
        <f t="shared" si="36"/>
        <v>0</v>
      </c>
      <c r="M134" s="204" t="s">
        <v>726</v>
      </c>
      <c r="N134" s="205" t="s">
        <v>727</v>
      </c>
      <c r="O134" s="22">
        <f t="shared" si="37"/>
        <v>93</v>
      </c>
      <c r="P134" s="6">
        <f t="shared" si="38"/>
        <v>1147.6199999999999</v>
      </c>
      <c r="Q134" s="4"/>
      <c r="R134" s="9"/>
      <c r="S134" s="9"/>
      <c r="T134" s="9"/>
      <c r="U134" s="9"/>
      <c r="V134" s="9"/>
      <c r="W134" s="5">
        <v>6318</v>
      </c>
      <c r="X134" s="6">
        <f t="shared" si="39"/>
        <v>77964.12</v>
      </c>
      <c r="Y134" s="106"/>
    </row>
    <row r="135" spans="1:25" s="63" customFormat="1" ht="25.5">
      <c r="A135" s="22">
        <v>4</v>
      </c>
      <c r="B135" s="210" t="s">
        <v>732</v>
      </c>
      <c r="C135" s="180" t="s">
        <v>1555</v>
      </c>
      <c r="D135" s="211"/>
      <c r="E135" s="177">
        <v>13.41</v>
      </c>
      <c r="F135" s="5">
        <v>384</v>
      </c>
      <c r="G135" s="213">
        <f t="shared" si="35"/>
        <v>5149.4400000000005</v>
      </c>
      <c r="H135" s="182"/>
      <c r="I135" s="203">
        <v>43357</v>
      </c>
      <c r="J135" s="179" t="s">
        <v>817</v>
      </c>
      <c r="K135" s="5"/>
      <c r="L135" s="6">
        <f t="shared" si="36"/>
        <v>0</v>
      </c>
      <c r="M135" s="204" t="s">
        <v>726</v>
      </c>
      <c r="N135" s="205" t="s">
        <v>727</v>
      </c>
      <c r="O135" s="22">
        <f t="shared" si="37"/>
        <v>0</v>
      </c>
      <c r="P135" s="6">
        <f t="shared" si="38"/>
        <v>0</v>
      </c>
      <c r="Q135" s="4"/>
      <c r="R135" s="9"/>
      <c r="S135" s="9"/>
      <c r="T135" s="9"/>
      <c r="U135" s="9"/>
      <c r="V135" s="9"/>
      <c r="W135" s="5">
        <v>384</v>
      </c>
      <c r="X135" s="6">
        <f t="shared" si="39"/>
        <v>5149.4400000000005</v>
      </c>
      <c r="Y135" s="106"/>
    </row>
    <row r="136" spans="1:25" s="63" customFormat="1" ht="25.5">
      <c r="A136" s="22">
        <v>5</v>
      </c>
      <c r="B136" s="328" t="s">
        <v>953</v>
      </c>
      <c r="C136" s="317" t="s">
        <v>1555</v>
      </c>
      <c r="D136" s="317"/>
      <c r="E136" s="329">
        <v>2.64</v>
      </c>
      <c r="F136" s="330">
        <v>540</v>
      </c>
      <c r="G136" s="213">
        <f t="shared" si="35"/>
        <v>1425.6000000000001</v>
      </c>
      <c r="H136" s="182"/>
      <c r="I136" s="304">
        <v>43403</v>
      </c>
      <c r="J136" s="202" t="s">
        <v>956</v>
      </c>
      <c r="K136" s="330"/>
      <c r="L136" s="6">
        <f t="shared" si="36"/>
        <v>0</v>
      </c>
      <c r="M136" s="204">
        <v>1043</v>
      </c>
      <c r="N136" s="205">
        <v>43381</v>
      </c>
      <c r="O136" s="22">
        <f t="shared" si="37"/>
        <v>0</v>
      </c>
      <c r="P136" s="6">
        <f t="shared" si="38"/>
        <v>0</v>
      </c>
      <c r="Q136" s="4"/>
      <c r="R136" s="9"/>
      <c r="S136" s="9"/>
      <c r="T136" s="9"/>
      <c r="U136" s="9"/>
      <c r="V136" s="9"/>
      <c r="W136" s="330">
        <v>540</v>
      </c>
      <c r="X136" s="6">
        <f t="shared" si="39"/>
        <v>1425.6000000000001</v>
      </c>
      <c r="Y136" s="106"/>
    </row>
    <row r="137" spans="1:25" s="63" customFormat="1" ht="25.5">
      <c r="A137" s="22">
        <v>6</v>
      </c>
      <c r="B137" s="328" t="s">
        <v>954</v>
      </c>
      <c r="C137" s="317" t="s">
        <v>1555</v>
      </c>
      <c r="D137" s="317"/>
      <c r="E137" s="329">
        <v>2.7</v>
      </c>
      <c r="F137" s="330">
        <v>14256</v>
      </c>
      <c r="G137" s="213">
        <f t="shared" si="35"/>
        <v>38491.200000000004</v>
      </c>
      <c r="H137" s="182"/>
      <c r="I137" s="304">
        <v>43403</v>
      </c>
      <c r="J137" s="202" t="s">
        <v>956</v>
      </c>
      <c r="K137" s="330"/>
      <c r="L137" s="6">
        <f t="shared" si="36"/>
        <v>0</v>
      </c>
      <c r="M137" s="204">
        <v>1043</v>
      </c>
      <c r="N137" s="205">
        <v>43381</v>
      </c>
      <c r="O137" s="22">
        <f t="shared" si="37"/>
        <v>90</v>
      </c>
      <c r="P137" s="6">
        <f t="shared" si="38"/>
        <v>243.00000000000003</v>
      </c>
      <c r="Q137" s="4"/>
      <c r="R137" s="9"/>
      <c r="S137" s="9"/>
      <c r="T137" s="9"/>
      <c r="U137" s="9"/>
      <c r="V137" s="9"/>
      <c r="W137" s="330">
        <v>14166</v>
      </c>
      <c r="X137" s="6">
        <f t="shared" si="39"/>
        <v>38248.200000000004</v>
      </c>
      <c r="Y137" s="106"/>
    </row>
    <row r="138" spans="1:25" s="63" customFormat="1" ht="25.5">
      <c r="A138" s="22">
        <v>7</v>
      </c>
      <c r="B138" s="328" t="s">
        <v>955</v>
      </c>
      <c r="C138" s="317" t="s">
        <v>1555</v>
      </c>
      <c r="D138" s="317"/>
      <c r="E138" s="329">
        <v>3.18</v>
      </c>
      <c r="F138" s="330">
        <v>18396</v>
      </c>
      <c r="G138" s="213">
        <f t="shared" si="35"/>
        <v>58499.280000000006</v>
      </c>
      <c r="H138" s="182"/>
      <c r="I138" s="304">
        <v>43403</v>
      </c>
      <c r="J138" s="202" t="s">
        <v>956</v>
      </c>
      <c r="K138" s="330"/>
      <c r="L138" s="6">
        <f t="shared" si="36"/>
        <v>0</v>
      </c>
      <c r="M138" s="204">
        <v>1043</v>
      </c>
      <c r="N138" s="205">
        <v>43381</v>
      </c>
      <c r="O138" s="22">
        <f t="shared" si="37"/>
        <v>183</v>
      </c>
      <c r="P138" s="6">
        <f t="shared" si="38"/>
        <v>581.94000000000005</v>
      </c>
      <c r="Q138" s="4"/>
      <c r="R138" s="9"/>
      <c r="S138" s="9"/>
      <c r="T138" s="9"/>
      <c r="U138" s="9"/>
      <c r="V138" s="9"/>
      <c r="W138" s="330">
        <v>18213</v>
      </c>
      <c r="X138" s="6">
        <f t="shared" si="39"/>
        <v>57917.340000000004</v>
      </c>
      <c r="Y138" s="106"/>
    </row>
    <row r="139" spans="1:25" s="63" customFormat="1" ht="48">
      <c r="A139" s="22">
        <v>8</v>
      </c>
      <c r="B139" s="181" t="s">
        <v>764</v>
      </c>
      <c r="C139" s="176" t="s">
        <v>1555</v>
      </c>
      <c r="D139" s="152" t="s">
        <v>712</v>
      </c>
      <c r="E139" s="150">
        <v>9.11</v>
      </c>
      <c r="F139" s="22">
        <v>3453</v>
      </c>
      <c r="G139" s="6">
        <f>F139*E139</f>
        <v>31456.829999999998</v>
      </c>
      <c r="H139" s="186">
        <v>43920</v>
      </c>
      <c r="I139" s="80"/>
      <c r="J139" s="77"/>
      <c r="K139" s="5"/>
      <c r="L139" s="6">
        <f t="shared" si="36"/>
        <v>0</v>
      </c>
      <c r="M139" s="157" t="s">
        <v>771</v>
      </c>
      <c r="N139" s="198" t="s">
        <v>772</v>
      </c>
      <c r="O139" s="22">
        <f t="shared" si="37"/>
        <v>166</v>
      </c>
      <c r="P139" s="6">
        <f t="shared" si="38"/>
        <v>1512.26</v>
      </c>
      <c r="Q139" s="4"/>
      <c r="R139" s="9"/>
      <c r="S139" s="9"/>
      <c r="T139" s="9"/>
      <c r="U139" s="9"/>
      <c r="V139" s="9"/>
      <c r="W139" s="22">
        <v>3287</v>
      </c>
      <c r="X139" s="6">
        <f t="shared" si="39"/>
        <v>29944.57</v>
      </c>
      <c r="Y139" s="106"/>
    </row>
    <row r="140" spans="1:25" s="63" customFormat="1" ht="48">
      <c r="A140" s="22">
        <v>9</v>
      </c>
      <c r="B140" s="181" t="s">
        <v>765</v>
      </c>
      <c r="C140" s="176" t="s">
        <v>1555</v>
      </c>
      <c r="D140" s="152" t="s">
        <v>766</v>
      </c>
      <c r="E140" s="150">
        <v>22.69</v>
      </c>
      <c r="F140" s="22">
        <v>1909</v>
      </c>
      <c r="G140" s="6">
        <f>F140*E140</f>
        <v>43315.21</v>
      </c>
      <c r="H140" s="186">
        <v>43859</v>
      </c>
      <c r="I140" s="80"/>
      <c r="J140" s="77"/>
      <c r="K140" s="5"/>
      <c r="L140" s="6">
        <f t="shared" si="36"/>
        <v>0</v>
      </c>
      <c r="M140" s="157" t="s">
        <v>771</v>
      </c>
      <c r="N140" s="198" t="s">
        <v>772</v>
      </c>
      <c r="O140" s="22">
        <f t="shared" si="37"/>
        <v>51</v>
      </c>
      <c r="P140" s="6">
        <f t="shared" si="38"/>
        <v>1157.19</v>
      </c>
      <c r="Q140" s="4"/>
      <c r="R140" s="9"/>
      <c r="S140" s="9"/>
      <c r="T140" s="9"/>
      <c r="U140" s="9"/>
      <c r="V140" s="9"/>
      <c r="W140" s="22">
        <v>1858</v>
      </c>
      <c r="X140" s="6">
        <f t="shared" si="39"/>
        <v>42158.020000000004</v>
      </c>
      <c r="Y140" s="106"/>
    </row>
    <row r="141" spans="1:25" s="63" customFormat="1" ht="72">
      <c r="A141" s="22">
        <v>10</v>
      </c>
      <c r="B141" s="244" t="s">
        <v>836</v>
      </c>
      <c r="C141" s="245" t="s">
        <v>1557</v>
      </c>
      <c r="D141" s="257" t="s">
        <v>847</v>
      </c>
      <c r="E141" s="269">
        <v>10.45</v>
      </c>
      <c r="F141" s="22">
        <v>1538</v>
      </c>
      <c r="G141" s="6">
        <f>F141*E141</f>
        <v>16072.099999999999</v>
      </c>
      <c r="H141" s="201"/>
      <c r="I141" s="80">
        <v>43389</v>
      </c>
      <c r="J141" s="77">
        <v>1</v>
      </c>
      <c r="K141" s="5"/>
      <c r="L141" s="6">
        <f t="shared" si="36"/>
        <v>0</v>
      </c>
      <c r="M141" s="157">
        <v>1004</v>
      </c>
      <c r="N141" s="198">
        <v>43371</v>
      </c>
      <c r="O141" s="22">
        <f t="shared" si="37"/>
        <v>44</v>
      </c>
      <c r="P141" s="6">
        <f t="shared" si="38"/>
        <v>459.79999999999995</v>
      </c>
      <c r="Q141" s="4"/>
      <c r="R141" s="9"/>
      <c r="S141" s="9"/>
      <c r="T141" s="9"/>
      <c r="U141" s="9"/>
      <c r="V141" s="9"/>
      <c r="W141" s="22">
        <v>1494</v>
      </c>
      <c r="X141" s="6">
        <f t="shared" si="39"/>
        <v>15612.3</v>
      </c>
      <c r="Y141" s="106"/>
    </row>
    <row r="142" spans="1:25" s="63" customFormat="1">
      <c r="A142" s="77"/>
      <c r="B142" s="151" t="s">
        <v>1551</v>
      </c>
      <c r="C142" s="195"/>
      <c r="D142" s="208"/>
      <c r="E142" s="209"/>
      <c r="F142" s="22"/>
      <c r="G142" s="8">
        <f>SUM(G132:G141)</f>
        <v>348525.21</v>
      </c>
      <c r="H142" s="182"/>
      <c r="I142" s="80"/>
      <c r="J142" s="77"/>
      <c r="K142" s="5"/>
      <c r="L142" s="8">
        <f>SUM(L132:L141)</f>
        <v>0</v>
      </c>
      <c r="M142" s="9"/>
      <c r="N142" s="81"/>
      <c r="O142" s="77"/>
      <c r="P142" s="8">
        <f>SUM(P132:P141)</f>
        <v>6448.5999999999995</v>
      </c>
      <c r="Q142" s="4"/>
      <c r="R142" s="9"/>
      <c r="S142" s="9"/>
      <c r="T142" s="9"/>
      <c r="U142" s="9"/>
      <c r="V142" s="9"/>
      <c r="W142" s="77"/>
      <c r="X142" s="8">
        <f>SUM(X132:X141)</f>
        <v>342076.61000000004</v>
      </c>
      <c r="Y142" s="106"/>
    </row>
    <row r="143" spans="1:25" s="63" customFormat="1">
      <c r="A143" s="730" t="s">
        <v>791</v>
      </c>
      <c r="B143" s="731"/>
      <c r="C143" s="731"/>
      <c r="D143" s="731"/>
      <c r="E143" s="731"/>
      <c r="F143" s="731"/>
      <c r="G143" s="731"/>
      <c r="H143" s="731"/>
      <c r="I143" s="731"/>
      <c r="J143" s="731"/>
      <c r="K143" s="731"/>
      <c r="L143" s="731"/>
      <c r="M143" s="731"/>
      <c r="N143" s="731"/>
      <c r="O143" s="731"/>
      <c r="P143" s="731"/>
      <c r="Q143" s="731"/>
      <c r="R143" s="731"/>
      <c r="S143" s="731"/>
      <c r="T143" s="731"/>
      <c r="U143" s="731"/>
      <c r="V143" s="731"/>
      <c r="W143" s="731"/>
      <c r="X143" s="732"/>
      <c r="Y143" s="106"/>
    </row>
    <row r="144" spans="1:25" s="63" customFormat="1" ht="25.5">
      <c r="A144" s="22"/>
      <c r="B144" s="210" t="s">
        <v>981</v>
      </c>
      <c r="C144" s="180" t="s">
        <v>1555</v>
      </c>
      <c r="D144" s="211"/>
      <c r="E144" s="177">
        <v>3.18</v>
      </c>
      <c r="F144" s="22">
        <v>999</v>
      </c>
      <c r="G144" s="213">
        <f>F144*E144</f>
        <v>3176.82</v>
      </c>
      <c r="H144" s="182"/>
      <c r="I144" s="203">
        <v>43405</v>
      </c>
      <c r="J144" s="22" t="s">
        <v>982</v>
      </c>
      <c r="K144" s="5"/>
      <c r="L144" s="6">
        <f>K144*E144</f>
        <v>0</v>
      </c>
      <c r="M144" s="204">
        <v>1043</v>
      </c>
      <c r="N144" s="205">
        <v>43381</v>
      </c>
      <c r="O144" s="22">
        <f>F144+K144-W144</f>
        <v>999</v>
      </c>
      <c r="P144" s="6">
        <f>O144*E144</f>
        <v>3176.82</v>
      </c>
      <c r="Q144" s="10"/>
      <c r="R144" s="5"/>
      <c r="S144" s="5"/>
      <c r="T144" s="5"/>
      <c r="U144" s="5"/>
      <c r="V144" s="5"/>
      <c r="W144" s="22">
        <v>0</v>
      </c>
      <c r="X144" s="6">
        <f>W144*E144</f>
        <v>0</v>
      </c>
      <c r="Y144" s="106"/>
    </row>
    <row r="145" spans="1:25" s="63" customFormat="1" ht="48">
      <c r="A145" s="22">
        <v>4</v>
      </c>
      <c r="B145" s="181" t="s">
        <v>764</v>
      </c>
      <c r="C145" s="176" t="s">
        <v>1555</v>
      </c>
      <c r="D145" s="152" t="s">
        <v>712</v>
      </c>
      <c r="E145" s="150">
        <v>9.11</v>
      </c>
      <c r="F145" s="22">
        <v>9608</v>
      </c>
      <c r="G145" s="213">
        <f>F145*E145</f>
        <v>87528.87999999999</v>
      </c>
      <c r="H145" s="186">
        <v>43920</v>
      </c>
      <c r="I145" s="203">
        <v>43374</v>
      </c>
      <c r="J145" s="22" t="s">
        <v>958</v>
      </c>
      <c r="K145" s="5"/>
      <c r="L145" s="6">
        <f>K145*E145</f>
        <v>0</v>
      </c>
      <c r="M145" s="157" t="s">
        <v>771</v>
      </c>
      <c r="N145" s="198" t="s">
        <v>772</v>
      </c>
      <c r="O145" s="22">
        <f>F145+K145-W145</f>
        <v>501</v>
      </c>
      <c r="P145" s="6">
        <f>O145*E145</f>
        <v>4564.1099999999997</v>
      </c>
      <c r="Q145" s="10"/>
      <c r="R145" s="5"/>
      <c r="S145" s="5"/>
      <c r="T145" s="5"/>
      <c r="U145" s="5"/>
      <c r="V145" s="5"/>
      <c r="W145" s="22">
        <v>9107</v>
      </c>
      <c r="X145" s="6">
        <f>W145*E145</f>
        <v>82964.76999999999</v>
      </c>
      <c r="Y145" s="106"/>
    </row>
    <row r="146" spans="1:25" s="63" customFormat="1" ht="48">
      <c r="A146" s="22">
        <v>5</v>
      </c>
      <c r="B146" s="181" t="s">
        <v>765</v>
      </c>
      <c r="C146" s="176" t="s">
        <v>1555</v>
      </c>
      <c r="D146" s="152" t="s">
        <v>766</v>
      </c>
      <c r="E146" s="150">
        <v>22.69</v>
      </c>
      <c r="F146" s="22">
        <v>26610</v>
      </c>
      <c r="G146" s="213">
        <f>F146*E146</f>
        <v>603780.9</v>
      </c>
      <c r="H146" s="186">
        <v>43859</v>
      </c>
      <c r="I146" s="203">
        <v>43374</v>
      </c>
      <c r="J146" s="22" t="s">
        <v>957</v>
      </c>
      <c r="K146" s="5"/>
      <c r="L146" s="6">
        <f>K146*E146</f>
        <v>0</v>
      </c>
      <c r="M146" s="157" t="s">
        <v>771</v>
      </c>
      <c r="N146" s="198" t="s">
        <v>772</v>
      </c>
      <c r="O146" s="22">
        <f>F146+K146-W146</f>
        <v>268</v>
      </c>
      <c r="P146" s="6">
        <f>O146*E146</f>
        <v>6080.92</v>
      </c>
      <c r="Q146" s="10"/>
      <c r="R146" s="5"/>
      <c r="S146" s="5"/>
      <c r="T146" s="5"/>
      <c r="U146" s="5"/>
      <c r="V146" s="5"/>
      <c r="W146" s="22">
        <v>26342</v>
      </c>
      <c r="X146" s="6">
        <f>W146*E146</f>
        <v>597699.98</v>
      </c>
      <c r="Y146" s="106"/>
    </row>
    <row r="147" spans="1:25" s="63" customFormat="1" ht="72">
      <c r="A147" s="22">
        <v>6</v>
      </c>
      <c r="B147" s="244" t="s">
        <v>836</v>
      </c>
      <c r="C147" s="245" t="s">
        <v>1557</v>
      </c>
      <c r="D147" s="257" t="s">
        <v>847</v>
      </c>
      <c r="E147" s="269">
        <v>10.45</v>
      </c>
      <c r="F147" s="22">
        <v>3398</v>
      </c>
      <c r="G147" s="331">
        <f>F147*E147</f>
        <v>35509.1</v>
      </c>
      <c r="H147" s="281" t="s">
        <v>837</v>
      </c>
      <c r="I147" s="203">
        <v>43374</v>
      </c>
      <c r="J147" s="178">
        <v>18</v>
      </c>
      <c r="K147" s="5"/>
      <c r="L147" s="6">
        <f>K147*E147</f>
        <v>0</v>
      </c>
      <c r="M147" s="157">
        <v>1004</v>
      </c>
      <c r="N147" s="198">
        <v>43371</v>
      </c>
      <c r="O147" s="22">
        <f>F147+K147-W147</f>
        <v>16</v>
      </c>
      <c r="P147" s="6">
        <f>O147*E147</f>
        <v>167.2</v>
      </c>
      <c r="Q147" s="10"/>
      <c r="R147" s="5"/>
      <c r="S147" s="5"/>
      <c r="T147" s="5"/>
      <c r="U147" s="5"/>
      <c r="V147" s="5"/>
      <c r="W147" s="22">
        <v>3382</v>
      </c>
      <c r="X147" s="6">
        <f>W147*E147</f>
        <v>35341.899999999994</v>
      </c>
      <c r="Y147" s="106"/>
    </row>
    <row r="148" spans="1:25" s="63" customFormat="1">
      <c r="A148" s="77"/>
      <c r="B148" s="214" t="s">
        <v>1551</v>
      </c>
      <c r="C148" s="180"/>
      <c r="D148" s="211"/>
      <c r="E148" s="177"/>
      <c r="F148" s="212"/>
      <c r="G148" s="86">
        <f>SUM(G144:G147)</f>
        <v>729995.7</v>
      </c>
      <c r="H148" s="182"/>
      <c r="I148" s="80"/>
      <c r="J148" s="77"/>
      <c r="K148" s="5"/>
      <c r="L148" s="8">
        <f>SUM(L144:L147)</f>
        <v>0</v>
      </c>
      <c r="M148" s="9"/>
      <c r="N148" s="81"/>
      <c r="O148" s="77"/>
      <c r="P148" s="8">
        <f>SUM(P144:P147)</f>
        <v>13989.050000000001</v>
      </c>
      <c r="Q148" s="4"/>
      <c r="R148" s="9"/>
      <c r="S148" s="9"/>
      <c r="T148" s="9"/>
      <c r="U148" s="9"/>
      <c r="V148" s="9"/>
      <c r="W148" s="77"/>
      <c r="X148" s="8">
        <f>SUM(X144:X147)</f>
        <v>716006.65</v>
      </c>
      <c r="Y148" s="106"/>
    </row>
    <row r="149" spans="1:25" s="63" customFormat="1">
      <c r="A149" s="730" t="s">
        <v>792</v>
      </c>
      <c r="B149" s="731"/>
      <c r="C149" s="731"/>
      <c r="D149" s="731"/>
      <c r="E149" s="731"/>
      <c r="F149" s="731"/>
      <c r="G149" s="731"/>
      <c r="H149" s="731"/>
      <c r="I149" s="731"/>
      <c r="J149" s="731"/>
      <c r="K149" s="731"/>
      <c r="L149" s="731"/>
      <c r="M149" s="731"/>
      <c r="N149" s="731"/>
      <c r="O149" s="731"/>
      <c r="P149" s="731"/>
      <c r="Q149" s="731"/>
      <c r="R149" s="731"/>
      <c r="S149" s="731"/>
      <c r="T149" s="731"/>
      <c r="U149" s="731"/>
      <c r="V149" s="731"/>
      <c r="W149" s="731"/>
      <c r="X149" s="732"/>
      <c r="Y149" s="106"/>
    </row>
    <row r="150" spans="1:25" s="63" customFormat="1" ht="38.25">
      <c r="A150" s="22">
        <v>1</v>
      </c>
      <c r="B150" s="210" t="s">
        <v>729</v>
      </c>
      <c r="C150" s="180" t="s">
        <v>1555</v>
      </c>
      <c r="D150" s="211"/>
      <c r="E150" s="177">
        <v>8.14</v>
      </c>
      <c r="F150" s="22">
        <v>1683</v>
      </c>
      <c r="G150" s="213">
        <f t="shared" ref="G150:G159" si="40">F150*E150</f>
        <v>13699.62</v>
      </c>
      <c r="H150" s="182"/>
      <c r="I150" s="203">
        <v>43357</v>
      </c>
      <c r="J150" s="220" t="s">
        <v>952</v>
      </c>
      <c r="K150" s="5"/>
      <c r="L150" s="6">
        <f>K150*E150</f>
        <v>0</v>
      </c>
      <c r="M150" s="204" t="s">
        <v>726</v>
      </c>
      <c r="N150" s="205" t="s">
        <v>727</v>
      </c>
      <c r="O150" s="22">
        <f t="shared" ref="O150:O159" si="41">F150+K150-W150</f>
        <v>250</v>
      </c>
      <c r="P150" s="6">
        <f t="shared" ref="P150:P159" si="42">O150*E150</f>
        <v>2035.0000000000002</v>
      </c>
      <c r="Q150" s="10"/>
      <c r="R150" s="5"/>
      <c r="S150" s="5"/>
      <c r="T150" s="5"/>
      <c r="U150" s="5"/>
      <c r="V150" s="5"/>
      <c r="W150" s="22">
        <v>1433</v>
      </c>
      <c r="X150" s="6">
        <f t="shared" ref="X150:X159" si="43">W150*E150</f>
        <v>11664.62</v>
      </c>
      <c r="Y150" s="106"/>
    </row>
    <row r="151" spans="1:25" s="63" customFormat="1" ht="25.5">
      <c r="A151" s="22">
        <v>2</v>
      </c>
      <c r="B151" s="210" t="s">
        <v>730</v>
      </c>
      <c r="C151" s="180" t="s">
        <v>1555</v>
      </c>
      <c r="D151" s="211"/>
      <c r="E151" s="177">
        <v>9.23</v>
      </c>
      <c r="F151" s="22">
        <v>2685</v>
      </c>
      <c r="G151" s="213">
        <f t="shared" si="40"/>
        <v>24782.550000000003</v>
      </c>
      <c r="H151" s="182"/>
      <c r="I151" s="203">
        <v>43357</v>
      </c>
      <c r="J151" s="220" t="s">
        <v>952</v>
      </c>
      <c r="K151" s="5"/>
      <c r="L151" s="6">
        <f t="shared" ref="L151:L159" si="44">K151*E151</f>
        <v>0</v>
      </c>
      <c r="M151" s="204" t="s">
        <v>726</v>
      </c>
      <c r="N151" s="205" t="s">
        <v>727</v>
      </c>
      <c r="O151" s="22">
        <f t="shared" si="41"/>
        <v>459</v>
      </c>
      <c r="P151" s="6">
        <f t="shared" si="42"/>
        <v>4236.5700000000006</v>
      </c>
      <c r="Q151" s="10"/>
      <c r="R151" s="5"/>
      <c r="S151" s="5"/>
      <c r="T151" s="5"/>
      <c r="U151" s="5"/>
      <c r="V151" s="5"/>
      <c r="W151" s="22">
        <v>2226</v>
      </c>
      <c r="X151" s="6">
        <f t="shared" si="43"/>
        <v>20545.98</v>
      </c>
      <c r="Y151" s="106"/>
    </row>
    <row r="152" spans="1:25" s="63" customFormat="1" ht="25.5">
      <c r="A152" s="22">
        <v>3</v>
      </c>
      <c r="B152" s="210" t="s">
        <v>731</v>
      </c>
      <c r="C152" s="180" t="s">
        <v>1555</v>
      </c>
      <c r="D152" s="211"/>
      <c r="E152" s="177">
        <v>12.34</v>
      </c>
      <c r="F152" s="22">
        <v>2445</v>
      </c>
      <c r="G152" s="213">
        <f t="shared" si="40"/>
        <v>30171.3</v>
      </c>
      <c r="H152" s="182"/>
      <c r="I152" s="203">
        <v>43357</v>
      </c>
      <c r="J152" s="220" t="s">
        <v>952</v>
      </c>
      <c r="K152" s="5"/>
      <c r="L152" s="6">
        <f t="shared" si="44"/>
        <v>0</v>
      </c>
      <c r="M152" s="204" t="s">
        <v>726</v>
      </c>
      <c r="N152" s="205" t="s">
        <v>727</v>
      </c>
      <c r="O152" s="22">
        <f t="shared" si="41"/>
        <v>186</v>
      </c>
      <c r="P152" s="6">
        <f t="shared" si="42"/>
        <v>2295.2399999999998</v>
      </c>
      <c r="Q152" s="10"/>
      <c r="R152" s="5"/>
      <c r="S152" s="5"/>
      <c r="T152" s="5"/>
      <c r="U152" s="5"/>
      <c r="V152" s="5"/>
      <c r="W152" s="22">
        <v>2259</v>
      </c>
      <c r="X152" s="6">
        <f t="shared" si="43"/>
        <v>27876.06</v>
      </c>
      <c r="Y152" s="106"/>
    </row>
    <row r="153" spans="1:25" s="63" customFormat="1" ht="25.5">
      <c r="A153" s="22">
        <v>4</v>
      </c>
      <c r="B153" s="210" t="s">
        <v>732</v>
      </c>
      <c r="C153" s="180" t="s">
        <v>1555</v>
      </c>
      <c r="D153" s="211"/>
      <c r="E153" s="177">
        <v>13.41</v>
      </c>
      <c r="F153" s="22">
        <v>1794</v>
      </c>
      <c r="G153" s="213">
        <f t="shared" si="40"/>
        <v>24057.54</v>
      </c>
      <c r="H153" s="182"/>
      <c r="I153" s="203">
        <v>43357</v>
      </c>
      <c r="J153" s="220" t="s">
        <v>952</v>
      </c>
      <c r="K153" s="5"/>
      <c r="L153" s="6">
        <f t="shared" si="44"/>
        <v>0</v>
      </c>
      <c r="M153" s="204" t="s">
        <v>726</v>
      </c>
      <c r="N153" s="205" t="s">
        <v>727</v>
      </c>
      <c r="O153" s="22">
        <f t="shared" si="41"/>
        <v>327</v>
      </c>
      <c r="P153" s="6">
        <f t="shared" si="42"/>
        <v>4385.07</v>
      </c>
      <c r="Q153" s="10"/>
      <c r="R153" s="5"/>
      <c r="S153" s="5"/>
      <c r="T153" s="5"/>
      <c r="U153" s="5"/>
      <c r="V153" s="5"/>
      <c r="W153" s="22">
        <v>1467</v>
      </c>
      <c r="X153" s="6">
        <f t="shared" si="43"/>
        <v>19672.47</v>
      </c>
      <c r="Y153" s="106"/>
    </row>
    <row r="154" spans="1:25" s="63" customFormat="1" ht="15.75">
      <c r="A154" s="22">
        <v>5</v>
      </c>
      <c r="B154" s="332" t="s">
        <v>1300</v>
      </c>
      <c r="C154" s="333" t="s">
        <v>1555</v>
      </c>
      <c r="D154" s="219"/>
      <c r="E154" s="334">
        <v>2.64</v>
      </c>
      <c r="F154" s="22">
        <v>0</v>
      </c>
      <c r="G154" s="213">
        <f t="shared" si="40"/>
        <v>0</v>
      </c>
      <c r="H154" s="182"/>
      <c r="I154" s="194">
        <v>43406</v>
      </c>
      <c r="J154" s="197" t="s">
        <v>1303</v>
      </c>
      <c r="K154" s="156">
        <v>1040</v>
      </c>
      <c r="L154" s="6">
        <f t="shared" si="44"/>
        <v>2745.6</v>
      </c>
      <c r="M154" s="204"/>
      <c r="N154" s="205"/>
      <c r="O154" s="22">
        <f t="shared" si="41"/>
        <v>543</v>
      </c>
      <c r="P154" s="6">
        <f t="shared" si="42"/>
        <v>1433.52</v>
      </c>
      <c r="Q154" s="10"/>
      <c r="R154" s="5"/>
      <c r="S154" s="5"/>
      <c r="T154" s="5"/>
      <c r="U154" s="5"/>
      <c r="V154" s="5"/>
      <c r="W154" s="22">
        <v>497</v>
      </c>
      <c r="X154" s="6">
        <f t="shared" si="43"/>
        <v>1312.0800000000002</v>
      </c>
      <c r="Y154" s="106"/>
    </row>
    <row r="155" spans="1:25" s="63" customFormat="1" ht="15.75">
      <c r="A155" s="22">
        <v>6</v>
      </c>
      <c r="B155" s="332" t="s">
        <v>1301</v>
      </c>
      <c r="C155" s="333" t="s">
        <v>1555</v>
      </c>
      <c r="D155" s="219"/>
      <c r="E155" s="335">
        <v>2.7</v>
      </c>
      <c r="F155" s="22">
        <v>0</v>
      </c>
      <c r="G155" s="213">
        <f t="shared" si="40"/>
        <v>0</v>
      </c>
      <c r="H155" s="182"/>
      <c r="I155" s="194">
        <v>43406</v>
      </c>
      <c r="J155" s="197" t="s">
        <v>1303</v>
      </c>
      <c r="K155" s="156">
        <v>3744</v>
      </c>
      <c r="L155" s="6">
        <f t="shared" si="44"/>
        <v>10108.800000000001</v>
      </c>
      <c r="M155" s="204"/>
      <c r="N155" s="205"/>
      <c r="O155" s="22">
        <f t="shared" si="41"/>
        <v>816</v>
      </c>
      <c r="P155" s="6">
        <f t="shared" si="42"/>
        <v>2203.2000000000003</v>
      </c>
      <c r="Q155" s="10"/>
      <c r="R155" s="5"/>
      <c r="S155" s="5"/>
      <c r="T155" s="5"/>
      <c r="U155" s="5"/>
      <c r="V155" s="5"/>
      <c r="W155" s="22">
        <v>2928</v>
      </c>
      <c r="X155" s="6">
        <f t="shared" si="43"/>
        <v>7905.6</v>
      </c>
      <c r="Y155" s="106"/>
    </row>
    <row r="156" spans="1:25" s="63" customFormat="1" ht="15.75">
      <c r="A156" s="22">
        <v>7</v>
      </c>
      <c r="B156" s="332" t="s">
        <v>1302</v>
      </c>
      <c r="C156" s="333" t="s">
        <v>1555</v>
      </c>
      <c r="D156" s="219"/>
      <c r="E156" s="334">
        <v>3.18</v>
      </c>
      <c r="F156" s="22">
        <v>0</v>
      </c>
      <c r="G156" s="213">
        <f t="shared" si="40"/>
        <v>0</v>
      </c>
      <c r="H156" s="182"/>
      <c r="I156" s="194">
        <v>43406</v>
      </c>
      <c r="J156" s="197" t="s">
        <v>1303</v>
      </c>
      <c r="K156" s="156">
        <v>21756</v>
      </c>
      <c r="L156" s="6">
        <f t="shared" si="44"/>
        <v>69184.08</v>
      </c>
      <c r="M156" s="204"/>
      <c r="N156" s="205"/>
      <c r="O156" s="22">
        <f t="shared" si="41"/>
        <v>3198</v>
      </c>
      <c r="P156" s="6">
        <f t="shared" si="42"/>
        <v>10169.640000000001</v>
      </c>
      <c r="Q156" s="10"/>
      <c r="R156" s="5"/>
      <c r="S156" s="5"/>
      <c r="T156" s="5"/>
      <c r="U156" s="5"/>
      <c r="V156" s="5"/>
      <c r="W156" s="22">
        <v>18558</v>
      </c>
      <c r="X156" s="6">
        <f t="shared" si="43"/>
        <v>59014.44</v>
      </c>
      <c r="Y156" s="106"/>
    </row>
    <row r="157" spans="1:25" s="63" customFormat="1" ht="36">
      <c r="A157" s="22">
        <v>8</v>
      </c>
      <c r="B157" s="181" t="s">
        <v>764</v>
      </c>
      <c r="C157" s="176" t="s">
        <v>1555</v>
      </c>
      <c r="D157" s="152" t="s">
        <v>712</v>
      </c>
      <c r="E157" s="150">
        <v>9.11</v>
      </c>
      <c r="F157" s="22">
        <v>1516</v>
      </c>
      <c r="G157" s="213">
        <f t="shared" si="40"/>
        <v>13810.759999999998</v>
      </c>
      <c r="H157" s="186">
        <v>43920</v>
      </c>
      <c r="I157" s="203">
        <v>43374</v>
      </c>
      <c r="J157" s="22" t="s">
        <v>926</v>
      </c>
      <c r="K157" s="5"/>
      <c r="L157" s="6">
        <f t="shared" si="44"/>
        <v>0</v>
      </c>
      <c r="M157" s="204" t="s">
        <v>740</v>
      </c>
      <c r="N157" s="205" t="s">
        <v>741</v>
      </c>
      <c r="O157" s="22">
        <f t="shared" si="41"/>
        <v>220</v>
      </c>
      <c r="P157" s="6">
        <f>O157*E157</f>
        <v>2004.1999999999998</v>
      </c>
      <c r="Q157" s="10"/>
      <c r="R157" s="5"/>
      <c r="S157" s="5"/>
      <c r="T157" s="5"/>
      <c r="U157" s="5"/>
      <c r="V157" s="5"/>
      <c r="W157" s="22">
        <v>1296</v>
      </c>
      <c r="X157" s="6">
        <f>W157*E157</f>
        <v>11806.56</v>
      </c>
      <c r="Y157" s="106"/>
    </row>
    <row r="158" spans="1:25" s="63" customFormat="1" ht="48">
      <c r="A158" s="22">
        <v>9</v>
      </c>
      <c r="B158" s="181" t="s">
        <v>765</v>
      </c>
      <c r="C158" s="176" t="s">
        <v>1555</v>
      </c>
      <c r="D158" s="152" t="s">
        <v>766</v>
      </c>
      <c r="E158" s="150">
        <v>22.69</v>
      </c>
      <c r="F158" s="22">
        <v>2569</v>
      </c>
      <c r="G158" s="213">
        <f t="shared" si="40"/>
        <v>58290.61</v>
      </c>
      <c r="H158" s="186">
        <v>43859</v>
      </c>
      <c r="I158" s="203">
        <v>43374</v>
      </c>
      <c r="J158" s="22" t="s">
        <v>927</v>
      </c>
      <c r="K158" s="5"/>
      <c r="L158" s="6">
        <f t="shared" si="44"/>
        <v>0</v>
      </c>
      <c r="M158" s="204" t="s">
        <v>740</v>
      </c>
      <c r="N158" s="205" t="s">
        <v>741</v>
      </c>
      <c r="O158" s="22">
        <f t="shared" si="41"/>
        <v>161</v>
      </c>
      <c r="P158" s="6">
        <f t="shared" si="42"/>
        <v>3653.09</v>
      </c>
      <c r="Q158" s="10"/>
      <c r="R158" s="5"/>
      <c r="S158" s="5"/>
      <c r="T158" s="5"/>
      <c r="U158" s="5"/>
      <c r="V158" s="5"/>
      <c r="W158" s="22">
        <v>2408</v>
      </c>
      <c r="X158" s="6">
        <f t="shared" si="43"/>
        <v>54637.520000000004</v>
      </c>
      <c r="Y158" s="106"/>
    </row>
    <row r="159" spans="1:25" s="63" customFormat="1" ht="72">
      <c r="A159" s="22">
        <v>10</v>
      </c>
      <c r="B159" s="244" t="s">
        <v>836</v>
      </c>
      <c r="C159" s="245" t="s">
        <v>1557</v>
      </c>
      <c r="D159" s="257" t="s">
        <v>847</v>
      </c>
      <c r="E159" s="269">
        <v>10.45</v>
      </c>
      <c r="F159" s="22">
        <v>2623</v>
      </c>
      <c r="G159" s="331">
        <f t="shared" si="40"/>
        <v>27410.35</v>
      </c>
      <c r="H159" s="281" t="s">
        <v>837</v>
      </c>
      <c r="I159" s="203">
        <v>43383</v>
      </c>
      <c r="J159" s="22">
        <v>20</v>
      </c>
      <c r="K159" s="5"/>
      <c r="L159" s="6">
        <f t="shared" si="44"/>
        <v>0</v>
      </c>
      <c r="M159" s="204">
        <v>1004</v>
      </c>
      <c r="N159" s="205">
        <v>43371</v>
      </c>
      <c r="O159" s="22">
        <f t="shared" si="41"/>
        <v>35</v>
      </c>
      <c r="P159" s="6">
        <f t="shared" si="42"/>
        <v>365.75</v>
      </c>
      <c r="Q159" s="10"/>
      <c r="R159" s="5"/>
      <c r="S159" s="5"/>
      <c r="T159" s="5"/>
      <c r="U159" s="5"/>
      <c r="V159" s="5"/>
      <c r="W159" s="22">
        <v>2588</v>
      </c>
      <c r="X159" s="6">
        <f t="shared" si="43"/>
        <v>27044.6</v>
      </c>
      <c r="Y159" s="106"/>
    </row>
    <row r="160" spans="1:25" s="63" customFormat="1">
      <c r="A160" s="77"/>
      <c r="B160" s="214" t="s">
        <v>1551</v>
      </c>
      <c r="C160" s="180"/>
      <c r="D160" s="211"/>
      <c r="E160" s="177"/>
      <c r="F160" s="212"/>
      <c r="G160" s="86">
        <f>SUM(G150:G159)</f>
        <v>192222.73</v>
      </c>
      <c r="H160" s="182"/>
      <c r="I160" s="80"/>
      <c r="J160" s="77"/>
      <c r="K160" s="5"/>
      <c r="L160" s="8">
        <f>SUM(L150:L159)</f>
        <v>82038.48000000001</v>
      </c>
      <c r="M160" s="9"/>
      <c r="N160" s="81"/>
      <c r="O160" s="77"/>
      <c r="P160" s="8">
        <f>SUM(P150:P159)</f>
        <v>32781.280000000006</v>
      </c>
      <c r="Q160" s="4"/>
      <c r="R160" s="9"/>
      <c r="S160" s="9"/>
      <c r="T160" s="9"/>
      <c r="U160" s="9"/>
      <c r="V160" s="9"/>
      <c r="W160" s="77"/>
      <c r="X160" s="8">
        <f>SUM(X150:X159)</f>
        <v>241479.93000000002</v>
      </c>
      <c r="Y160" s="106"/>
    </row>
    <row r="161" spans="1:25" s="63" customFormat="1">
      <c r="A161" s="730" t="s">
        <v>793</v>
      </c>
      <c r="B161" s="731"/>
      <c r="C161" s="731"/>
      <c r="D161" s="731"/>
      <c r="E161" s="731"/>
      <c r="F161" s="731"/>
      <c r="G161" s="731"/>
      <c r="H161" s="731"/>
      <c r="I161" s="731"/>
      <c r="J161" s="731"/>
      <c r="K161" s="731"/>
      <c r="L161" s="731"/>
      <c r="M161" s="731"/>
      <c r="N161" s="731"/>
      <c r="O161" s="731"/>
      <c r="P161" s="731"/>
      <c r="Q161" s="731"/>
      <c r="R161" s="731"/>
      <c r="S161" s="731"/>
      <c r="T161" s="731"/>
      <c r="U161" s="731"/>
      <c r="V161" s="731"/>
      <c r="W161" s="731"/>
      <c r="X161" s="732"/>
      <c r="Y161" s="106"/>
    </row>
    <row r="162" spans="1:25" s="63" customFormat="1" ht="38.25">
      <c r="A162" s="22">
        <v>1</v>
      </c>
      <c r="B162" s="210" t="s">
        <v>729</v>
      </c>
      <c r="C162" s="180" t="s">
        <v>1555</v>
      </c>
      <c r="D162" s="211"/>
      <c r="E162" s="177">
        <v>8.14</v>
      </c>
      <c r="F162" s="22">
        <v>950</v>
      </c>
      <c r="G162" s="213">
        <f>F162*E162</f>
        <v>7733.0000000000009</v>
      </c>
      <c r="H162" s="182">
        <v>44354</v>
      </c>
      <c r="I162" s="203">
        <v>43357</v>
      </c>
      <c r="J162" s="179" t="s">
        <v>819</v>
      </c>
      <c r="K162" s="5"/>
      <c r="L162" s="6">
        <f>K162*E162</f>
        <v>0</v>
      </c>
      <c r="M162" s="204" t="s">
        <v>726</v>
      </c>
      <c r="N162" s="205" t="s">
        <v>727</v>
      </c>
      <c r="O162" s="22">
        <f>F162+K162-W162</f>
        <v>630</v>
      </c>
      <c r="P162" s="6">
        <f>O162*E162</f>
        <v>5128.2000000000007</v>
      </c>
      <c r="Q162" s="10"/>
      <c r="R162" s="5"/>
      <c r="S162" s="5"/>
      <c r="T162" s="5"/>
      <c r="U162" s="5"/>
      <c r="V162" s="5"/>
      <c r="W162" s="22">
        <v>320</v>
      </c>
      <c r="X162" s="6">
        <f>W162*E162</f>
        <v>2604.8000000000002</v>
      </c>
      <c r="Y162" s="106"/>
    </row>
    <row r="163" spans="1:25" s="63" customFormat="1" ht="36">
      <c r="A163" s="22">
        <v>2</v>
      </c>
      <c r="B163" s="210" t="s">
        <v>730</v>
      </c>
      <c r="C163" s="180" t="s">
        <v>1555</v>
      </c>
      <c r="D163" s="211"/>
      <c r="E163" s="177">
        <v>9.23</v>
      </c>
      <c r="F163" s="22">
        <v>1080</v>
      </c>
      <c r="G163" s="213">
        <f>F163*E163</f>
        <v>9968.4</v>
      </c>
      <c r="H163" s="182">
        <v>43307</v>
      </c>
      <c r="I163" s="203">
        <v>43357</v>
      </c>
      <c r="J163" s="179" t="s">
        <v>819</v>
      </c>
      <c r="K163" s="5"/>
      <c r="L163" s="6">
        <f>K163*E163</f>
        <v>0</v>
      </c>
      <c r="M163" s="204" t="s">
        <v>726</v>
      </c>
      <c r="N163" s="205" t="s">
        <v>727</v>
      </c>
      <c r="O163" s="22">
        <f>F163+K163-W163</f>
        <v>450</v>
      </c>
      <c r="P163" s="6">
        <f>O163*E163</f>
        <v>4153.5</v>
      </c>
      <c r="Q163" s="10"/>
      <c r="R163" s="5"/>
      <c r="S163" s="5"/>
      <c r="T163" s="5"/>
      <c r="U163" s="5"/>
      <c r="V163" s="5"/>
      <c r="W163" s="22">
        <v>630</v>
      </c>
      <c r="X163" s="6">
        <f>W163*E163</f>
        <v>5814.9000000000005</v>
      </c>
      <c r="Y163" s="106"/>
    </row>
    <row r="164" spans="1:25" s="63" customFormat="1" ht="25.5">
      <c r="A164" s="22">
        <v>3</v>
      </c>
      <c r="B164" s="210" t="s">
        <v>731</v>
      </c>
      <c r="C164" s="180" t="s">
        <v>1555</v>
      </c>
      <c r="D164" s="211"/>
      <c r="E164" s="177">
        <v>12.34</v>
      </c>
      <c r="F164" s="22">
        <v>4016</v>
      </c>
      <c r="G164" s="213">
        <f>F164*E164</f>
        <v>49557.440000000002</v>
      </c>
      <c r="H164" s="182">
        <v>44402</v>
      </c>
      <c r="I164" s="203">
        <v>43357</v>
      </c>
      <c r="J164" s="179" t="s">
        <v>818</v>
      </c>
      <c r="K164" s="5"/>
      <c r="L164" s="6">
        <f>K164*E164</f>
        <v>0</v>
      </c>
      <c r="M164" s="204" t="s">
        <v>726</v>
      </c>
      <c r="N164" s="205" t="s">
        <v>727</v>
      </c>
      <c r="O164" s="22">
        <f>F164+K164-W164</f>
        <v>288</v>
      </c>
      <c r="P164" s="6">
        <f>O164*E164</f>
        <v>3553.92</v>
      </c>
      <c r="Q164" s="10"/>
      <c r="R164" s="5"/>
      <c r="S164" s="5"/>
      <c r="T164" s="5"/>
      <c r="U164" s="5"/>
      <c r="V164" s="5"/>
      <c r="W164" s="22">
        <v>3728</v>
      </c>
      <c r="X164" s="6">
        <f>W164*E164</f>
        <v>46003.519999999997</v>
      </c>
      <c r="Y164" s="106"/>
    </row>
    <row r="165" spans="1:25" s="63" customFormat="1" ht="25.5">
      <c r="A165" s="22">
        <v>4</v>
      </c>
      <c r="B165" s="210" t="s">
        <v>961</v>
      </c>
      <c r="C165" s="180" t="s">
        <v>1555</v>
      </c>
      <c r="D165" s="211"/>
      <c r="E165" s="177">
        <v>3.18</v>
      </c>
      <c r="F165" s="22">
        <v>6914</v>
      </c>
      <c r="G165" s="213">
        <f>F165*E165</f>
        <v>21986.52</v>
      </c>
      <c r="H165" s="182">
        <v>44066</v>
      </c>
      <c r="I165" s="203">
        <v>43403</v>
      </c>
      <c r="J165" s="179" t="s">
        <v>962</v>
      </c>
      <c r="K165" s="5"/>
      <c r="L165" s="6">
        <f>K165*E165</f>
        <v>0</v>
      </c>
      <c r="M165" s="204" t="s">
        <v>726</v>
      </c>
      <c r="N165" s="205" t="s">
        <v>727</v>
      </c>
      <c r="O165" s="22">
        <f>F165+K165-W165</f>
        <v>1092</v>
      </c>
      <c r="P165" s="6">
        <f>O165*E165</f>
        <v>3472.5600000000004</v>
      </c>
      <c r="Q165" s="10"/>
      <c r="R165" s="5"/>
      <c r="S165" s="5"/>
      <c r="T165" s="5"/>
      <c r="U165" s="5"/>
      <c r="V165" s="5"/>
      <c r="W165" s="22">
        <v>5822</v>
      </c>
      <c r="X165" s="6">
        <f>W165*E165</f>
        <v>18513.96</v>
      </c>
      <c r="Y165" s="106"/>
    </row>
    <row r="166" spans="1:25" s="63" customFormat="1" ht="25.5">
      <c r="A166" s="22"/>
      <c r="B166" s="151" t="s">
        <v>1304</v>
      </c>
      <c r="C166" s="153" t="s">
        <v>1555</v>
      </c>
      <c r="D166" s="122" t="s">
        <v>1305</v>
      </c>
      <c r="E166" s="122">
        <v>8.92</v>
      </c>
      <c r="F166" s="22">
        <v>0</v>
      </c>
      <c r="G166" s="213">
        <f>F166*E166</f>
        <v>0</v>
      </c>
      <c r="H166" s="182">
        <v>44522</v>
      </c>
      <c r="I166" s="203">
        <v>43460</v>
      </c>
      <c r="J166" s="179" t="s">
        <v>1306</v>
      </c>
      <c r="K166" s="5">
        <v>5700</v>
      </c>
      <c r="L166" s="6">
        <f>K166*E166</f>
        <v>50844</v>
      </c>
      <c r="M166" s="204">
        <v>1290</v>
      </c>
      <c r="N166" s="205">
        <v>43447</v>
      </c>
      <c r="O166" s="22">
        <f>F166+K166-W166</f>
        <v>0</v>
      </c>
      <c r="P166" s="6">
        <f>O166*E166</f>
        <v>0</v>
      </c>
      <c r="Q166" s="10"/>
      <c r="R166" s="5"/>
      <c r="S166" s="5"/>
      <c r="T166" s="5"/>
      <c r="U166" s="5"/>
      <c r="V166" s="5"/>
      <c r="W166" s="22">
        <v>5700</v>
      </c>
      <c r="X166" s="6">
        <f>W166*E166</f>
        <v>50844</v>
      </c>
      <c r="Y166" s="106"/>
    </row>
    <row r="167" spans="1:25" s="63" customFormat="1">
      <c r="A167" s="77"/>
      <c r="B167" s="214" t="s">
        <v>1551</v>
      </c>
      <c r="C167" s="180"/>
      <c r="D167" s="211"/>
      <c r="E167" s="177"/>
      <c r="F167" s="212"/>
      <c r="G167" s="86">
        <f>SUM(G162:G166)</f>
        <v>89245.36</v>
      </c>
      <c r="H167" s="182"/>
      <c r="I167" s="80"/>
      <c r="J167" s="77"/>
      <c r="K167" s="5"/>
      <c r="L167" s="8">
        <f>SUM(L162:L166)</f>
        <v>50844</v>
      </c>
      <c r="M167" s="9"/>
      <c r="N167" s="81"/>
      <c r="O167" s="77"/>
      <c r="P167" s="8">
        <f>SUM(P162:P165)</f>
        <v>16308.18</v>
      </c>
      <c r="Q167" s="4"/>
      <c r="R167" s="9"/>
      <c r="S167" s="9"/>
      <c r="T167" s="9"/>
      <c r="U167" s="9"/>
      <c r="V167" s="9"/>
      <c r="W167" s="77"/>
      <c r="X167" s="8">
        <f>SUM(X162:X166)</f>
        <v>123781.18</v>
      </c>
      <c r="Y167" s="106"/>
    </row>
    <row r="168" spans="1:25" s="63" customFormat="1">
      <c r="A168" s="730" t="s">
        <v>802</v>
      </c>
      <c r="B168" s="731"/>
      <c r="C168" s="731"/>
      <c r="D168" s="731"/>
      <c r="E168" s="731"/>
      <c r="F168" s="731"/>
      <c r="G168" s="731"/>
      <c r="H168" s="731"/>
      <c r="I168" s="731"/>
      <c r="J168" s="731"/>
      <c r="K168" s="731"/>
      <c r="L168" s="731"/>
      <c r="M168" s="731"/>
      <c r="N168" s="731"/>
      <c r="O168" s="731"/>
      <c r="P168" s="731"/>
      <c r="Q168" s="731"/>
      <c r="R168" s="731"/>
      <c r="S168" s="731"/>
      <c r="T168" s="731"/>
      <c r="U168" s="731"/>
      <c r="V168" s="731"/>
      <c r="W168" s="731"/>
      <c r="X168" s="732"/>
      <c r="Y168" s="106"/>
    </row>
    <row r="169" spans="1:25" s="63" customFormat="1" ht="36">
      <c r="A169" s="22">
        <v>1</v>
      </c>
      <c r="B169" s="181" t="s">
        <v>764</v>
      </c>
      <c r="C169" s="176" t="s">
        <v>1555</v>
      </c>
      <c r="D169" s="152" t="s">
        <v>712</v>
      </c>
      <c r="E169" s="150">
        <v>9.11</v>
      </c>
      <c r="F169" s="5">
        <v>8180</v>
      </c>
      <c r="G169" s="213">
        <f>F169*E169</f>
        <v>74519.799999999988</v>
      </c>
      <c r="H169" s="182"/>
      <c r="I169" s="203">
        <v>43369</v>
      </c>
      <c r="J169" s="22" t="s">
        <v>803</v>
      </c>
      <c r="K169" s="5"/>
      <c r="L169" s="6">
        <f>K169*E169</f>
        <v>0</v>
      </c>
      <c r="M169" s="204" t="s">
        <v>740</v>
      </c>
      <c r="N169" s="205" t="s">
        <v>741</v>
      </c>
      <c r="O169" s="22">
        <f>F169+K169-W169</f>
        <v>556</v>
      </c>
      <c r="P169" s="6">
        <f>O169*E169</f>
        <v>5065.16</v>
      </c>
      <c r="Q169" s="4"/>
      <c r="R169" s="9"/>
      <c r="S169" s="9"/>
      <c r="T169" s="9"/>
      <c r="U169" s="9"/>
      <c r="V169" s="9"/>
      <c r="W169" s="5">
        <v>7624</v>
      </c>
      <c r="X169" s="6">
        <f>W169*E169</f>
        <v>69454.64</v>
      </c>
      <c r="Y169" s="106"/>
    </row>
    <row r="170" spans="1:25" s="63" customFormat="1" ht="48">
      <c r="A170" s="22">
        <v>2</v>
      </c>
      <c r="B170" s="181" t="s">
        <v>765</v>
      </c>
      <c r="C170" s="176" t="s">
        <v>1555</v>
      </c>
      <c r="D170" s="152" t="s">
        <v>766</v>
      </c>
      <c r="E170" s="150">
        <v>22.69</v>
      </c>
      <c r="F170" s="5">
        <v>7437</v>
      </c>
      <c r="G170" s="213">
        <f>F170*E170</f>
        <v>168745.53</v>
      </c>
      <c r="H170" s="182"/>
      <c r="I170" s="203">
        <v>43369</v>
      </c>
      <c r="J170" s="22" t="s">
        <v>804</v>
      </c>
      <c r="K170" s="5"/>
      <c r="L170" s="6">
        <f>K170*E170</f>
        <v>0</v>
      </c>
      <c r="M170" s="204" t="s">
        <v>740</v>
      </c>
      <c r="N170" s="205" t="s">
        <v>741</v>
      </c>
      <c r="O170" s="22">
        <f>F170+K170-W170</f>
        <v>410</v>
      </c>
      <c r="P170" s="6">
        <f>O170*E170</f>
        <v>9302.9</v>
      </c>
      <c r="Q170" s="4"/>
      <c r="R170" s="9"/>
      <c r="S170" s="9"/>
      <c r="T170" s="9"/>
      <c r="U170" s="9"/>
      <c r="V170" s="9"/>
      <c r="W170" s="5">
        <v>7027</v>
      </c>
      <c r="X170" s="6">
        <f>W170*E170</f>
        <v>159442.63</v>
      </c>
      <c r="Y170" s="106"/>
    </row>
    <row r="171" spans="1:25" s="63" customFormat="1" ht="72">
      <c r="A171" s="22">
        <v>3</v>
      </c>
      <c r="B171" s="244" t="s">
        <v>836</v>
      </c>
      <c r="C171" s="245" t="s">
        <v>1557</v>
      </c>
      <c r="D171" s="257" t="s">
        <v>847</v>
      </c>
      <c r="E171" s="269">
        <v>10.45</v>
      </c>
      <c r="F171" s="5">
        <v>1192</v>
      </c>
      <c r="G171" s="331">
        <f>F171*E171</f>
        <v>12456.4</v>
      </c>
      <c r="H171" s="281" t="s">
        <v>837</v>
      </c>
      <c r="I171" s="281" t="s">
        <v>842</v>
      </c>
      <c r="J171" s="22">
        <v>3</v>
      </c>
      <c r="K171" s="5"/>
      <c r="L171" s="6">
        <f>K171*E171</f>
        <v>0</v>
      </c>
      <c r="M171" s="204">
        <v>1004</v>
      </c>
      <c r="N171" s="205">
        <v>43371</v>
      </c>
      <c r="O171" s="22">
        <f>F171+K171-W171</f>
        <v>358</v>
      </c>
      <c r="P171" s="6">
        <f>O171*E171</f>
        <v>3741.1</v>
      </c>
      <c r="Q171" s="4"/>
      <c r="R171" s="9"/>
      <c r="S171" s="9"/>
      <c r="T171" s="9"/>
      <c r="U171" s="9"/>
      <c r="V171" s="9"/>
      <c r="W171" s="5">
        <v>834</v>
      </c>
      <c r="X171" s="6">
        <f>W171*E171</f>
        <v>8715.2999999999993</v>
      </c>
      <c r="Y171" s="106"/>
    </row>
    <row r="172" spans="1:25" s="63" customFormat="1">
      <c r="A172" s="77"/>
      <c r="B172" s="214" t="s">
        <v>1551</v>
      </c>
      <c r="C172" s="180"/>
      <c r="D172" s="211"/>
      <c r="E172" s="177"/>
      <c r="F172" s="212"/>
      <c r="G172" s="86">
        <f>SUM(G169:G171)</f>
        <v>255721.72999999998</v>
      </c>
      <c r="H172" s="182"/>
      <c r="I172" s="80"/>
      <c r="J172" s="77"/>
      <c r="K172" s="5"/>
      <c r="L172" s="8">
        <f>SUM(L169:L171)</f>
        <v>0</v>
      </c>
      <c r="M172" s="9"/>
      <c r="N172" s="81"/>
      <c r="O172" s="77"/>
      <c r="P172" s="8">
        <f>SUM(P169:P171)</f>
        <v>18109.16</v>
      </c>
      <c r="Q172" s="4"/>
      <c r="R172" s="9"/>
      <c r="S172" s="9"/>
      <c r="T172" s="9"/>
      <c r="U172" s="9"/>
      <c r="V172" s="9"/>
      <c r="W172" s="77"/>
      <c r="X172" s="8">
        <f>SUM(X169:X171)</f>
        <v>237612.57</v>
      </c>
      <c r="Y172" s="106"/>
    </row>
    <row r="173" spans="1:25" s="63" customFormat="1">
      <c r="A173" s="730" t="s">
        <v>888</v>
      </c>
      <c r="B173" s="731"/>
      <c r="C173" s="731"/>
      <c r="D173" s="731"/>
      <c r="E173" s="731"/>
      <c r="F173" s="731"/>
      <c r="G173" s="731"/>
      <c r="H173" s="731"/>
      <c r="I173" s="731"/>
      <c r="J173" s="731"/>
      <c r="K173" s="731"/>
      <c r="L173" s="731"/>
      <c r="M173" s="731"/>
      <c r="N173" s="731"/>
      <c r="O173" s="731"/>
      <c r="P173" s="731"/>
      <c r="Q173" s="731"/>
      <c r="R173" s="731"/>
      <c r="S173" s="731"/>
      <c r="T173" s="731"/>
      <c r="U173" s="731"/>
      <c r="V173" s="731"/>
      <c r="W173" s="731"/>
      <c r="X173" s="732"/>
      <c r="Y173" s="106"/>
    </row>
    <row r="174" spans="1:25" s="63" customFormat="1" ht="48">
      <c r="A174" s="22">
        <v>1</v>
      </c>
      <c r="B174" s="181" t="s">
        <v>764</v>
      </c>
      <c r="C174" s="176" t="s">
        <v>1555</v>
      </c>
      <c r="D174" s="192" t="s">
        <v>889</v>
      </c>
      <c r="E174" s="150">
        <v>9.11</v>
      </c>
      <c r="F174" s="22">
        <v>6697</v>
      </c>
      <c r="G174" s="213">
        <f>F174*E174</f>
        <v>61009.67</v>
      </c>
      <c r="H174" s="304" t="s">
        <v>890</v>
      </c>
      <c r="I174" s="203">
        <v>43369</v>
      </c>
      <c r="J174" s="22" t="s">
        <v>891</v>
      </c>
      <c r="K174" s="5"/>
      <c r="L174" s="6">
        <f>E174*K174</f>
        <v>0</v>
      </c>
      <c r="M174" s="204" t="s">
        <v>740</v>
      </c>
      <c r="N174" s="205" t="s">
        <v>741</v>
      </c>
      <c r="O174" s="22">
        <f>F174+K174-W174</f>
        <v>340</v>
      </c>
      <c r="P174" s="6">
        <f>O174*E174</f>
        <v>3097.3999999999996</v>
      </c>
      <c r="Q174" s="10"/>
      <c r="R174" s="5"/>
      <c r="S174" s="5"/>
      <c r="T174" s="5"/>
      <c r="U174" s="5"/>
      <c r="V174" s="5"/>
      <c r="W174" s="22">
        <v>6357</v>
      </c>
      <c r="X174" s="6">
        <f>W174*E174</f>
        <v>57912.27</v>
      </c>
      <c r="Y174" s="106"/>
    </row>
    <row r="175" spans="1:25" s="63" customFormat="1" ht="48">
      <c r="A175" s="22">
        <v>2</v>
      </c>
      <c r="B175" s="181" t="s">
        <v>765</v>
      </c>
      <c r="C175" s="176" t="s">
        <v>1555</v>
      </c>
      <c r="D175" s="152" t="s">
        <v>892</v>
      </c>
      <c r="E175" s="150">
        <v>22.69</v>
      </c>
      <c r="F175" s="22">
        <v>1183</v>
      </c>
      <c r="G175" s="213">
        <f>F175*E175</f>
        <v>26842.27</v>
      </c>
      <c r="H175" s="304" t="s">
        <v>893</v>
      </c>
      <c r="I175" s="203">
        <v>43369</v>
      </c>
      <c r="J175" s="22" t="s">
        <v>894</v>
      </c>
      <c r="K175" s="5"/>
      <c r="L175" s="6">
        <f>E175*K175</f>
        <v>0</v>
      </c>
      <c r="M175" s="204" t="s">
        <v>740</v>
      </c>
      <c r="N175" s="205" t="s">
        <v>741</v>
      </c>
      <c r="O175" s="22">
        <f>F175+K175-W175</f>
        <v>246</v>
      </c>
      <c r="P175" s="6">
        <f>O175*E175</f>
        <v>5581.7400000000007</v>
      </c>
      <c r="Q175" s="10"/>
      <c r="R175" s="5"/>
      <c r="S175" s="5"/>
      <c r="T175" s="5"/>
      <c r="U175" s="5"/>
      <c r="V175" s="5"/>
      <c r="W175" s="22">
        <v>937</v>
      </c>
      <c r="X175" s="6">
        <f>W175*E175</f>
        <v>21260.530000000002</v>
      </c>
      <c r="Y175" s="106"/>
    </row>
    <row r="176" spans="1:25" s="63" customFormat="1" ht="72">
      <c r="A176" s="22">
        <v>3</v>
      </c>
      <c r="B176" s="244" t="s">
        <v>836</v>
      </c>
      <c r="C176" s="245" t="s">
        <v>1557</v>
      </c>
      <c r="D176" s="257" t="s">
        <v>847</v>
      </c>
      <c r="E176" s="269">
        <v>10.45</v>
      </c>
      <c r="F176" s="22">
        <v>1234</v>
      </c>
      <c r="G176" s="331">
        <f>F176*E176</f>
        <v>12895.3</v>
      </c>
      <c r="H176" s="281" t="s">
        <v>837</v>
      </c>
      <c r="I176" s="281" t="s">
        <v>842</v>
      </c>
      <c r="J176" s="77">
        <v>6</v>
      </c>
      <c r="K176" s="5"/>
      <c r="L176" s="6">
        <f>E176*K176</f>
        <v>0</v>
      </c>
      <c r="M176" s="204">
        <v>1004</v>
      </c>
      <c r="N176" s="205">
        <v>43371</v>
      </c>
      <c r="O176" s="22">
        <f>F176+K176-W176</f>
        <v>4</v>
      </c>
      <c r="P176" s="6">
        <f>O176*E176</f>
        <v>41.8</v>
      </c>
      <c r="Q176" s="4"/>
      <c r="R176" s="9"/>
      <c r="S176" s="9"/>
      <c r="T176" s="9"/>
      <c r="U176" s="9"/>
      <c r="V176" s="9"/>
      <c r="W176" s="22">
        <v>1230</v>
      </c>
      <c r="X176" s="6">
        <f>W176*E176</f>
        <v>12853.5</v>
      </c>
      <c r="Y176" s="106"/>
    </row>
    <row r="177" spans="1:25" s="63" customFormat="1">
      <c r="A177" s="77"/>
      <c r="B177" s="214" t="s">
        <v>1551</v>
      </c>
      <c r="C177" s="180"/>
      <c r="D177" s="211"/>
      <c r="E177" s="177"/>
      <c r="F177" s="212"/>
      <c r="G177" s="86">
        <f>SUM(G174:G176)</f>
        <v>100747.24</v>
      </c>
      <c r="H177" s="182"/>
      <c r="I177" s="80"/>
      <c r="J177" s="77"/>
      <c r="K177" s="5"/>
      <c r="L177" s="8">
        <f>SUM(L174:L176)</f>
        <v>0</v>
      </c>
      <c r="M177" s="9"/>
      <c r="N177" s="81"/>
      <c r="O177" s="77"/>
      <c r="P177" s="8">
        <f>SUM(P174:P176)</f>
        <v>8720.9399999999987</v>
      </c>
      <c r="Q177" s="4"/>
      <c r="R177" s="9"/>
      <c r="S177" s="9"/>
      <c r="T177" s="9"/>
      <c r="U177" s="9"/>
      <c r="V177" s="9"/>
      <c r="W177" s="77"/>
      <c r="X177" s="8">
        <f>SUM(X174:X176)</f>
        <v>92026.3</v>
      </c>
      <c r="Y177" s="106"/>
    </row>
    <row r="178" spans="1:25" s="63" customFormat="1">
      <c r="A178" s="730" t="s">
        <v>805</v>
      </c>
      <c r="B178" s="731"/>
      <c r="C178" s="731"/>
      <c r="D178" s="731"/>
      <c r="E178" s="731"/>
      <c r="F178" s="731"/>
      <c r="G178" s="731"/>
      <c r="H178" s="731"/>
      <c r="I178" s="731"/>
      <c r="J178" s="731"/>
      <c r="K178" s="731"/>
      <c r="L178" s="731"/>
      <c r="M178" s="731"/>
      <c r="N178" s="731"/>
      <c r="O178" s="731"/>
      <c r="P178" s="731"/>
      <c r="Q178" s="731"/>
      <c r="R178" s="731"/>
      <c r="S178" s="731"/>
      <c r="T178" s="731"/>
      <c r="U178" s="731"/>
      <c r="V178" s="731"/>
      <c r="W178" s="731"/>
      <c r="X178" s="732"/>
      <c r="Y178" s="106"/>
    </row>
    <row r="179" spans="1:25" s="63" customFormat="1" ht="36">
      <c r="A179" s="22">
        <v>1</v>
      </c>
      <c r="B179" s="181" t="s">
        <v>764</v>
      </c>
      <c r="C179" s="176" t="s">
        <v>1555</v>
      </c>
      <c r="D179" s="152" t="s">
        <v>712</v>
      </c>
      <c r="E179" s="150">
        <v>9.11</v>
      </c>
      <c r="F179" s="22">
        <v>7419</v>
      </c>
      <c r="G179" s="22">
        <f>F179*E179</f>
        <v>67587.09</v>
      </c>
      <c r="H179" s="77"/>
      <c r="I179" s="178">
        <v>43374</v>
      </c>
      <c r="J179" s="22" t="s">
        <v>899</v>
      </c>
      <c r="K179" s="22"/>
      <c r="L179" s="22">
        <f>K179*E179</f>
        <v>0</v>
      </c>
      <c r="M179" s="204" t="s">
        <v>740</v>
      </c>
      <c r="N179" s="205" t="s">
        <v>741</v>
      </c>
      <c r="O179" s="22">
        <f>F179+K179-W179</f>
        <v>498</v>
      </c>
      <c r="P179" s="22">
        <f>O179*E179</f>
        <v>4536.78</v>
      </c>
      <c r="Q179" s="77"/>
      <c r="R179" s="77"/>
      <c r="S179" s="77"/>
      <c r="T179" s="77"/>
      <c r="U179" s="77"/>
      <c r="V179" s="77"/>
      <c r="W179" s="22">
        <v>6921</v>
      </c>
      <c r="X179" s="22">
        <f>W179*E179</f>
        <v>63050.31</v>
      </c>
      <c r="Y179" s="106"/>
    </row>
    <row r="180" spans="1:25" s="63" customFormat="1" ht="48">
      <c r="A180" s="22">
        <v>2</v>
      </c>
      <c r="B180" s="181" t="s">
        <v>765</v>
      </c>
      <c r="C180" s="176" t="s">
        <v>1555</v>
      </c>
      <c r="D180" s="152" t="s">
        <v>766</v>
      </c>
      <c r="E180" s="150">
        <v>22.69</v>
      </c>
      <c r="F180" s="22">
        <v>14559</v>
      </c>
      <c r="G180" s="22">
        <f>F180*E180</f>
        <v>330343.71000000002</v>
      </c>
      <c r="H180" s="77"/>
      <c r="I180" s="178">
        <v>43374</v>
      </c>
      <c r="J180" s="22" t="s">
        <v>900</v>
      </c>
      <c r="K180" s="22"/>
      <c r="L180" s="22">
        <f>K180*E180</f>
        <v>0</v>
      </c>
      <c r="M180" s="204" t="s">
        <v>740</v>
      </c>
      <c r="N180" s="205" t="s">
        <v>741</v>
      </c>
      <c r="O180" s="22">
        <f>F180+K180-W180</f>
        <v>399</v>
      </c>
      <c r="P180" s="22">
        <f>O180*E180</f>
        <v>9053.3100000000013</v>
      </c>
      <c r="Q180" s="77"/>
      <c r="R180" s="77"/>
      <c r="S180" s="77"/>
      <c r="T180" s="77"/>
      <c r="U180" s="77"/>
      <c r="V180" s="77"/>
      <c r="W180" s="22">
        <v>14160</v>
      </c>
      <c r="X180" s="22">
        <f>W180*E180</f>
        <v>321290.40000000002</v>
      </c>
      <c r="Y180" s="106"/>
    </row>
    <row r="181" spans="1:25" s="63" customFormat="1" ht="72">
      <c r="A181" s="22">
        <v>3</v>
      </c>
      <c r="B181" s="244" t="s">
        <v>836</v>
      </c>
      <c r="C181" s="245" t="s">
        <v>1557</v>
      </c>
      <c r="D181" s="257"/>
      <c r="E181" s="269">
        <v>10.45</v>
      </c>
      <c r="F181" s="22">
        <v>2059</v>
      </c>
      <c r="G181" s="331">
        <f>F181*E181</f>
        <v>21516.55</v>
      </c>
      <c r="H181" s="77"/>
      <c r="I181" s="178">
        <v>43389</v>
      </c>
      <c r="J181" s="22">
        <v>8</v>
      </c>
      <c r="K181" s="22"/>
      <c r="L181" s="22">
        <f>K181*E181</f>
        <v>0</v>
      </c>
      <c r="M181" s="204">
        <v>1004</v>
      </c>
      <c r="N181" s="205">
        <v>43371</v>
      </c>
      <c r="O181" s="22">
        <f>F181+K181-W181</f>
        <v>158</v>
      </c>
      <c r="P181" s="22">
        <f>O181*E181</f>
        <v>1651.1</v>
      </c>
      <c r="Q181" s="77"/>
      <c r="R181" s="77"/>
      <c r="S181" s="77"/>
      <c r="T181" s="77"/>
      <c r="U181" s="77"/>
      <c r="V181" s="77"/>
      <c r="W181" s="22">
        <v>1901</v>
      </c>
      <c r="X181" s="22">
        <f>W181*E181</f>
        <v>19865.449999999997</v>
      </c>
      <c r="Y181" s="106"/>
    </row>
    <row r="182" spans="1:25" s="63" customFormat="1">
      <c r="A182" s="77"/>
      <c r="B182" s="77" t="s">
        <v>1551</v>
      </c>
      <c r="C182" s="77"/>
      <c r="D182" s="77"/>
      <c r="E182" s="77"/>
      <c r="F182" s="77"/>
      <c r="G182" s="77">
        <f>SUM(G179:G181)</f>
        <v>419447.35000000003</v>
      </c>
      <c r="H182" s="77"/>
      <c r="I182" s="77"/>
      <c r="J182" s="77"/>
      <c r="K182" s="77"/>
      <c r="L182" s="77">
        <f>SUM(L179:L181)</f>
        <v>0</v>
      </c>
      <c r="M182" s="77"/>
      <c r="N182" s="77"/>
      <c r="O182" s="77"/>
      <c r="P182" s="77">
        <f>SUM(P179:P181)</f>
        <v>15241.19</v>
      </c>
      <c r="Q182" s="77"/>
      <c r="R182" s="77"/>
      <c r="S182" s="77"/>
      <c r="T182" s="77"/>
      <c r="U182" s="77"/>
      <c r="V182" s="77"/>
      <c r="W182" s="77"/>
      <c r="X182" s="77">
        <f>SUM(X179:X181)</f>
        <v>404206.16000000003</v>
      </c>
      <c r="Y182" s="106"/>
    </row>
    <row r="183" spans="1:25" s="63" customFormat="1">
      <c r="A183" s="730" t="s">
        <v>806</v>
      </c>
      <c r="B183" s="731"/>
      <c r="C183" s="731"/>
      <c r="D183" s="731"/>
      <c r="E183" s="731"/>
      <c r="F183" s="731"/>
      <c r="G183" s="731"/>
      <c r="H183" s="731"/>
      <c r="I183" s="731"/>
      <c r="J183" s="731"/>
      <c r="K183" s="731"/>
      <c r="L183" s="731"/>
      <c r="M183" s="731"/>
      <c r="N183" s="731"/>
      <c r="O183" s="731"/>
      <c r="P183" s="731"/>
      <c r="Q183" s="731"/>
      <c r="R183" s="731"/>
      <c r="S183" s="731"/>
      <c r="T183" s="731"/>
      <c r="U183" s="731"/>
      <c r="V183" s="731"/>
      <c r="W183" s="731"/>
      <c r="X183" s="732"/>
      <c r="Y183" s="106"/>
    </row>
    <row r="184" spans="1:25" s="63" customFormat="1" ht="36">
      <c r="A184" s="22">
        <v>1</v>
      </c>
      <c r="B184" s="181" t="s">
        <v>764</v>
      </c>
      <c r="C184" s="176" t="s">
        <v>1555</v>
      </c>
      <c r="D184" s="152" t="s">
        <v>712</v>
      </c>
      <c r="E184" s="150">
        <v>9.11</v>
      </c>
      <c r="F184" s="22">
        <v>19017</v>
      </c>
      <c r="G184" s="22">
        <f>F184*E184</f>
        <v>173244.87</v>
      </c>
      <c r="H184" s="178">
        <v>43920</v>
      </c>
      <c r="I184" s="178">
        <v>43374</v>
      </c>
      <c r="J184" s="22" t="s">
        <v>841</v>
      </c>
      <c r="K184" s="22"/>
      <c r="L184" s="22">
        <f>K184*E184</f>
        <v>0</v>
      </c>
      <c r="M184" s="204" t="s">
        <v>740</v>
      </c>
      <c r="N184" s="205" t="s">
        <v>741</v>
      </c>
      <c r="O184" s="22">
        <f>F184+K184-W184</f>
        <v>538</v>
      </c>
      <c r="P184" s="22">
        <f>O184*E184</f>
        <v>4901.1799999999994</v>
      </c>
      <c r="Q184" s="22"/>
      <c r="R184" s="22"/>
      <c r="S184" s="22"/>
      <c r="T184" s="22"/>
      <c r="U184" s="22"/>
      <c r="V184" s="22"/>
      <c r="W184" s="22">
        <v>18479</v>
      </c>
      <c r="X184" s="22">
        <f>W184*E184</f>
        <v>168343.69</v>
      </c>
      <c r="Y184" s="106"/>
    </row>
    <row r="185" spans="1:25" s="63" customFormat="1" ht="48">
      <c r="A185" s="22">
        <v>2</v>
      </c>
      <c r="B185" s="181" t="s">
        <v>765</v>
      </c>
      <c r="C185" s="176" t="s">
        <v>1555</v>
      </c>
      <c r="D185" s="152" t="s">
        <v>766</v>
      </c>
      <c r="E185" s="150">
        <v>22.69</v>
      </c>
      <c r="F185" s="22">
        <v>37901</v>
      </c>
      <c r="G185" s="22">
        <f>F185*E185</f>
        <v>859973.69000000006</v>
      </c>
      <c r="H185" s="178">
        <v>43857</v>
      </c>
      <c r="I185" s="178">
        <v>43374</v>
      </c>
      <c r="J185" s="22" t="s">
        <v>841</v>
      </c>
      <c r="K185" s="22"/>
      <c r="L185" s="22">
        <f>K185*E185</f>
        <v>0</v>
      </c>
      <c r="M185" s="204" t="s">
        <v>740</v>
      </c>
      <c r="N185" s="205" t="s">
        <v>741</v>
      </c>
      <c r="O185" s="22">
        <f>F185+K185-W185</f>
        <v>370</v>
      </c>
      <c r="P185" s="22">
        <f>O185*E185</f>
        <v>8395.3000000000011</v>
      </c>
      <c r="Q185" s="22"/>
      <c r="R185" s="22"/>
      <c r="S185" s="22"/>
      <c r="T185" s="22"/>
      <c r="U185" s="22"/>
      <c r="V185" s="22"/>
      <c r="W185" s="22">
        <v>37531</v>
      </c>
      <c r="X185" s="22">
        <f>W185*E185</f>
        <v>851578.39</v>
      </c>
      <c r="Y185" s="106"/>
    </row>
    <row r="186" spans="1:25" s="63" customFormat="1" ht="72">
      <c r="A186" s="22">
        <v>3</v>
      </c>
      <c r="B186" s="244" t="s">
        <v>836</v>
      </c>
      <c r="C186" s="245" t="s">
        <v>1557</v>
      </c>
      <c r="D186" s="257" t="s">
        <v>847</v>
      </c>
      <c r="E186" s="269">
        <v>10.45</v>
      </c>
      <c r="F186" s="22">
        <v>1746</v>
      </c>
      <c r="G186" s="331">
        <f>F186*E186</f>
        <v>18245.699999999997</v>
      </c>
      <c r="H186" s="281" t="s">
        <v>837</v>
      </c>
      <c r="I186" s="281" t="s">
        <v>842</v>
      </c>
      <c r="J186" s="281" t="s">
        <v>843</v>
      </c>
      <c r="K186" s="281"/>
      <c r="L186" s="220">
        <f>K186*E186</f>
        <v>0</v>
      </c>
      <c r="M186" s="204">
        <v>1004</v>
      </c>
      <c r="N186" s="205">
        <v>43371</v>
      </c>
      <c r="O186" s="22">
        <f>F186+K186-W186</f>
        <v>4</v>
      </c>
      <c r="P186" s="22">
        <f>O186*E186</f>
        <v>41.8</v>
      </c>
      <c r="Q186" s="22"/>
      <c r="R186" s="22"/>
      <c r="S186" s="22"/>
      <c r="T186" s="22"/>
      <c r="U186" s="22"/>
      <c r="V186" s="22"/>
      <c r="W186" s="22">
        <v>1742</v>
      </c>
      <c r="X186" s="22">
        <f>W186*E186</f>
        <v>18203.899999999998</v>
      </c>
      <c r="Y186" s="106"/>
    </row>
    <row r="187" spans="1:25" s="63" customFormat="1">
      <c r="A187" s="77"/>
      <c r="B187" s="214" t="s">
        <v>266</v>
      </c>
      <c r="C187" s="180"/>
      <c r="D187" s="211"/>
      <c r="E187" s="177"/>
      <c r="F187" s="212"/>
      <c r="G187" s="86">
        <f>SUM(G184:G186)</f>
        <v>1051464.26</v>
      </c>
      <c r="H187" s="182"/>
      <c r="I187" s="80"/>
      <c r="J187" s="77"/>
      <c r="K187" s="5"/>
      <c r="L187" s="8">
        <f>SUM(L184:L186)</f>
        <v>0</v>
      </c>
      <c r="M187" s="9"/>
      <c r="N187" s="81"/>
      <c r="O187" s="77"/>
      <c r="P187" s="8">
        <f>SUM(P184:P186)</f>
        <v>13338.279999999999</v>
      </c>
      <c r="Q187" s="4"/>
      <c r="R187" s="9"/>
      <c r="S187" s="9"/>
      <c r="T187" s="9"/>
      <c r="U187" s="9"/>
      <c r="V187" s="9"/>
      <c r="W187" s="77"/>
      <c r="X187" s="8">
        <f>SUM(X184:X186)</f>
        <v>1038125.9800000001</v>
      </c>
      <c r="Y187" s="106"/>
    </row>
    <row r="188" spans="1:25" s="63" customFormat="1">
      <c r="A188" s="730" t="s">
        <v>807</v>
      </c>
      <c r="B188" s="731"/>
      <c r="C188" s="731"/>
      <c r="D188" s="731"/>
      <c r="E188" s="731"/>
      <c r="F188" s="731"/>
      <c r="G188" s="731"/>
      <c r="H188" s="731"/>
      <c r="I188" s="731"/>
      <c r="J188" s="731"/>
      <c r="K188" s="731"/>
      <c r="L188" s="731"/>
      <c r="M188" s="731"/>
      <c r="N188" s="731"/>
      <c r="O188" s="731"/>
      <c r="P188" s="731"/>
      <c r="Q188" s="731"/>
      <c r="R188" s="731"/>
      <c r="S188" s="731"/>
      <c r="T188" s="731"/>
      <c r="U188" s="731"/>
      <c r="V188" s="731"/>
      <c r="W188" s="731"/>
      <c r="X188" s="732"/>
      <c r="Y188" s="106"/>
    </row>
    <row r="189" spans="1:25" s="63" customFormat="1" ht="36">
      <c r="A189" s="22">
        <v>1</v>
      </c>
      <c r="B189" s="181" t="s">
        <v>764</v>
      </c>
      <c r="C189" s="176" t="s">
        <v>1555</v>
      </c>
      <c r="D189" s="152" t="s">
        <v>712</v>
      </c>
      <c r="E189" s="150">
        <v>9.11</v>
      </c>
      <c r="F189" s="22">
        <v>3627</v>
      </c>
      <c r="G189" s="213">
        <f>F189*E189</f>
        <v>33041.97</v>
      </c>
      <c r="H189" s="182"/>
      <c r="I189" s="203">
        <v>43374</v>
      </c>
      <c r="J189" s="22" t="s">
        <v>877</v>
      </c>
      <c r="K189" s="5"/>
      <c r="L189" s="6">
        <f>K189*E189</f>
        <v>0</v>
      </c>
      <c r="M189" s="204" t="s">
        <v>740</v>
      </c>
      <c r="N189" s="205" t="s">
        <v>741</v>
      </c>
      <c r="O189" s="22">
        <f>F189+K189-W189</f>
        <v>527</v>
      </c>
      <c r="P189" s="6">
        <f>O189*E189</f>
        <v>4800.9699999999993</v>
      </c>
      <c r="Q189" s="10"/>
      <c r="R189" s="5"/>
      <c r="S189" s="5"/>
      <c r="T189" s="5"/>
      <c r="U189" s="5"/>
      <c r="V189" s="5"/>
      <c r="W189" s="22">
        <v>3100</v>
      </c>
      <c r="X189" s="6">
        <f>W189*E189</f>
        <v>28241</v>
      </c>
      <c r="Y189" s="106"/>
    </row>
    <row r="190" spans="1:25" s="63" customFormat="1" ht="49.5" customHeight="1">
      <c r="A190" s="22">
        <v>2</v>
      </c>
      <c r="B190" s="181" t="s">
        <v>765</v>
      </c>
      <c r="C190" s="176" t="s">
        <v>1555</v>
      </c>
      <c r="D190" s="152" t="s">
        <v>766</v>
      </c>
      <c r="E190" s="150">
        <v>22.69</v>
      </c>
      <c r="F190" s="22">
        <v>3547</v>
      </c>
      <c r="G190" s="213">
        <f>F190*E190</f>
        <v>80481.430000000008</v>
      </c>
      <c r="H190" s="182"/>
      <c r="I190" s="203">
        <v>43374</v>
      </c>
      <c r="J190" s="22" t="s">
        <v>878</v>
      </c>
      <c r="K190" s="5"/>
      <c r="L190" s="6">
        <f>K190*E190</f>
        <v>0</v>
      </c>
      <c r="M190" s="204" t="s">
        <v>740</v>
      </c>
      <c r="N190" s="205" t="s">
        <v>741</v>
      </c>
      <c r="O190" s="22">
        <f>F190+K190-W190</f>
        <v>747</v>
      </c>
      <c r="P190" s="6">
        <f>O190*E190</f>
        <v>16949.43</v>
      </c>
      <c r="Q190" s="10"/>
      <c r="R190" s="5"/>
      <c r="S190" s="5"/>
      <c r="T190" s="5"/>
      <c r="U190" s="5"/>
      <c r="V190" s="5"/>
      <c r="W190" s="22">
        <v>2800</v>
      </c>
      <c r="X190" s="6">
        <f>W190*E190</f>
        <v>63532</v>
      </c>
      <c r="Y190" s="106"/>
    </row>
    <row r="191" spans="1:25" s="63" customFormat="1" ht="65.25" customHeight="1">
      <c r="A191" s="22">
        <v>3</v>
      </c>
      <c r="B191" s="244" t="s">
        <v>836</v>
      </c>
      <c r="C191" s="245" t="s">
        <v>1557</v>
      </c>
      <c r="D191" s="257" t="s">
        <v>847</v>
      </c>
      <c r="E191" s="269">
        <v>10.45</v>
      </c>
      <c r="F191" s="22">
        <v>1750</v>
      </c>
      <c r="G191" s="331">
        <f>F191*E191</f>
        <v>18287.5</v>
      </c>
      <c r="H191" s="281" t="s">
        <v>837</v>
      </c>
      <c r="I191" s="203">
        <v>43383</v>
      </c>
      <c r="J191" s="22">
        <v>10</v>
      </c>
      <c r="K191" s="5"/>
      <c r="L191" s="6">
        <f>K191*E191</f>
        <v>0</v>
      </c>
      <c r="M191" s="204">
        <v>1004</v>
      </c>
      <c r="N191" s="205">
        <v>43371</v>
      </c>
      <c r="O191" s="22">
        <f>F191+K191-W191</f>
        <v>0</v>
      </c>
      <c r="P191" s="6">
        <f>O191*E191</f>
        <v>0</v>
      </c>
      <c r="Q191" s="10"/>
      <c r="R191" s="5"/>
      <c r="S191" s="5"/>
      <c r="T191" s="5"/>
      <c r="U191" s="5"/>
      <c r="V191" s="5"/>
      <c r="W191" s="22">
        <v>1750</v>
      </c>
      <c r="X191" s="6">
        <f>W191*E191</f>
        <v>18287.5</v>
      </c>
      <c r="Y191" s="106"/>
    </row>
    <row r="192" spans="1:25" s="63" customFormat="1">
      <c r="A192" s="77"/>
      <c r="B192" s="214" t="s">
        <v>266</v>
      </c>
      <c r="C192" s="180"/>
      <c r="D192" s="211"/>
      <c r="E192" s="177"/>
      <c r="F192" s="212"/>
      <c r="G192" s="86">
        <f>SUM(G189:G191)</f>
        <v>131810.90000000002</v>
      </c>
      <c r="H192" s="182"/>
      <c r="I192" s="80"/>
      <c r="J192" s="77"/>
      <c r="K192" s="5"/>
      <c r="L192" s="8">
        <f>SUM(L189:L191)</f>
        <v>0</v>
      </c>
      <c r="M192" s="9"/>
      <c r="N192" s="81"/>
      <c r="O192" s="77"/>
      <c r="P192" s="8">
        <f>SUM(P189:P191)</f>
        <v>21750.400000000001</v>
      </c>
      <c r="Q192" s="4"/>
      <c r="R192" s="9"/>
      <c r="S192" s="9"/>
      <c r="T192" s="9"/>
      <c r="U192" s="9"/>
      <c r="V192" s="9"/>
      <c r="W192" s="77"/>
      <c r="X192" s="8">
        <f>SUM(X189:X191)</f>
        <v>110060.5</v>
      </c>
      <c r="Y192" s="106"/>
    </row>
    <row r="193" spans="1:25" s="63" customFormat="1">
      <c r="A193" s="730" t="s">
        <v>809</v>
      </c>
      <c r="B193" s="731"/>
      <c r="C193" s="731"/>
      <c r="D193" s="731"/>
      <c r="E193" s="731"/>
      <c r="F193" s="731"/>
      <c r="G193" s="731"/>
      <c r="H193" s="731"/>
      <c r="I193" s="731"/>
      <c r="J193" s="731"/>
      <c r="K193" s="731"/>
      <c r="L193" s="731"/>
      <c r="M193" s="731"/>
      <c r="N193" s="731"/>
      <c r="O193" s="731"/>
      <c r="P193" s="731"/>
      <c r="Q193" s="731"/>
      <c r="R193" s="731"/>
      <c r="S193" s="731"/>
      <c r="T193" s="731"/>
      <c r="U193" s="731"/>
      <c r="V193" s="731"/>
      <c r="W193" s="731"/>
      <c r="X193" s="732"/>
      <c r="Y193" s="106"/>
    </row>
    <row r="194" spans="1:25" s="63" customFormat="1" ht="36">
      <c r="A194" s="22">
        <v>1</v>
      </c>
      <c r="B194" s="181" t="s">
        <v>764</v>
      </c>
      <c r="C194" s="176" t="s">
        <v>1555</v>
      </c>
      <c r="D194" s="152" t="s">
        <v>712</v>
      </c>
      <c r="E194" s="150">
        <v>9.11</v>
      </c>
      <c r="F194" s="22">
        <v>3693</v>
      </c>
      <c r="G194" s="213">
        <f>F194*E194</f>
        <v>33643.229999999996</v>
      </c>
      <c r="H194" s="182">
        <v>43917</v>
      </c>
      <c r="I194" s="203">
        <v>43369</v>
      </c>
      <c r="J194" s="22" t="s">
        <v>942</v>
      </c>
      <c r="K194" s="5"/>
      <c r="L194" s="6">
        <f>K194*E194</f>
        <v>0</v>
      </c>
      <c r="M194" s="204" t="s">
        <v>740</v>
      </c>
      <c r="N194" s="205" t="s">
        <v>741</v>
      </c>
      <c r="O194" s="22">
        <f>F194+K194-W194</f>
        <v>865</v>
      </c>
      <c r="P194" s="6">
        <f>O194*E194</f>
        <v>7880.15</v>
      </c>
      <c r="Q194" s="10"/>
      <c r="R194" s="5"/>
      <c r="S194" s="5"/>
      <c r="T194" s="5"/>
      <c r="U194" s="5"/>
      <c r="V194" s="5"/>
      <c r="W194" s="22">
        <v>2828</v>
      </c>
      <c r="X194" s="6">
        <f>W194*E194</f>
        <v>25763.079999999998</v>
      </c>
      <c r="Y194" s="106"/>
    </row>
    <row r="195" spans="1:25" s="63" customFormat="1" ht="48">
      <c r="A195" s="22">
        <v>2</v>
      </c>
      <c r="B195" s="181" t="s">
        <v>765</v>
      </c>
      <c r="C195" s="176" t="s">
        <v>1555</v>
      </c>
      <c r="D195" s="152" t="s">
        <v>766</v>
      </c>
      <c r="E195" s="150">
        <v>22.69</v>
      </c>
      <c r="F195" s="22">
        <v>13987</v>
      </c>
      <c r="G195" s="213">
        <f>F195*E195</f>
        <v>317365.03000000003</v>
      </c>
      <c r="H195" s="182">
        <v>43861</v>
      </c>
      <c r="I195" s="203">
        <v>43369</v>
      </c>
      <c r="J195" s="22" t="s">
        <v>943</v>
      </c>
      <c r="K195" s="5"/>
      <c r="L195" s="6">
        <f>K195*E195</f>
        <v>0</v>
      </c>
      <c r="M195" s="204" t="s">
        <v>740</v>
      </c>
      <c r="N195" s="205" t="s">
        <v>741</v>
      </c>
      <c r="O195" s="22">
        <f>F195+K195-W195</f>
        <v>678</v>
      </c>
      <c r="P195" s="6">
        <f>O195*E195</f>
        <v>15383.820000000002</v>
      </c>
      <c r="Q195" s="10"/>
      <c r="R195" s="5"/>
      <c r="S195" s="5"/>
      <c r="T195" s="5"/>
      <c r="U195" s="5"/>
      <c r="V195" s="5"/>
      <c r="W195" s="22">
        <v>13309</v>
      </c>
      <c r="X195" s="6">
        <f>W195*E195</f>
        <v>301981.21000000002</v>
      </c>
      <c r="Y195" s="106"/>
    </row>
    <row r="196" spans="1:25" s="63" customFormat="1" ht="72">
      <c r="A196" s="22">
        <v>3</v>
      </c>
      <c r="B196" s="244" t="s">
        <v>836</v>
      </c>
      <c r="C196" s="245" t="s">
        <v>1557</v>
      </c>
      <c r="D196" s="257" t="s">
        <v>847</v>
      </c>
      <c r="E196" s="269">
        <v>10.45</v>
      </c>
      <c r="F196" s="22">
        <v>0</v>
      </c>
      <c r="G196" s="213">
        <f>F196*E196</f>
        <v>0</v>
      </c>
      <c r="H196" s="182">
        <v>44070</v>
      </c>
      <c r="I196" s="203">
        <v>43389</v>
      </c>
      <c r="J196" s="22">
        <v>11</v>
      </c>
      <c r="K196" s="5">
        <v>1750</v>
      </c>
      <c r="L196" s="6">
        <f>K196*E196</f>
        <v>18287.5</v>
      </c>
      <c r="M196" s="204">
        <v>1004</v>
      </c>
      <c r="N196" s="205">
        <v>43371</v>
      </c>
      <c r="O196" s="22">
        <f>F196+K196-W196</f>
        <v>167</v>
      </c>
      <c r="P196" s="6">
        <f>O196*E196</f>
        <v>1745.1499999999999</v>
      </c>
      <c r="Q196" s="10"/>
      <c r="R196" s="5"/>
      <c r="S196" s="5"/>
      <c r="T196" s="5"/>
      <c r="U196" s="5"/>
      <c r="V196" s="5"/>
      <c r="W196" s="22">
        <v>1583</v>
      </c>
      <c r="X196" s="6">
        <f>W196*E196</f>
        <v>16542.349999999999</v>
      </c>
      <c r="Y196" s="106"/>
    </row>
    <row r="197" spans="1:25" s="63" customFormat="1">
      <c r="A197" s="77"/>
      <c r="B197" s="214" t="s">
        <v>266</v>
      </c>
      <c r="C197" s="180"/>
      <c r="D197" s="211"/>
      <c r="E197" s="177"/>
      <c r="F197" s="212"/>
      <c r="G197" s="86">
        <f>SUM(G194:G195)</f>
        <v>351008.26</v>
      </c>
      <c r="H197" s="182"/>
      <c r="I197" s="80"/>
      <c r="J197" s="77"/>
      <c r="K197" s="5"/>
      <c r="L197" s="8">
        <f>SUM(L194:L196)</f>
        <v>18287.5</v>
      </c>
      <c r="M197" s="9"/>
      <c r="N197" s="81"/>
      <c r="O197" s="77"/>
      <c r="P197" s="8">
        <f>SUM(P194:P196)</f>
        <v>25009.120000000003</v>
      </c>
      <c r="Q197" s="4"/>
      <c r="R197" s="9"/>
      <c r="S197" s="9"/>
      <c r="T197" s="9"/>
      <c r="U197" s="9"/>
      <c r="V197" s="9"/>
      <c r="W197" s="77"/>
      <c r="X197" s="8">
        <f>SUM(X194:X196)</f>
        <v>344286.64</v>
      </c>
      <c r="Y197" s="106"/>
    </row>
    <row r="198" spans="1:25" s="63" customFormat="1">
      <c r="A198" s="730" t="s">
        <v>808</v>
      </c>
      <c r="B198" s="731"/>
      <c r="C198" s="731"/>
      <c r="D198" s="731"/>
      <c r="E198" s="731"/>
      <c r="F198" s="731"/>
      <c r="G198" s="731"/>
      <c r="H198" s="731"/>
      <c r="I198" s="731"/>
      <c r="J198" s="731"/>
      <c r="K198" s="731"/>
      <c r="L198" s="731"/>
      <c r="M198" s="731"/>
      <c r="N198" s="731"/>
      <c r="O198" s="731"/>
      <c r="P198" s="731"/>
      <c r="Q198" s="731"/>
      <c r="R198" s="731"/>
      <c r="S198" s="731"/>
      <c r="T198" s="731"/>
      <c r="U198" s="731"/>
      <c r="V198" s="731"/>
      <c r="W198" s="731"/>
      <c r="X198" s="732"/>
      <c r="Y198" s="106"/>
    </row>
    <row r="199" spans="1:25" s="63" customFormat="1" ht="36">
      <c r="A199" s="22">
        <v>1</v>
      </c>
      <c r="B199" s="181" t="s">
        <v>764</v>
      </c>
      <c r="C199" s="176" t="s">
        <v>1555</v>
      </c>
      <c r="D199" s="152" t="s">
        <v>712</v>
      </c>
      <c r="E199" s="150">
        <v>9.11</v>
      </c>
      <c r="F199" s="22">
        <v>7850</v>
      </c>
      <c r="G199" s="213">
        <f>F199*E199</f>
        <v>71513.5</v>
      </c>
      <c r="H199" s="182">
        <v>43858</v>
      </c>
      <c r="I199" s="203">
        <v>43369</v>
      </c>
      <c r="J199" s="22" t="s">
        <v>845</v>
      </c>
      <c r="K199" s="5"/>
      <c r="L199" s="6">
        <f>K199*E199</f>
        <v>0</v>
      </c>
      <c r="M199" s="204" t="s">
        <v>740</v>
      </c>
      <c r="N199" s="205" t="s">
        <v>741</v>
      </c>
      <c r="O199" s="22">
        <f>F199+K199-W199</f>
        <v>300</v>
      </c>
      <c r="P199" s="6">
        <f>O199*E199</f>
        <v>2733</v>
      </c>
      <c r="Q199" s="10"/>
      <c r="R199" s="5"/>
      <c r="S199" s="5"/>
      <c r="T199" s="5"/>
      <c r="U199" s="5"/>
      <c r="V199" s="5"/>
      <c r="W199" s="22">
        <v>7550</v>
      </c>
      <c r="X199" s="6">
        <f>W199*E199</f>
        <v>68780.5</v>
      </c>
      <c r="Y199" s="106"/>
    </row>
    <row r="200" spans="1:25" s="63" customFormat="1" ht="48">
      <c r="A200" s="22">
        <v>2</v>
      </c>
      <c r="B200" s="181" t="s">
        <v>765</v>
      </c>
      <c r="C200" s="176" t="s">
        <v>1555</v>
      </c>
      <c r="D200" s="152" t="s">
        <v>766</v>
      </c>
      <c r="E200" s="150">
        <v>22.69</v>
      </c>
      <c r="F200" s="22">
        <v>11900</v>
      </c>
      <c r="G200" s="213">
        <f>F200*E200</f>
        <v>270011</v>
      </c>
      <c r="H200" s="182">
        <v>43920</v>
      </c>
      <c r="I200" s="203">
        <v>43369</v>
      </c>
      <c r="J200" s="22" t="s">
        <v>846</v>
      </c>
      <c r="K200" s="5"/>
      <c r="L200" s="6">
        <f>K200*E200</f>
        <v>0</v>
      </c>
      <c r="M200" s="204" t="s">
        <v>740</v>
      </c>
      <c r="N200" s="205" t="s">
        <v>741</v>
      </c>
      <c r="O200" s="22">
        <f>F200+K200-W200</f>
        <v>50</v>
      </c>
      <c r="P200" s="6">
        <f>O200*E200</f>
        <v>1134.5</v>
      </c>
      <c r="Q200" s="10"/>
      <c r="R200" s="5"/>
      <c r="S200" s="5"/>
      <c r="T200" s="5"/>
      <c r="U200" s="5"/>
      <c r="V200" s="5"/>
      <c r="W200" s="22">
        <v>11850</v>
      </c>
      <c r="X200" s="6">
        <f>W200*E200</f>
        <v>268876.5</v>
      </c>
      <c r="Y200" s="106"/>
    </row>
    <row r="201" spans="1:25" s="63" customFormat="1" ht="72">
      <c r="A201" s="22">
        <v>3</v>
      </c>
      <c r="B201" s="244" t="s">
        <v>836</v>
      </c>
      <c r="C201" s="245" t="s">
        <v>1557</v>
      </c>
      <c r="D201" s="257"/>
      <c r="E201" s="269">
        <v>10.45</v>
      </c>
      <c r="F201" s="22">
        <v>1143</v>
      </c>
      <c r="G201" s="331">
        <f>F201*E201</f>
        <v>11944.349999999999</v>
      </c>
      <c r="H201" s="281" t="s">
        <v>837</v>
      </c>
      <c r="I201" s="281" t="s">
        <v>842</v>
      </c>
      <c r="J201" s="22">
        <v>13</v>
      </c>
      <c r="K201" s="5"/>
      <c r="L201" s="6">
        <f>K201*E201</f>
        <v>0</v>
      </c>
      <c r="M201" s="204">
        <v>1004</v>
      </c>
      <c r="N201" s="205">
        <v>43371</v>
      </c>
      <c r="O201" s="22">
        <f>F201+K201-W201</f>
        <v>200</v>
      </c>
      <c r="P201" s="6">
        <f>O201*E201</f>
        <v>2090</v>
      </c>
      <c r="Q201" s="10"/>
      <c r="R201" s="5"/>
      <c r="S201" s="5"/>
      <c r="T201" s="5"/>
      <c r="U201" s="5"/>
      <c r="V201" s="5"/>
      <c r="W201" s="22">
        <v>943</v>
      </c>
      <c r="X201" s="6">
        <f>W201*E201</f>
        <v>9854.3499999999985</v>
      </c>
      <c r="Y201" s="106"/>
    </row>
    <row r="202" spans="1:25" s="63" customFormat="1">
      <c r="A202" s="77"/>
      <c r="B202" s="214" t="s">
        <v>266</v>
      </c>
      <c r="C202" s="180"/>
      <c r="D202" s="211"/>
      <c r="E202" s="177"/>
      <c r="F202" s="212"/>
      <c r="G202" s="86">
        <f>SUM(G199:G201)</f>
        <v>353468.85</v>
      </c>
      <c r="H202" s="182"/>
      <c r="I202" s="80"/>
      <c r="J202" s="77"/>
      <c r="K202" s="5"/>
      <c r="L202" s="8">
        <f>SUM(L199:L201)</f>
        <v>0</v>
      </c>
      <c r="M202" s="9"/>
      <c r="N202" s="81"/>
      <c r="O202" s="77"/>
      <c r="P202" s="8">
        <f>SUM(P199:P201)</f>
        <v>5957.5</v>
      </c>
      <c r="Q202" s="4"/>
      <c r="R202" s="9"/>
      <c r="S202" s="9"/>
      <c r="T202" s="9"/>
      <c r="U202" s="9"/>
      <c r="V202" s="9"/>
      <c r="W202" s="77"/>
      <c r="X202" s="8">
        <f>SUM(X199:X201)</f>
        <v>347511.35</v>
      </c>
      <c r="Y202" s="106"/>
    </row>
    <row r="203" spans="1:25" s="63" customFormat="1">
      <c r="A203" s="730" t="s">
        <v>810</v>
      </c>
      <c r="B203" s="731"/>
      <c r="C203" s="731"/>
      <c r="D203" s="731"/>
      <c r="E203" s="731"/>
      <c r="F203" s="731"/>
      <c r="G203" s="731"/>
      <c r="H203" s="731"/>
      <c r="I203" s="731"/>
      <c r="J203" s="731"/>
      <c r="K203" s="731"/>
      <c r="L203" s="731"/>
      <c r="M203" s="731"/>
      <c r="N203" s="731"/>
      <c r="O203" s="731"/>
      <c r="P203" s="731"/>
      <c r="Q203" s="731"/>
      <c r="R203" s="731"/>
      <c r="S203" s="731"/>
      <c r="T203" s="731"/>
      <c r="U203" s="731"/>
      <c r="V203" s="731"/>
      <c r="W203" s="731"/>
      <c r="X203" s="732"/>
      <c r="Y203" s="106"/>
    </row>
    <row r="204" spans="1:25" s="63" customFormat="1" ht="36">
      <c r="A204" s="22">
        <v>1</v>
      </c>
      <c r="B204" s="181" t="s">
        <v>764</v>
      </c>
      <c r="C204" s="176" t="s">
        <v>1555</v>
      </c>
      <c r="D204" s="152" t="s">
        <v>712</v>
      </c>
      <c r="E204" s="150">
        <v>9.11</v>
      </c>
      <c r="F204" s="5">
        <v>3310</v>
      </c>
      <c r="G204" s="213">
        <f>F204*E204</f>
        <v>30154.1</v>
      </c>
      <c r="H204" s="182"/>
      <c r="I204" s="203">
        <v>43369</v>
      </c>
      <c r="J204" s="22" t="s">
        <v>959</v>
      </c>
      <c r="K204" s="5"/>
      <c r="L204" s="6">
        <f>K204*E204</f>
        <v>0</v>
      </c>
      <c r="M204" s="204" t="s">
        <v>740</v>
      </c>
      <c r="N204" s="205" t="s">
        <v>741</v>
      </c>
      <c r="O204" s="22">
        <f>F204+K204-W204</f>
        <v>409</v>
      </c>
      <c r="P204" s="6">
        <f>O204*E204</f>
        <v>3725.99</v>
      </c>
      <c r="Q204" s="10"/>
      <c r="R204" s="5"/>
      <c r="S204" s="5"/>
      <c r="T204" s="5"/>
      <c r="U204" s="5"/>
      <c r="V204" s="5"/>
      <c r="W204" s="5">
        <v>2901</v>
      </c>
      <c r="X204" s="6">
        <f>W204*E204</f>
        <v>26428.109999999997</v>
      </c>
      <c r="Y204" s="106"/>
    </row>
    <row r="205" spans="1:25" s="63" customFormat="1" ht="48">
      <c r="A205" s="22">
        <v>2</v>
      </c>
      <c r="B205" s="181" t="s">
        <v>765</v>
      </c>
      <c r="C205" s="176" t="s">
        <v>1555</v>
      </c>
      <c r="D205" s="152" t="s">
        <v>766</v>
      </c>
      <c r="E205" s="150">
        <v>22.69</v>
      </c>
      <c r="F205" s="5">
        <v>12818</v>
      </c>
      <c r="G205" s="213">
        <f>F205*E205</f>
        <v>290840.42000000004</v>
      </c>
      <c r="H205" s="182"/>
      <c r="I205" s="203">
        <v>43369</v>
      </c>
      <c r="J205" s="22" t="s">
        <v>960</v>
      </c>
      <c r="K205" s="5"/>
      <c r="L205" s="6">
        <f>K205*E205</f>
        <v>0</v>
      </c>
      <c r="M205" s="204" t="s">
        <v>740</v>
      </c>
      <c r="N205" s="205" t="s">
        <v>741</v>
      </c>
      <c r="O205" s="22">
        <f>F205+K205-W205</f>
        <v>67</v>
      </c>
      <c r="P205" s="6">
        <f>O205*E205</f>
        <v>1520.23</v>
      </c>
      <c r="Q205" s="10"/>
      <c r="R205" s="5"/>
      <c r="S205" s="5"/>
      <c r="T205" s="5"/>
      <c r="U205" s="5"/>
      <c r="V205" s="5"/>
      <c r="W205" s="5">
        <v>12751</v>
      </c>
      <c r="X205" s="6">
        <f>W205*E205</f>
        <v>289320.19</v>
      </c>
      <c r="Y205" s="106"/>
    </row>
    <row r="206" spans="1:25" s="63" customFormat="1" ht="72">
      <c r="A206" s="22">
        <v>3</v>
      </c>
      <c r="B206" s="244" t="s">
        <v>836</v>
      </c>
      <c r="C206" s="245" t="s">
        <v>1557</v>
      </c>
      <c r="D206" s="257"/>
      <c r="E206" s="269">
        <v>10.45</v>
      </c>
      <c r="F206" s="5">
        <v>1377</v>
      </c>
      <c r="G206" s="331">
        <f>F206*E206</f>
        <v>14389.65</v>
      </c>
      <c r="H206" s="281" t="s">
        <v>837</v>
      </c>
      <c r="I206" s="281" t="s">
        <v>842</v>
      </c>
      <c r="J206" s="22">
        <v>15</v>
      </c>
      <c r="K206" s="5"/>
      <c r="L206" s="6">
        <f>K206*E206</f>
        <v>0</v>
      </c>
      <c r="M206" s="204">
        <v>1004</v>
      </c>
      <c r="N206" s="205">
        <v>43371</v>
      </c>
      <c r="O206" s="22">
        <f>F206+K206-W206</f>
        <v>91</v>
      </c>
      <c r="P206" s="6">
        <f>O206*E206</f>
        <v>950.94999999999993</v>
      </c>
      <c r="Q206" s="10"/>
      <c r="R206" s="5"/>
      <c r="S206" s="5"/>
      <c r="T206" s="5"/>
      <c r="U206" s="5"/>
      <c r="V206" s="5"/>
      <c r="W206" s="5">
        <v>1286</v>
      </c>
      <c r="X206" s="6">
        <f>W206*E206</f>
        <v>13438.699999999999</v>
      </c>
      <c r="Y206" s="106"/>
    </row>
    <row r="207" spans="1:25" s="63" customFormat="1">
      <c r="A207" s="77"/>
      <c r="B207" s="214" t="s">
        <v>266</v>
      </c>
      <c r="C207" s="180"/>
      <c r="D207" s="211"/>
      <c r="E207" s="177"/>
      <c r="F207" s="212"/>
      <c r="G207" s="86">
        <f>SUM(G204:G206)</f>
        <v>335384.17000000004</v>
      </c>
      <c r="H207" s="182"/>
      <c r="I207" s="80"/>
      <c r="J207" s="77"/>
      <c r="K207" s="5"/>
      <c r="L207" s="8">
        <f>SUM(L204:L206)</f>
        <v>0</v>
      </c>
      <c r="M207" s="9"/>
      <c r="N207" s="81"/>
      <c r="O207" s="77"/>
      <c r="P207" s="8">
        <f>SUM(P204:P206)</f>
        <v>6197.1699999999992</v>
      </c>
      <c r="Q207" s="4"/>
      <c r="R207" s="9"/>
      <c r="S207" s="9"/>
      <c r="T207" s="9"/>
      <c r="U207" s="9"/>
      <c r="V207" s="9"/>
      <c r="W207" s="77"/>
      <c r="X207" s="8">
        <f>SUM(X204:X206)</f>
        <v>329187</v>
      </c>
      <c r="Y207" s="106"/>
    </row>
    <row r="208" spans="1:25" s="63" customFormat="1">
      <c r="A208" s="730" t="s">
        <v>811</v>
      </c>
      <c r="B208" s="731"/>
      <c r="C208" s="731"/>
      <c r="D208" s="731"/>
      <c r="E208" s="731"/>
      <c r="F208" s="731"/>
      <c r="G208" s="731"/>
      <c r="H208" s="731"/>
      <c r="I208" s="731"/>
      <c r="J208" s="731"/>
      <c r="K208" s="731"/>
      <c r="L208" s="731"/>
      <c r="M208" s="731"/>
      <c r="N208" s="731"/>
      <c r="O208" s="731"/>
      <c r="P208" s="731"/>
      <c r="Q208" s="731"/>
      <c r="R208" s="731"/>
      <c r="S208" s="731"/>
      <c r="T208" s="731"/>
      <c r="U208" s="731"/>
      <c r="V208" s="731"/>
      <c r="W208" s="731"/>
      <c r="X208" s="732"/>
      <c r="Y208" s="106"/>
    </row>
    <row r="209" spans="1:25" s="63" customFormat="1" ht="36">
      <c r="A209" s="22">
        <v>1</v>
      </c>
      <c r="B209" s="181" t="s">
        <v>764</v>
      </c>
      <c r="C209" s="176" t="s">
        <v>1555</v>
      </c>
      <c r="D209" s="152" t="s">
        <v>712</v>
      </c>
      <c r="E209" s="150">
        <v>9.11</v>
      </c>
      <c r="F209" s="22">
        <v>15375</v>
      </c>
      <c r="G209" s="213">
        <f>F209*E209</f>
        <v>140066.25</v>
      </c>
      <c r="H209" s="182">
        <v>43917</v>
      </c>
      <c r="I209" s="203">
        <v>43374</v>
      </c>
      <c r="J209" s="22" t="s">
        <v>963</v>
      </c>
      <c r="K209" s="5"/>
      <c r="L209" s="6">
        <f>K209*E209</f>
        <v>0</v>
      </c>
      <c r="M209" s="204" t="s">
        <v>740</v>
      </c>
      <c r="N209" s="205" t="s">
        <v>741</v>
      </c>
      <c r="O209" s="22">
        <f>F209+K209-W209</f>
        <v>1217</v>
      </c>
      <c r="P209" s="6">
        <f>O209*E209</f>
        <v>11086.869999999999</v>
      </c>
      <c r="Q209" s="10"/>
      <c r="R209" s="5"/>
      <c r="S209" s="5"/>
      <c r="T209" s="5"/>
      <c r="U209" s="5"/>
      <c r="V209" s="5"/>
      <c r="W209" s="22">
        <v>14158</v>
      </c>
      <c r="X209" s="6">
        <f>W209*E209</f>
        <v>128979.37999999999</v>
      </c>
      <c r="Y209" s="106"/>
    </row>
    <row r="210" spans="1:25" s="63" customFormat="1" ht="48">
      <c r="A210" s="22">
        <v>2</v>
      </c>
      <c r="B210" s="181" t="s">
        <v>765</v>
      </c>
      <c r="C210" s="176" t="s">
        <v>1555</v>
      </c>
      <c r="D210" s="152" t="s">
        <v>766</v>
      </c>
      <c r="E210" s="150">
        <v>22.69</v>
      </c>
      <c r="F210" s="22">
        <v>3625</v>
      </c>
      <c r="G210" s="213">
        <f>F210*E210</f>
        <v>82251.25</v>
      </c>
      <c r="H210" s="182">
        <v>43859</v>
      </c>
      <c r="I210" s="203">
        <v>43374</v>
      </c>
      <c r="J210" s="22" t="s">
        <v>964</v>
      </c>
      <c r="K210" s="5"/>
      <c r="L210" s="6">
        <f>K210*E210</f>
        <v>0</v>
      </c>
      <c r="M210" s="204" t="s">
        <v>740</v>
      </c>
      <c r="N210" s="205" t="s">
        <v>741</v>
      </c>
      <c r="O210" s="22">
        <f>F210+K210-W210</f>
        <v>635</v>
      </c>
      <c r="P210" s="6">
        <f>O210*E210</f>
        <v>14408.150000000001</v>
      </c>
      <c r="Q210" s="10"/>
      <c r="R210" s="5"/>
      <c r="S210" s="5"/>
      <c r="T210" s="5"/>
      <c r="U210" s="5"/>
      <c r="V210" s="5"/>
      <c r="W210" s="22">
        <v>2990</v>
      </c>
      <c r="X210" s="6">
        <f>W210*E210</f>
        <v>67843.100000000006</v>
      </c>
      <c r="Y210" s="106"/>
    </row>
    <row r="211" spans="1:25" s="63" customFormat="1" ht="72">
      <c r="A211" s="22">
        <v>3</v>
      </c>
      <c r="B211" s="244" t="s">
        <v>836</v>
      </c>
      <c r="C211" s="245" t="s">
        <v>1557</v>
      </c>
      <c r="D211" s="257"/>
      <c r="E211" s="269">
        <v>10.45</v>
      </c>
      <c r="F211" s="22">
        <v>1620</v>
      </c>
      <c r="G211" s="331">
        <f>F211*E211</f>
        <v>16929</v>
      </c>
      <c r="H211" s="281" t="s">
        <v>837</v>
      </c>
      <c r="I211" s="203">
        <v>43383</v>
      </c>
      <c r="J211" s="22">
        <v>17</v>
      </c>
      <c r="K211" s="5"/>
      <c r="L211" s="6">
        <f>K211*E211</f>
        <v>0</v>
      </c>
      <c r="M211" s="204">
        <v>1004</v>
      </c>
      <c r="N211" s="205">
        <v>43371</v>
      </c>
      <c r="O211" s="22">
        <f>F211+K211-W211</f>
        <v>252</v>
      </c>
      <c r="P211" s="6">
        <f>O211*E211</f>
        <v>2633.3999999999996</v>
      </c>
      <c r="Q211" s="10"/>
      <c r="R211" s="5"/>
      <c r="S211" s="5"/>
      <c r="T211" s="5"/>
      <c r="U211" s="5"/>
      <c r="V211" s="5"/>
      <c r="W211" s="22">
        <v>1368</v>
      </c>
      <c r="X211" s="6">
        <f>W211*E211</f>
        <v>14295.599999999999</v>
      </c>
      <c r="Y211" s="106"/>
    </row>
    <row r="212" spans="1:25" s="63" customFormat="1">
      <c r="A212" s="77"/>
      <c r="B212" s="214" t="s">
        <v>266</v>
      </c>
      <c r="C212" s="180"/>
      <c r="D212" s="211"/>
      <c r="E212" s="177"/>
      <c r="F212" s="212"/>
      <c r="G212" s="86">
        <f>SUM(G209:G211)</f>
        <v>239246.5</v>
      </c>
      <c r="H212" s="182"/>
      <c r="I212" s="80"/>
      <c r="J212" s="77"/>
      <c r="K212" s="5"/>
      <c r="L212" s="8">
        <f>SUM(L209:L211)</f>
        <v>0</v>
      </c>
      <c r="M212" s="9"/>
      <c r="N212" s="81"/>
      <c r="O212" s="77"/>
      <c r="P212" s="8">
        <f>SUM(P209:P211)</f>
        <v>28128.42</v>
      </c>
      <c r="Q212" s="4"/>
      <c r="R212" s="9"/>
      <c r="S212" s="9"/>
      <c r="T212" s="9"/>
      <c r="U212" s="9"/>
      <c r="V212" s="9"/>
      <c r="W212" s="77"/>
      <c r="X212" s="8">
        <f>SUM(X209:X211)</f>
        <v>211118.07999999999</v>
      </c>
      <c r="Y212" s="106"/>
    </row>
    <row r="213" spans="1:25" s="63" customFormat="1">
      <c r="A213" s="730" t="s">
        <v>812</v>
      </c>
      <c r="B213" s="731"/>
      <c r="C213" s="731"/>
      <c r="D213" s="731"/>
      <c r="E213" s="731"/>
      <c r="F213" s="731"/>
      <c r="G213" s="731"/>
      <c r="H213" s="731"/>
      <c r="I213" s="731"/>
      <c r="J213" s="731"/>
      <c r="K213" s="731"/>
      <c r="L213" s="731"/>
      <c r="M213" s="731"/>
      <c r="N213" s="731"/>
      <c r="O213" s="731"/>
      <c r="P213" s="731"/>
      <c r="Q213" s="731"/>
      <c r="R213" s="731"/>
      <c r="S213" s="731"/>
      <c r="T213" s="731"/>
      <c r="U213" s="731"/>
      <c r="V213" s="731"/>
      <c r="W213" s="731"/>
      <c r="X213" s="732"/>
      <c r="Y213" s="106"/>
    </row>
    <row r="214" spans="1:25" s="63" customFormat="1" ht="36">
      <c r="A214" s="22">
        <v>1</v>
      </c>
      <c r="B214" s="181" t="s">
        <v>764</v>
      </c>
      <c r="C214" s="176" t="s">
        <v>1555</v>
      </c>
      <c r="D214" s="152" t="s">
        <v>712</v>
      </c>
      <c r="E214" s="150">
        <v>9.11</v>
      </c>
      <c r="F214" s="22">
        <v>14685</v>
      </c>
      <c r="G214" s="213">
        <f>F214*E214</f>
        <v>133780.35</v>
      </c>
      <c r="H214" s="182">
        <v>43917</v>
      </c>
      <c r="I214" s="203">
        <v>43369</v>
      </c>
      <c r="J214" s="22"/>
      <c r="K214" s="5"/>
      <c r="L214" s="6">
        <f>K214*E214</f>
        <v>0</v>
      </c>
      <c r="M214" s="204" t="s">
        <v>740</v>
      </c>
      <c r="N214" s="205" t="s">
        <v>741</v>
      </c>
      <c r="O214" s="22">
        <f>F214+K214-W214</f>
        <v>250</v>
      </c>
      <c r="P214" s="6">
        <f>O214*E214</f>
        <v>2277.5</v>
      </c>
      <c r="Q214" s="4"/>
      <c r="R214" s="9"/>
      <c r="S214" s="9"/>
      <c r="T214" s="9"/>
      <c r="U214" s="9"/>
      <c r="V214" s="9"/>
      <c r="W214" s="22">
        <v>14435</v>
      </c>
      <c r="X214" s="6">
        <f>W214*E214</f>
        <v>131502.85</v>
      </c>
      <c r="Y214" s="106"/>
    </row>
    <row r="215" spans="1:25" s="63" customFormat="1" ht="48">
      <c r="A215" s="22">
        <v>2</v>
      </c>
      <c r="B215" s="181" t="s">
        <v>765</v>
      </c>
      <c r="C215" s="176" t="s">
        <v>1555</v>
      </c>
      <c r="D215" s="152" t="s">
        <v>766</v>
      </c>
      <c r="E215" s="150">
        <v>22.69</v>
      </c>
      <c r="F215" s="22">
        <v>21615</v>
      </c>
      <c r="G215" s="213">
        <f>F215*E215</f>
        <v>490444.35000000003</v>
      </c>
      <c r="H215" s="182">
        <v>43860</v>
      </c>
      <c r="I215" s="203">
        <v>43369</v>
      </c>
      <c r="J215" s="22"/>
      <c r="K215" s="5"/>
      <c r="L215" s="6">
        <f>K215*E215</f>
        <v>0</v>
      </c>
      <c r="M215" s="204" t="s">
        <v>740</v>
      </c>
      <c r="N215" s="205" t="s">
        <v>741</v>
      </c>
      <c r="O215" s="22">
        <f>F215+K215-W215</f>
        <v>259</v>
      </c>
      <c r="P215" s="6">
        <f>O215*E215</f>
        <v>5876.71</v>
      </c>
      <c r="Q215" s="4"/>
      <c r="R215" s="9"/>
      <c r="S215" s="9"/>
      <c r="T215" s="9"/>
      <c r="U215" s="9"/>
      <c r="V215" s="9"/>
      <c r="W215" s="22">
        <v>21356</v>
      </c>
      <c r="X215" s="6">
        <f>W215*E215</f>
        <v>484567.64</v>
      </c>
      <c r="Y215" s="106"/>
    </row>
    <row r="216" spans="1:25" s="63" customFormat="1" ht="36">
      <c r="A216" s="22">
        <v>3</v>
      </c>
      <c r="B216" s="259" t="s">
        <v>822</v>
      </c>
      <c r="C216" s="206" t="s">
        <v>1557</v>
      </c>
      <c r="D216" s="196" t="s">
        <v>823</v>
      </c>
      <c r="E216" s="207">
        <v>10.45</v>
      </c>
      <c r="F216" s="22">
        <v>2200</v>
      </c>
      <c r="G216" s="213">
        <f>F216*E216</f>
        <v>22990</v>
      </c>
      <c r="H216" s="182">
        <v>44070</v>
      </c>
      <c r="I216" s="203">
        <v>43383</v>
      </c>
      <c r="J216" s="22"/>
      <c r="K216" s="5"/>
      <c r="L216" s="6">
        <f>K216*E216</f>
        <v>0</v>
      </c>
      <c r="M216" s="204">
        <v>1004</v>
      </c>
      <c r="N216" s="205">
        <v>43371</v>
      </c>
      <c r="O216" s="22">
        <f>F216+K216-W216</f>
        <v>5</v>
      </c>
      <c r="P216" s="6">
        <f>O216*E216</f>
        <v>52.25</v>
      </c>
      <c r="Q216" s="4"/>
      <c r="R216" s="9"/>
      <c r="S216" s="9"/>
      <c r="T216" s="9"/>
      <c r="U216" s="9"/>
      <c r="V216" s="9"/>
      <c r="W216" s="22">
        <v>2195</v>
      </c>
      <c r="X216" s="6">
        <f>W216*E216</f>
        <v>22937.75</v>
      </c>
      <c r="Y216" s="106"/>
    </row>
    <row r="217" spans="1:25" s="63" customFormat="1">
      <c r="A217" s="77"/>
      <c r="B217" s="214" t="s">
        <v>266</v>
      </c>
      <c r="C217" s="180"/>
      <c r="D217" s="211"/>
      <c r="E217" s="177"/>
      <c r="F217" s="212"/>
      <c r="G217" s="86">
        <f>SUM(G214:G216)</f>
        <v>647214.70000000007</v>
      </c>
      <c r="H217" s="182"/>
      <c r="I217" s="80"/>
      <c r="J217" s="77"/>
      <c r="K217" s="5"/>
      <c r="L217" s="8">
        <f>SUM(L214:L216)</f>
        <v>0</v>
      </c>
      <c r="M217" s="9"/>
      <c r="N217" s="81"/>
      <c r="O217" s="77"/>
      <c r="P217" s="8">
        <f>SUM(P214:P216)</f>
        <v>8206.4599999999991</v>
      </c>
      <c r="Q217" s="4"/>
      <c r="R217" s="9"/>
      <c r="S217" s="9"/>
      <c r="T217" s="9"/>
      <c r="U217" s="9"/>
      <c r="V217" s="9"/>
      <c r="W217" s="77"/>
      <c r="X217" s="8">
        <f>SUM(X214:X216)</f>
        <v>639008.24</v>
      </c>
      <c r="Y217" s="106"/>
    </row>
    <row r="218" spans="1:25" s="63" customFormat="1">
      <c r="A218" s="730" t="s">
        <v>813</v>
      </c>
      <c r="B218" s="731"/>
      <c r="C218" s="731"/>
      <c r="D218" s="731"/>
      <c r="E218" s="731"/>
      <c r="F218" s="731"/>
      <c r="G218" s="731"/>
      <c r="H218" s="731"/>
      <c r="I218" s="731"/>
      <c r="J218" s="731"/>
      <c r="K218" s="731"/>
      <c r="L218" s="731"/>
      <c r="M218" s="731"/>
      <c r="N218" s="731"/>
      <c r="O218" s="731"/>
      <c r="P218" s="731"/>
      <c r="Q218" s="731"/>
      <c r="R218" s="731"/>
      <c r="S218" s="731"/>
      <c r="T218" s="731"/>
      <c r="U218" s="731"/>
      <c r="V218" s="731"/>
      <c r="W218" s="731"/>
      <c r="X218" s="732"/>
      <c r="Y218" s="106"/>
    </row>
    <row r="219" spans="1:25" s="63" customFormat="1" ht="36">
      <c r="A219" s="22">
        <v>1</v>
      </c>
      <c r="B219" s="181" t="s">
        <v>764</v>
      </c>
      <c r="C219" s="176" t="s">
        <v>1555</v>
      </c>
      <c r="D219" s="152" t="s">
        <v>712</v>
      </c>
      <c r="E219" s="150">
        <v>9.11</v>
      </c>
      <c r="F219" s="22">
        <v>8000</v>
      </c>
      <c r="G219" s="213">
        <f>F219*E219</f>
        <v>72880</v>
      </c>
      <c r="H219" s="182">
        <v>43917</v>
      </c>
      <c r="I219" s="203">
        <v>43369</v>
      </c>
      <c r="J219" s="22" t="s">
        <v>824</v>
      </c>
      <c r="K219" s="5"/>
      <c r="L219" s="6">
        <f>K219*E219</f>
        <v>0</v>
      </c>
      <c r="M219" s="204" t="s">
        <v>740</v>
      </c>
      <c r="N219" s="205" t="s">
        <v>741</v>
      </c>
      <c r="O219" s="77"/>
      <c r="P219" s="8"/>
      <c r="Q219" s="4"/>
      <c r="R219" s="9"/>
      <c r="S219" s="9"/>
      <c r="T219" s="9"/>
      <c r="U219" s="9"/>
      <c r="V219" s="9"/>
      <c r="W219" s="22">
        <v>8000</v>
      </c>
      <c r="X219" s="6">
        <f>W219*E219</f>
        <v>72880</v>
      </c>
      <c r="Y219" s="106"/>
    </row>
    <row r="220" spans="1:25" s="63" customFormat="1" ht="48">
      <c r="A220" s="22">
        <v>2</v>
      </c>
      <c r="B220" s="181" t="s">
        <v>765</v>
      </c>
      <c r="C220" s="176" t="s">
        <v>1555</v>
      </c>
      <c r="D220" s="152" t="s">
        <v>766</v>
      </c>
      <c r="E220" s="150">
        <v>22.69</v>
      </c>
      <c r="F220" s="22">
        <v>8000</v>
      </c>
      <c r="G220" s="213">
        <f>F220*E220</f>
        <v>181520</v>
      </c>
      <c r="H220" s="182">
        <v>43860</v>
      </c>
      <c r="I220" s="203">
        <v>43369</v>
      </c>
      <c r="J220" s="22" t="s">
        <v>825</v>
      </c>
      <c r="K220" s="5"/>
      <c r="L220" s="6">
        <f>K220*E220</f>
        <v>0</v>
      </c>
      <c r="M220" s="204" t="s">
        <v>740</v>
      </c>
      <c r="N220" s="205" t="s">
        <v>741</v>
      </c>
      <c r="O220" s="77"/>
      <c r="P220" s="8"/>
      <c r="Q220" s="4"/>
      <c r="R220" s="9"/>
      <c r="S220" s="9"/>
      <c r="T220" s="9"/>
      <c r="U220" s="9"/>
      <c r="V220" s="9"/>
      <c r="W220" s="22">
        <v>8000</v>
      </c>
      <c r="X220" s="6">
        <f>W220*E220</f>
        <v>181520</v>
      </c>
      <c r="Y220" s="106"/>
    </row>
    <row r="221" spans="1:25" s="63" customFormat="1" ht="36">
      <c r="A221" s="22">
        <v>3</v>
      </c>
      <c r="B221" s="259" t="s">
        <v>822</v>
      </c>
      <c r="C221" s="206" t="s">
        <v>1557</v>
      </c>
      <c r="D221" s="196" t="s">
        <v>823</v>
      </c>
      <c r="E221" s="207">
        <v>10.45</v>
      </c>
      <c r="F221" s="22">
        <v>1200</v>
      </c>
      <c r="G221" s="213">
        <f>F221*E221</f>
        <v>12540</v>
      </c>
      <c r="H221" s="182">
        <v>44070</v>
      </c>
      <c r="I221" s="203">
        <v>43383</v>
      </c>
      <c r="J221" s="22">
        <v>23</v>
      </c>
      <c r="K221" s="5"/>
      <c r="L221" s="6">
        <f>K221*E221</f>
        <v>0</v>
      </c>
      <c r="M221" s="204">
        <v>1004</v>
      </c>
      <c r="N221" s="205">
        <v>43371</v>
      </c>
      <c r="O221" s="77"/>
      <c r="P221" s="8"/>
      <c r="Q221" s="4"/>
      <c r="R221" s="9"/>
      <c r="S221" s="9"/>
      <c r="T221" s="9"/>
      <c r="U221" s="9"/>
      <c r="V221" s="9"/>
      <c r="W221" s="22">
        <v>1200</v>
      </c>
      <c r="X221" s="6">
        <f>W221*E221</f>
        <v>12540</v>
      </c>
      <c r="Y221" s="106"/>
    </row>
    <row r="222" spans="1:25" s="63" customFormat="1">
      <c r="A222" s="77"/>
      <c r="B222" s="214" t="s">
        <v>266</v>
      </c>
      <c r="C222" s="180"/>
      <c r="D222" s="211"/>
      <c r="E222" s="177"/>
      <c r="F222" s="212"/>
      <c r="G222" s="86">
        <f>SUM(G219:G221)</f>
        <v>266940</v>
      </c>
      <c r="H222" s="182"/>
      <c r="I222" s="80"/>
      <c r="J222" s="77"/>
      <c r="K222" s="5"/>
      <c r="L222" s="8">
        <f>SUM(L219:L221)</f>
        <v>0</v>
      </c>
      <c r="M222" s="9"/>
      <c r="N222" s="81"/>
      <c r="O222" s="77"/>
      <c r="P222" s="8"/>
      <c r="Q222" s="4"/>
      <c r="R222" s="9"/>
      <c r="S222" s="9"/>
      <c r="T222" s="9"/>
      <c r="U222" s="9"/>
      <c r="V222" s="9"/>
      <c r="W222" s="77"/>
      <c r="X222" s="8">
        <f>SUM(X219:X221)</f>
        <v>266940</v>
      </c>
      <c r="Y222" s="106"/>
    </row>
    <row r="223" spans="1:25" s="63" customFormat="1">
      <c r="A223" s="730" t="s">
        <v>814</v>
      </c>
      <c r="B223" s="731"/>
      <c r="C223" s="731"/>
      <c r="D223" s="731"/>
      <c r="E223" s="731"/>
      <c r="F223" s="731"/>
      <c r="G223" s="731"/>
      <c r="H223" s="731"/>
      <c r="I223" s="731"/>
      <c r="J223" s="731"/>
      <c r="K223" s="731"/>
      <c r="L223" s="731"/>
      <c r="M223" s="731"/>
      <c r="N223" s="731"/>
      <c r="O223" s="731"/>
      <c r="P223" s="731"/>
      <c r="Q223" s="731"/>
      <c r="R223" s="731"/>
      <c r="S223" s="731"/>
      <c r="T223" s="731"/>
      <c r="U223" s="731"/>
      <c r="V223" s="731"/>
      <c r="W223" s="731"/>
      <c r="X223" s="732"/>
      <c r="Y223" s="106"/>
    </row>
    <row r="224" spans="1:25" s="63" customFormat="1" ht="36">
      <c r="A224" s="22">
        <v>1</v>
      </c>
      <c r="B224" s="181" t="s">
        <v>764</v>
      </c>
      <c r="C224" s="176" t="s">
        <v>1555</v>
      </c>
      <c r="D224" s="152" t="s">
        <v>712</v>
      </c>
      <c r="E224" s="150">
        <v>9.11</v>
      </c>
      <c r="F224" s="22">
        <v>9040</v>
      </c>
      <c r="G224" s="213">
        <f>F224*E224</f>
        <v>82354.399999999994</v>
      </c>
      <c r="H224" s="182"/>
      <c r="I224" s="203">
        <v>43374</v>
      </c>
      <c r="J224" s="22" t="s">
        <v>879</v>
      </c>
      <c r="K224" s="5"/>
      <c r="L224" s="6">
        <f>K224*E224</f>
        <v>0</v>
      </c>
      <c r="M224" s="204" t="s">
        <v>740</v>
      </c>
      <c r="N224" s="205" t="s">
        <v>741</v>
      </c>
      <c r="O224" s="22">
        <f>F224+K224-W224</f>
        <v>162</v>
      </c>
      <c r="P224" s="6">
        <f>O224*E224</f>
        <v>1475.82</v>
      </c>
      <c r="Q224" s="10"/>
      <c r="R224" s="5"/>
      <c r="S224" s="5"/>
      <c r="T224" s="5"/>
      <c r="U224" s="5"/>
      <c r="V224" s="5"/>
      <c r="W224" s="22">
        <v>8878</v>
      </c>
      <c r="X224" s="6">
        <f>W224*E224</f>
        <v>80878.58</v>
      </c>
      <c r="Y224" s="106"/>
    </row>
    <row r="225" spans="1:25" s="63" customFormat="1" ht="48">
      <c r="A225" s="22">
        <v>2</v>
      </c>
      <c r="B225" s="181" t="s">
        <v>765</v>
      </c>
      <c r="C225" s="176" t="s">
        <v>1555</v>
      </c>
      <c r="D225" s="152" t="s">
        <v>766</v>
      </c>
      <c r="E225" s="150">
        <v>22.69</v>
      </c>
      <c r="F225" s="22">
        <v>9565</v>
      </c>
      <c r="G225" s="213">
        <f>F225*E225</f>
        <v>217029.85</v>
      </c>
      <c r="H225" s="182"/>
      <c r="I225" s="203">
        <v>43374</v>
      </c>
      <c r="J225" s="22" t="s">
        <v>880</v>
      </c>
      <c r="K225" s="5"/>
      <c r="L225" s="6">
        <f>K225*E225</f>
        <v>0</v>
      </c>
      <c r="M225" s="204" t="s">
        <v>740</v>
      </c>
      <c r="N225" s="205" t="s">
        <v>741</v>
      </c>
      <c r="O225" s="22">
        <f>F225+K225-W225</f>
        <v>125</v>
      </c>
      <c r="P225" s="6">
        <f>O225*E225</f>
        <v>2836.25</v>
      </c>
      <c r="Q225" s="10"/>
      <c r="R225" s="5"/>
      <c r="S225" s="5"/>
      <c r="T225" s="5"/>
      <c r="U225" s="5"/>
      <c r="V225" s="5"/>
      <c r="W225" s="22">
        <v>9440</v>
      </c>
      <c r="X225" s="6">
        <f>W225*E225</f>
        <v>214193.6</v>
      </c>
      <c r="Y225" s="106"/>
    </row>
    <row r="226" spans="1:25" s="63" customFormat="1" ht="36">
      <c r="A226" s="22">
        <v>3</v>
      </c>
      <c r="B226" s="259" t="s">
        <v>822</v>
      </c>
      <c r="C226" s="206" t="s">
        <v>1557</v>
      </c>
      <c r="D226" s="196" t="s">
        <v>823</v>
      </c>
      <c r="E226" s="207">
        <v>10.45</v>
      </c>
      <c r="F226" s="22">
        <v>1542</v>
      </c>
      <c r="G226" s="213">
        <f>F226*E226</f>
        <v>16113.9</v>
      </c>
      <c r="H226" s="182"/>
      <c r="I226" s="203">
        <v>43383</v>
      </c>
      <c r="J226" s="22">
        <v>24</v>
      </c>
      <c r="K226" s="5"/>
      <c r="L226" s="6">
        <f>K226*E226</f>
        <v>0</v>
      </c>
      <c r="M226" s="204">
        <v>1004</v>
      </c>
      <c r="N226" s="205">
        <v>43371</v>
      </c>
      <c r="O226" s="22">
        <f>F226+K226-W226</f>
        <v>79</v>
      </c>
      <c r="P226" s="6">
        <f>O226*E226</f>
        <v>825.55</v>
      </c>
      <c r="Q226" s="10"/>
      <c r="R226" s="5"/>
      <c r="S226" s="5"/>
      <c r="T226" s="5"/>
      <c r="U226" s="5"/>
      <c r="V226" s="5"/>
      <c r="W226" s="22">
        <v>1463</v>
      </c>
      <c r="X226" s="6">
        <f>W226*E226</f>
        <v>15288.349999999999</v>
      </c>
      <c r="Y226" s="106"/>
    </row>
    <row r="227" spans="1:25" s="63" customFormat="1">
      <c r="A227" s="77"/>
      <c r="B227" s="214" t="s">
        <v>266</v>
      </c>
      <c r="C227" s="180"/>
      <c r="D227" s="211"/>
      <c r="E227" s="177"/>
      <c r="F227" s="212"/>
      <c r="G227" s="86">
        <f>SUM(G224:G226)</f>
        <v>315498.15000000002</v>
      </c>
      <c r="H227" s="182"/>
      <c r="I227" s="80"/>
      <c r="J227" s="77"/>
      <c r="K227" s="5"/>
      <c r="L227" s="8">
        <f>SUM(L224:L226)</f>
        <v>0</v>
      </c>
      <c r="M227" s="9"/>
      <c r="N227" s="81"/>
      <c r="O227" s="77"/>
      <c r="P227" s="8">
        <f>SUM(P224:P226)</f>
        <v>5137.62</v>
      </c>
      <c r="Q227" s="4"/>
      <c r="R227" s="9"/>
      <c r="S227" s="9"/>
      <c r="T227" s="9"/>
      <c r="U227" s="9"/>
      <c r="V227" s="9"/>
      <c r="W227" s="77"/>
      <c r="X227" s="8">
        <f>SUM(X224:X226)</f>
        <v>310360.52999999997</v>
      </c>
      <c r="Y227" s="106"/>
    </row>
    <row r="228" spans="1:25" s="63" customFormat="1">
      <c r="A228" s="730" t="s">
        <v>815</v>
      </c>
      <c r="B228" s="731"/>
      <c r="C228" s="731"/>
      <c r="D228" s="731"/>
      <c r="E228" s="731"/>
      <c r="F228" s="731"/>
      <c r="G228" s="731"/>
      <c r="H228" s="731"/>
      <c r="I228" s="731"/>
      <c r="J228" s="731"/>
      <c r="K228" s="731"/>
      <c r="L228" s="731"/>
      <c r="M228" s="731"/>
      <c r="N228" s="731"/>
      <c r="O228" s="731"/>
      <c r="P228" s="731"/>
      <c r="Q228" s="731"/>
      <c r="R228" s="731"/>
      <c r="S228" s="731"/>
      <c r="T228" s="731"/>
      <c r="U228" s="731"/>
      <c r="V228" s="731"/>
      <c r="W228" s="731"/>
      <c r="X228" s="732"/>
      <c r="Y228" s="106"/>
    </row>
    <row r="229" spans="1:25" s="63" customFormat="1" ht="36">
      <c r="A229" s="22">
        <v>1</v>
      </c>
      <c r="B229" s="181" t="s">
        <v>764</v>
      </c>
      <c r="C229" s="176" t="s">
        <v>1555</v>
      </c>
      <c r="D229" s="152" t="s">
        <v>712</v>
      </c>
      <c r="E229" s="150">
        <v>9.11</v>
      </c>
      <c r="F229" s="22">
        <v>3666</v>
      </c>
      <c r="G229" s="213">
        <f>F229*E229</f>
        <v>33397.259999999995</v>
      </c>
      <c r="H229" s="182"/>
      <c r="I229" s="203">
        <v>43369</v>
      </c>
      <c r="J229" s="22" t="s">
        <v>917</v>
      </c>
      <c r="K229" s="5"/>
      <c r="L229" s="6">
        <f>K229*E229</f>
        <v>0</v>
      </c>
      <c r="M229" s="204" t="s">
        <v>740</v>
      </c>
      <c r="N229" s="205" t="s">
        <v>741</v>
      </c>
      <c r="O229" s="22">
        <f>F229+K229-W229</f>
        <v>122</v>
      </c>
      <c r="P229" s="6">
        <f>O229*E229</f>
        <v>1111.4199999999998</v>
      </c>
      <c r="Q229" s="10"/>
      <c r="R229" s="5"/>
      <c r="S229" s="5"/>
      <c r="T229" s="5"/>
      <c r="U229" s="5"/>
      <c r="V229" s="5"/>
      <c r="W229" s="22">
        <v>3544</v>
      </c>
      <c r="X229" s="6">
        <f>W229*E229</f>
        <v>32285.839999999997</v>
      </c>
      <c r="Y229" s="106"/>
    </row>
    <row r="230" spans="1:25" s="63" customFormat="1" ht="48">
      <c r="A230" s="22">
        <v>2</v>
      </c>
      <c r="B230" s="181" t="s">
        <v>765</v>
      </c>
      <c r="C230" s="176" t="s">
        <v>1555</v>
      </c>
      <c r="D230" s="152" t="s">
        <v>766</v>
      </c>
      <c r="E230" s="150">
        <v>22.69</v>
      </c>
      <c r="F230" s="22">
        <v>737</v>
      </c>
      <c r="G230" s="213">
        <f>F230*E230</f>
        <v>16722.530000000002</v>
      </c>
      <c r="H230" s="182"/>
      <c r="I230" s="203">
        <v>43369</v>
      </c>
      <c r="J230" s="22" t="s">
        <v>918</v>
      </c>
      <c r="K230" s="5"/>
      <c r="L230" s="6">
        <f>K230*E230</f>
        <v>0</v>
      </c>
      <c r="M230" s="204" t="s">
        <v>740</v>
      </c>
      <c r="N230" s="205" t="s">
        <v>741</v>
      </c>
      <c r="O230" s="22">
        <f>F230+K230-W230</f>
        <v>74</v>
      </c>
      <c r="P230" s="6">
        <f>O230*E230</f>
        <v>1679.0600000000002</v>
      </c>
      <c r="Q230" s="10"/>
      <c r="R230" s="5"/>
      <c r="S230" s="5"/>
      <c r="T230" s="5"/>
      <c r="U230" s="5"/>
      <c r="V230" s="5"/>
      <c r="W230" s="22">
        <v>663</v>
      </c>
      <c r="X230" s="6">
        <f>W230*E230</f>
        <v>15043.470000000001</v>
      </c>
      <c r="Y230" s="106"/>
    </row>
    <row r="231" spans="1:25" s="63" customFormat="1" ht="36">
      <c r="A231" s="22">
        <v>3</v>
      </c>
      <c r="B231" s="200" t="s">
        <v>822</v>
      </c>
      <c r="C231" s="206" t="s">
        <v>1557</v>
      </c>
      <c r="D231" s="196" t="s">
        <v>823</v>
      </c>
      <c r="E231" s="207">
        <v>10.45</v>
      </c>
      <c r="F231" s="22">
        <v>1107</v>
      </c>
      <c r="G231" s="213">
        <f>F231*E231</f>
        <v>11568.15</v>
      </c>
      <c r="H231" s="182"/>
      <c r="I231" s="203">
        <v>43383</v>
      </c>
      <c r="J231" s="22">
        <v>27</v>
      </c>
      <c r="K231" s="5"/>
      <c r="L231" s="6">
        <f>K231*E231</f>
        <v>0</v>
      </c>
      <c r="M231" s="5">
        <v>1004</v>
      </c>
      <c r="N231" s="24">
        <v>43371</v>
      </c>
      <c r="O231" s="22">
        <f>F231+K231-W231</f>
        <v>75</v>
      </c>
      <c r="P231" s="6">
        <f>O231*E231</f>
        <v>783.75</v>
      </c>
      <c r="Q231" s="10"/>
      <c r="R231" s="5"/>
      <c r="S231" s="5"/>
      <c r="T231" s="5"/>
      <c r="U231" s="5"/>
      <c r="V231" s="5"/>
      <c r="W231" s="22">
        <v>1032</v>
      </c>
      <c r="X231" s="6">
        <f>W231*E231</f>
        <v>10784.4</v>
      </c>
      <c r="Y231" s="106"/>
    </row>
    <row r="232" spans="1:25" s="63" customFormat="1">
      <c r="A232" s="77"/>
      <c r="B232" s="214" t="s">
        <v>266</v>
      </c>
      <c r="C232" s="180"/>
      <c r="D232" s="211"/>
      <c r="E232" s="177"/>
      <c r="F232" s="212"/>
      <c r="G232" s="86">
        <f>SUM(G229:G231)</f>
        <v>61687.939999999995</v>
      </c>
      <c r="H232" s="182"/>
      <c r="I232" s="80"/>
      <c r="J232" s="77"/>
      <c r="K232" s="5"/>
      <c r="L232" s="8">
        <f>SUM(L229:L231)</f>
        <v>0</v>
      </c>
      <c r="M232" s="9"/>
      <c r="N232" s="81"/>
      <c r="O232" s="77"/>
      <c r="P232" s="8">
        <f>SUM(P229:P231)</f>
        <v>3574.23</v>
      </c>
      <c r="Q232" s="4"/>
      <c r="R232" s="9"/>
      <c r="S232" s="9"/>
      <c r="T232" s="9"/>
      <c r="U232" s="9"/>
      <c r="V232" s="9"/>
      <c r="W232" s="77"/>
      <c r="X232" s="8">
        <f>SUM(X229:X231)</f>
        <v>58113.71</v>
      </c>
      <c r="Y232" s="106"/>
    </row>
    <row r="233" spans="1:25" s="63" customFormat="1" ht="18" customHeight="1">
      <c r="A233" s="84"/>
      <c r="B233" s="78" t="s">
        <v>1551</v>
      </c>
      <c r="C233" s="84"/>
      <c r="D233" s="84"/>
      <c r="E233" s="84"/>
      <c r="F233" s="84"/>
      <c r="G233" s="11">
        <f>G10+G13+G16+G19+G22+G25+G28+G31+G34+G37+G48+G68+G78+G83+G95+G104+G109+G114+G119+G130+G142+G148+G160+G167+G172+G177+G182+G187+G192+G197+G202+G207+G212+G217+G222+G227+G232+G58</f>
        <v>13665415.109999998</v>
      </c>
      <c r="H233" s="79"/>
      <c r="I233" s="8"/>
      <c r="J233" s="85"/>
      <c r="K233" s="86"/>
      <c r="L233" s="11">
        <f>L10+L13+L16+L19+L22+L25+L28+L31+L34+L37+L48+L58+L68+L78+L83+L95+L104+L109+L114+L119+L130+L142+L148+L160+L167+L172+L177+L182+L187+L192+L197+L202+L207+L212+L217+L222+L227+L232</f>
        <v>201645.58000000002</v>
      </c>
      <c r="M233" s="87"/>
      <c r="N233" s="88"/>
      <c r="O233" s="84"/>
      <c r="P233" s="11">
        <f>P10+P13+P16+P19+P22+P25+P28+P31+P34+P37+P48+P58+P68+P78+P83+P95+P104+P109+P114+P119+P130+P142+P148+P160+P167+P172+P177+P182+P187+P192+P197+P202+P207+P212+P217+P222+P227+P232</f>
        <v>814693.42000000016</v>
      </c>
      <c r="Q233" s="4"/>
      <c r="R233" s="9"/>
      <c r="S233" s="9"/>
      <c r="T233" s="9"/>
      <c r="U233" s="9"/>
      <c r="V233" s="9"/>
      <c r="W233" s="9"/>
      <c r="X233" s="11">
        <f>X10+X13+X16+X19+X22+X25+X28+X31+X34+X37+X48+X58+X68+X78+X83+X95+X104+X109+X114+X119+X130+X142+X148+X160+X167+X172+X177+X182+X187+X192+X197+X202+X207+X212+X217+X222+X227+X232</f>
        <v>13052367.270000003</v>
      </c>
      <c r="Y233" s="106"/>
    </row>
    <row r="234" spans="1:25">
      <c r="A234" s="89"/>
      <c r="B234" s="90"/>
      <c r="C234" s="89"/>
      <c r="D234" s="89"/>
      <c r="E234" s="89"/>
      <c r="F234" s="89"/>
      <c r="G234" s="91"/>
      <c r="H234" s="92"/>
      <c r="I234" s="93"/>
      <c r="J234" s="94"/>
      <c r="K234" s="95"/>
      <c r="L234" s="91"/>
      <c r="M234" s="96"/>
      <c r="N234" s="97"/>
      <c r="O234" s="89"/>
      <c r="P234" s="91"/>
      <c r="Q234" s="12"/>
      <c r="R234" s="98"/>
      <c r="S234" s="98"/>
      <c r="T234" s="98"/>
      <c r="U234" s="98"/>
      <c r="V234" s="98"/>
      <c r="W234" s="98"/>
      <c r="X234" s="91"/>
      <c r="Y234" s="106"/>
    </row>
    <row r="235" spans="1:25">
      <c r="A235" s="89"/>
      <c r="B235" s="90"/>
      <c r="C235" s="89"/>
      <c r="D235" s="89"/>
      <c r="E235" s="89"/>
      <c r="F235" s="89"/>
      <c r="G235" s="91"/>
      <c r="H235" s="92"/>
      <c r="I235" s="93"/>
      <c r="J235" s="94"/>
      <c r="K235" s="95"/>
      <c r="L235" s="91"/>
      <c r="M235" s="96"/>
      <c r="N235" s="97"/>
      <c r="O235" s="89"/>
      <c r="P235" s="91"/>
      <c r="Q235" s="12"/>
      <c r="R235" s="98"/>
      <c r="S235" s="98"/>
      <c r="T235" s="98"/>
      <c r="U235" s="98"/>
      <c r="V235" s="98"/>
      <c r="W235" s="98"/>
      <c r="X235" s="91"/>
    </row>
    <row r="236" spans="1:25">
      <c r="A236" s="89"/>
      <c r="B236" s="90"/>
      <c r="C236" s="89"/>
      <c r="D236" s="89"/>
      <c r="E236" s="89"/>
      <c r="F236" s="89"/>
      <c r="G236" s="91"/>
      <c r="H236" s="92"/>
      <c r="I236" s="93"/>
      <c r="J236" s="94"/>
      <c r="K236" s="95"/>
      <c r="L236" s="91"/>
      <c r="M236" s="96"/>
      <c r="N236" s="97"/>
      <c r="O236" s="89"/>
      <c r="P236" s="91"/>
      <c r="Q236" s="12"/>
      <c r="R236" s="98"/>
      <c r="S236" s="98"/>
      <c r="T236" s="98"/>
      <c r="U236" s="98"/>
      <c r="V236" s="98"/>
      <c r="W236" s="98"/>
      <c r="X236" s="91"/>
    </row>
    <row r="237" spans="1:25" ht="15">
      <c r="A237" s="45"/>
      <c r="B237" s="673" t="s">
        <v>1564</v>
      </c>
      <c r="C237" s="673"/>
      <c r="D237" s="673"/>
      <c r="E237" s="673"/>
      <c r="F237" s="46"/>
      <c r="G237" s="49"/>
      <c r="H237" s="47"/>
      <c r="I237" s="47"/>
      <c r="J237" s="674" t="s">
        <v>1565</v>
      </c>
      <c r="K237" s="674"/>
      <c r="L237" s="674"/>
      <c r="M237" s="674"/>
      <c r="N237" s="48"/>
      <c r="O237" s="49"/>
      <c r="P237" s="49"/>
      <c r="Q237" s="21"/>
      <c r="R237" s="21"/>
      <c r="S237" s="21"/>
      <c r="T237" s="21"/>
      <c r="U237" s="50"/>
      <c r="V237" s="51"/>
      <c r="W237" s="21"/>
      <c r="X237" s="21"/>
    </row>
    <row r="238" spans="1:25" s="43" customFormat="1">
      <c r="A238" s="89"/>
      <c r="B238" s="13"/>
      <c r="C238" s="99"/>
      <c r="D238" s="99"/>
      <c r="E238" s="99"/>
      <c r="F238" s="99"/>
      <c r="G238" s="100"/>
      <c r="H238" s="14"/>
      <c r="I238" s="15"/>
      <c r="J238" s="101"/>
      <c r="K238" s="100"/>
      <c r="L238" s="101"/>
      <c r="M238" s="102"/>
      <c r="N238" s="103"/>
      <c r="O238" s="99"/>
      <c r="P238" s="15"/>
      <c r="Q238" s="12"/>
      <c r="R238" s="16"/>
      <c r="S238" s="16"/>
      <c r="T238" s="16"/>
      <c r="U238" s="16"/>
      <c r="V238" s="16"/>
      <c r="W238" s="16"/>
      <c r="X238" s="16"/>
      <c r="Y238" s="109"/>
    </row>
    <row r="239" spans="1:25">
      <c r="A239" s="89"/>
      <c r="B239" s="13"/>
      <c r="C239" s="99"/>
      <c r="D239" s="99"/>
      <c r="E239" s="99"/>
      <c r="F239" s="99"/>
      <c r="G239" s="100"/>
      <c r="H239" s="14"/>
      <c r="I239" s="15"/>
      <c r="J239" s="101"/>
      <c r="K239" s="100"/>
      <c r="L239" s="101"/>
      <c r="M239" s="102"/>
      <c r="N239" s="103"/>
      <c r="O239" s="99"/>
      <c r="P239" s="15"/>
      <c r="Q239" s="12"/>
      <c r="R239" s="16"/>
      <c r="S239" s="16"/>
      <c r="T239" s="16"/>
      <c r="U239" s="16"/>
      <c r="V239" s="16"/>
      <c r="W239" s="16"/>
      <c r="X239" s="16"/>
    </row>
    <row r="240" spans="1:25">
      <c r="A240" s="89"/>
      <c r="B240" s="13"/>
      <c r="C240" s="99"/>
      <c r="D240" s="99"/>
      <c r="E240" s="99"/>
      <c r="F240" s="99"/>
      <c r="G240" s="100"/>
      <c r="H240" s="14"/>
      <c r="I240" s="15"/>
      <c r="J240" s="101"/>
      <c r="K240" s="100"/>
      <c r="L240" s="101"/>
      <c r="M240" s="102"/>
      <c r="N240" s="103"/>
      <c r="O240" s="99"/>
      <c r="P240" s="15"/>
      <c r="Q240" s="12"/>
      <c r="R240" s="16"/>
      <c r="S240" s="16"/>
      <c r="T240" s="16"/>
      <c r="U240" s="16"/>
      <c r="V240" s="16"/>
      <c r="W240" s="16"/>
      <c r="X240" s="16"/>
    </row>
    <row r="241" spans="2:24">
      <c r="X241" s="83"/>
    </row>
    <row r="243" spans="2:24">
      <c r="L243" s="83"/>
      <c r="P243" s="83"/>
      <c r="X243" s="83"/>
    </row>
    <row r="244" spans="2:24">
      <c r="B244" s="104"/>
      <c r="N244" s="175">
        <f>G233-X233</f>
        <v>613047.83999999426</v>
      </c>
    </row>
    <row r="245" spans="2:24">
      <c r="B245" s="104"/>
      <c r="P245" s="175">
        <f>G233+L233-P233</f>
        <v>13052367.269999998</v>
      </c>
    </row>
    <row r="246" spans="2:24">
      <c r="B246" s="104"/>
    </row>
    <row r="247" spans="2:24">
      <c r="B247" s="104"/>
      <c r="X247" s="83"/>
    </row>
    <row r="248" spans="2:24">
      <c r="B248" s="104"/>
    </row>
    <row r="249" spans="2:24">
      <c r="B249" s="104"/>
    </row>
    <row r="250" spans="2:24">
      <c r="B250" s="104"/>
      <c r="E250" s="60"/>
      <c r="F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</row>
    <row r="251" spans="2:24">
      <c r="B251" s="104"/>
      <c r="E251" s="60"/>
      <c r="F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</row>
    <row r="252" spans="2:24">
      <c r="B252" s="104"/>
      <c r="E252" s="60"/>
      <c r="F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</row>
  </sheetData>
  <mergeCells count="70">
    <mergeCell ref="B237:E237"/>
    <mergeCell ref="J237:M237"/>
    <mergeCell ref="A223:X223"/>
    <mergeCell ref="A228:X228"/>
    <mergeCell ref="A178:X178"/>
    <mergeCell ref="A218:X218"/>
    <mergeCell ref="A213:X213"/>
    <mergeCell ref="A183:X183"/>
    <mergeCell ref="A203:X203"/>
    <mergeCell ref="A208:X208"/>
    <mergeCell ref="A193:X193"/>
    <mergeCell ref="A188:X188"/>
    <mergeCell ref="A198:X198"/>
    <mergeCell ref="A29:X29"/>
    <mergeCell ref="B32:X32"/>
    <mergeCell ref="A173:X173"/>
    <mergeCell ref="A168:X168"/>
    <mergeCell ref="A161:X161"/>
    <mergeCell ref="A120:X120"/>
    <mergeCell ref="A69:X69"/>
    <mergeCell ref="A96:X96"/>
    <mergeCell ref="A131:X131"/>
    <mergeCell ref="A143:X143"/>
    <mergeCell ref="A149:X149"/>
    <mergeCell ref="A115:X115"/>
    <mergeCell ref="A105:X105"/>
    <mergeCell ref="A79:X79"/>
    <mergeCell ref="A84:X84"/>
    <mergeCell ref="A110:X110"/>
    <mergeCell ref="A59:X59"/>
    <mergeCell ref="D5:D7"/>
    <mergeCell ref="L6:L7"/>
    <mergeCell ref="A49:X49"/>
    <mergeCell ref="A38:X38"/>
    <mergeCell ref="A35:X35"/>
    <mergeCell ref="I5:N5"/>
    <mergeCell ref="W5:X5"/>
    <mergeCell ref="U6:U7"/>
    <mergeCell ref="X6:X7"/>
    <mergeCell ref="F5:G5"/>
    <mergeCell ref="H5:H7"/>
    <mergeCell ref="I6:I7"/>
    <mergeCell ref="W6:W7"/>
    <mergeCell ref="A26:X26"/>
    <mergeCell ref="A5:A7"/>
    <mergeCell ref="O1:R1"/>
    <mergeCell ref="B2:X2"/>
    <mergeCell ref="C3:P3"/>
    <mergeCell ref="C4:N4"/>
    <mergeCell ref="O4:W4"/>
    <mergeCell ref="A23:X23"/>
    <mergeCell ref="J6:J7"/>
    <mergeCell ref="A20:X20"/>
    <mergeCell ref="O6:O7"/>
    <mergeCell ref="G6:G7"/>
    <mergeCell ref="P6:P7"/>
    <mergeCell ref="M6:N6"/>
    <mergeCell ref="A17:X17"/>
    <mergeCell ref="O5:P5"/>
    <mergeCell ref="A14:X14"/>
    <mergeCell ref="E5:E7"/>
    <mergeCell ref="V6:V7"/>
    <mergeCell ref="A8:X8"/>
    <mergeCell ref="C5:C7"/>
    <mergeCell ref="Q5:V5"/>
    <mergeCell ref="A11:X11"/>
    <mergeCell ref="Q6:T7"/>
    <mergeCell ref="B5:B7"/>
    <mergeCell ref="K6:K7"/>
    <mergeCell ref="F6:F7"/>
  </mergeCells>
  <phoneticPr fontId="62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ДОЗ (напрямую ЛПЗ)</vt:lpstr>
      <vt:lpstr>БСМП</vt:lpstr>
      <vt:lpstr>ПМСД р-н</vt:lpstr>
      <vt:lpstr>ДОЗ (напрямую ПМСД)</vt:lpstr>
      <vt:lpstr>БСМП!Область_печати</vt:lpstr>
      <vt:lpstr>'ДОЗ (напрямую ЛПЗ)'!Область_печати</vt:lpstr>
      <vt:lpstr>'ДОЗ (напрямую ПМСД)'!Область_печати</vt:lpstr>
      <vt:lpstr>'ПМСД р-н'!Область_печати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litvin</cp:lastModifiedBy>
  <cp:lastPrinted>2019-01-15T11:51:53Z</cp:lastPrinted>
  <dcterms:created xsi:type="dcterms:W3CDTF">1996-10-08T23:32:33Z</dcterms:created>
  <dcterms:modified xsi:type="dcterms:W3CDTF">2019-02-13T07:40:07Z</dcterms:modified>
</cp:coreProperties>
</file>