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ауд\1 квартал\Спеціалізована амбул.-полікл.допомога\"/>
    </mc:Choice>
  </mc:AlternateContent>
  <xr:revisionPtr revIDLastSave="0" documentId="8_{C5DD679F-330A-44DA-837B-ADA4C39701E5}" xr6:coauthVersionLast="46" xr6:coauthVersionMax="46" xr10:uidLastSave="{00000000-0000-0000-0000-000000000000}"/>
  <bookViews>
    <workbookView xWindow="-120" yWindow="330" windowWidth="29040" windowHeight="15990" firstSheet="9" activeTab="16" xr2:uid="{00000000-000D-0000-FFFF-FFFF00000000}"/>
  </bookViews>
  <sheets>
    <sheet name="Фтизиатри" sheetId="212" r:id="rId1"/>
    <sheet name="Швд1" sheetId="214" r:id="rId2"/>
    <sheet name="Швд2" sheetId="216" r:id="rId3"/>
    <sheet name="Швд5" sheetId="218" r:id="rId4"/>
    <sheet name="Кмдц" sheetId="220" r:id="rId5"/>
    <sheet name="Суваг" sheetId="222" r:id="rId6"/>
    <sheet name="СМСЧ 10" sheetId="224" r:id="rId7"/>
    <sheet name="Кдц голос" sheetId="226" r:id="rId8"/>
    <sheet name="Кдц 1 дар" sheetId="228" r:id="rId9"/>
    <sheet name="Кдц2 дарн" sheetId="229" r:id="rId10"/>
    <sheet name="Кдцд дарн" sheetId="230" r:id="rId11"/>
    <sheet name="Кдц дніпро" sheetId="232" r:id="rId12"/>
    <sheet name="Кдцд дніпро" sheetId="234" r:id="rId13"/>
    <sheet name="Кдц оболон" sheetId="237" r:id="rId14"/>
    <sheet name="Кдц печер" sheetId="239" r:id="rId15"/>
    <sheet name="Кдц поділ" sheetId="241" r:id="rId16"/>
    <sheet name="Кдц святош" sheetId="243" r:id="rId17"/>
    <sheet name="Кдц солом" sheetId="245" r:id="rId18"/>
    <sheet name="Кдц шев" sheetId="246" r:id="rId19"/>
  </sheets>
  <definedNames>
    <definedName name="_xlnm.Print_Area" localSheetId="8">'Кдц 1 дар'!$A$1:$K$22</definedName>
    <definedName name="_xlnm.Print_Area" localSheetId="7">'Кдц голос'!$A$1:$K$20</definedName>
    <definedName name="_xlnm.Print_Area" localSheetId="11">'Кдц дніпро'!$A$1:$K$58</definedName>
    <definedName name="_xlnm.Print_Area" localSheetId="13">'Кдц оболон'!$A$1:$K$58</definedName>
    <definedName name="_xlnm.Print_Area" localSheetId="14">'Кдц печер'!$A$1:$K$58</definedName>
    <definedName name="_xlnm.Print_Area" localSheetId="15">'Кдц поділ'!$A$1:$K$58</definedName>
    <definedName name="_xlnm.Print_Area" localSheetId="16">'Кдц святош'!$A$1:$K$58</definedName>
    <definedName name="_xlnm.Print_Area" localSheetId="17">'Кдц солом'!$A$1:$K$21</definedName>
    <definedName name="_xlnm.Print_Area" localSheetId="18">'Кдц шев'!$A$1:$K$25</definedName>
    <definedName name="_xlnm.Print_Area" localSheetId="4">Кмдц!$A$1:$K$58</definedName>
    <definedName name="_xlnm.Print_Area" localSheetId="6">'СМСЧ 10'!$A$1:$K$58</definedName>
    <definedName name="_xlnm.Print_Area" localSheetId="5">Суваг!$A$1:$K$23</definedName>
    <definedName name="_xlnm.Print_Area" localSheetId="0">Фтизиатри!$A$1:$K$58</definedName>
    <definedName name="_xlnm.Print_Area" localSheetId="1">Швд1!$A$1:$K$58</definedName>
    <definedName name="_xlnm.Print_Area" localSheetId="2">Швд2!$A$1:$K$56</definedName>
    <definedName name="_xlnm.Print_Area" localSheetId="3">Швд5!$A$1:$K$58</definedName>
  </definedNames>
  <calcPr calcId="181029"/>
</workbook>
</file>

<file path=xl/calcChain.xml><?xml version="1.0" encoding="utf-8"?>
<calcChain xmlns="http://schemas.openxmlformats.org/spreadsheetml/2006/main">
  <c r="J17" i="246" l="1"/>
  <c r="H17" i="246"/>
  <c r="F17" i="246"/>
  <c r="D17" i="246"/>
  <c r="C17" i="246"/>
  <c r="K17" i="246" s="1"/>
  <c r="F16" i="246"/>
  <c r="F15" i="246"/>
  <c r="F14" i="246"/>
  <c r="F13" i="246"/>
  <c r="F12" i="246"/>
  <c r="F11" i="246"/>
  <c r="F10" i="246"/>
  <c r="F9" i="246"/>
  <c r="F8" i="246"/>
  <c r="F7" i="246"/>
  <c r="D13" i="245"/>
  <c r="F13" i="245" s="1"/>
  <c r="C13" i="245"/>
  <c r="J12" i="245"/>
  <c r="H12" i="245"/>
  <c r="F12" i="245"/>
  <c r="J11" i="245"/>
  <c r="H11" i="245"/>
  <c r="H13" i="245" s="1"/>
  <c r="F11" i="245"/>
  <c r="J10" i="245"/>
  <c r="J13" i="245" s="1"/>
  <c r="H10" i="245"/>
  <c r="F10" i="245"/>
  <c r="K13" i="245" l="1"/>
  <c r="J50" i="243" l="1"/>
  <c r="H50" i="243"/>
  <c r="D50" i="243"/>
  <c r="F50" i="243" s="1"/>
  <c r="C50" i="243"/>
  <c r="K50" i="243" s="1"/>
  <c r="F49" i="243"/>
  <c r="F48" i="243"/>
  <c r="F47" i="243"/>
  <c r="F46" i="243"/>
  <c r="F45" i="243"/>
  <c r="F44" i="243"/>
  <c r="F43" i="243"/>
  <c r="F42" i="243"/>
  <c r="F41" i="243"/>
  <c r="F40" i="243"/>
  <c r="F39" i="243"/>
  <c r="F38" i="243"/>
  <c r="F37" i="243"/>
  <c r="F36" i="243"/>
  <c r="F35" i="243"/>
  <c r="F34" i="243"/>
  <c r="F33" i="243"/>
  <c r="F32" i="243"/>
  <c r="F31" i="243"/>
  <c r="F30" i="243"/>
  <c r="F29" i="243"/>
  <c r="F28" i="243"/>
  <c r="F27" i="243"/>
  <c r="F26" i="243"/>
  <c r="F25" i="243"/>
  <c r="F24" i="243"/>
  <c r="F23" i="243"/>
  <c r="F22" i="243"/>
  <c r="F21" i="243"/>
  <c r="F20" i="243"/>
  <c r="F19" i="243"/>
  <c r="F18" i="243"/>
  <c r="F17" i="243"/>
  <c r="F16" i="243"/>
  <c r="F15" i="243"/>
  <c r="F14" i="243"/>
  <c r="F13" i="243"/>
  <c r="F12" i="243"/>
  <c r="F11" i="243"/>
  <c r="F10" i="243"/>
  <c r="F9" i="243"/>
  <c r="F8" i="243"/>
  <c r="F7" i="243"/>
  <c r="J50" i="241"/>
  <c r="H50" i="241"/>
  <c r="D50" i="241"/>
  <c r="C50" i="241"/>
  <c r="K50" i="241" s="1"/>
  <c r="F49" i="241"/>
  <c r="F48" i="241"/>
  <c r="F47" i="241"/>
  <c r="F46" i="241"/>
  <c r="F45" i="241"/>
  <c r="F44" i="241"/>
  <c r="F43" i="241"/>
  <c r="F42" i="241"/>
  <c r="F41" i="241"/>
  <c r="F40" i="241"/>
  <c r="F39" i="241"/>
  <c r="F38" i="241"/>
  <c r="F37" i="241"/>
  <c r="F36" i="241"/>
  <c r="F35" i="241"/>
  <c r="F34" i="241"/>
  <c r="F33" i="241"/>
  <c r="F32" i="241"/>
  <c r="F31" i="241"/>
  <c r="F30" i="241"/>
  <c r="F29" i="241"/>
  <c r="F28" i="241"/>
  <c r="F27" i="241"/>
  <c r="F26" i="241"/>
  <c r="F25" i="241"/>
  <c r="F24" i="241"/>
  <c r="F23" i="241"/>
  <c r="F22" i="241"/>
  <c r="F21" i="241"/>
  <c r="F20" i="241"/>
  <c r="F19" i="241"/>
  <c r="F18" i="241"/>
  <c r="F17" i="241"/>
  <c r="F16" i="241"/>
  <c r="F15" i="241"/>
  <c r="F14" i="241"/>
  <c r="F13" i="241"/>
  <c r="F12" i="241"/>
  <c r="F11" i="241"/>
  <c r="F10" i="241"/>
  <c r="F9" i="241"/>
  <c r="F8" i="241"/>
  <c r="F7" i="241"/>
  <c r="J50" i="239"/>
  <c r="H50" i="239"/>
  <c r="K50" i="239" s="1"/>
  <c r="F50" i="239"/>
  <c r="D50" i="239"/>
  <c r="C50" i="239"/>
  <c r="F49" i="239"/>
  <c r="F48" i="239"/>
  <c r="F47" i="239"/>
  <c r="F46" i="239"/>
  <c r="F45" i="239"/>
  <c r="F44" i="239"/>
  <c r="F43" i="239"/>
  <c r="F42" i="239"/>
  <c r="F41" i="239"/>
  <c r="F40" i="239"/>
  <c r="F39" i="239"/>
  <c r="F38" i="239"/>
  <c r="F37" i="239"/>
  <c r="F36" i="239"/>
  <c r="F35" i="239"/>
  <c r="F34" i="239"/>
  <c r="F33" i="239"/>
  <c r="F32" i="239"/>
  <c r="F31" i="239"/>
  <c r="F30" i="239"/>
  <c r="F29" i="239"/>
  <c r="F28" i="239"/>
  <c r="F27" i="239"/>
  <c r="F26" i="239"/>
  <c r="F25" i="239"/>
  <c r="F24" i="239"/>
  <c r="F23" i="239"/>
  <c r="F22" i="239"/>
  <c r="F21" i="239"/>
  <c r="F20" i="239"/>
  <c r="F19" i="239"/>
  <c r="F18" i="239"/>
  <c r="F17" i="239"/>
  <c r="F16" i="239"/>
  <c r="F15" i="239"/>
  <c r="F14" i="239"/>
  <c r="F13" i="239"/>
  <c r="F12" i="239"/>
  <c r="F11" i="239"/>
  <c r="F10" i="239"/>
  <c r="F9" i="239"/>
  <c r="F8" i="239"/>
  <c r="F7" i="239"/>
  <c r="J50" i="237"/>
  <c r="H50" i="237"/>
  <c r="K50" i="237" s="1"/>
  <c r="F50" i="237"/>
  <c r="D50" i="237"/>
  <c r="C50" i="237"/>
  <c r="F49" i="237"/>
  <c r="F48" i="237"/>
  <c r="F47" i="237"/>
  <c r="F46" i="237"/>
  <c r="F45" i="237"/>
  <c r="F44" i="237"/>
  <c r="F43" i="237"/>
  <c r="F42" i="237"/>
  <c r="F41" i="237"/>
  <c r="F40" i="237"/>
  <c r="F39" i="237"/>
  <c r="F38" i="237"/>
  <c r="F37" i="237"/>
  <c r="F36" i="237"/>
  <c r="F35" i="237"/>
  <c r="F34" i="237"/>
  <c r="F33" i="237"/>
  <c r="F32" i="237"/>
  <c r="F31" i="237"/>
  <c r="F30" i="237"/>
  <c r="F29" i="237"/>
  <c r="F28" i="237"/>
  <c r="F27" i="237"/>
  <c r="F26" i="237"/>
  <c r="F25" i="237"/>
  <c r="F24" i="237"/>
  <c r="F23" i="237"/>
  <c r="F22" i="237"/>
  <c r="F21" i="237"/>
  <c r="F20" i="237"/>
  <c r="F19" i="237"/>
  <c r="F18" i="237"/>
  <c r="F17" i="237"/>
  <c r="F16" i="237"/>
  <c r="F15" i="237"/>
  <c r="F14" i="237"/>
  <c r="F13" i="237"/>
  <c r="F12" i="237"/>
  <c r="F11" i="237"/>
  <c r="F10" i="237"/>
  <c r="F9" i="237"/>
  <c r="F8" i="237"/>
  <c r="F7" i="237"/>
  <c r="K24" i="234"/>
  <c r="E24" i="234"/>
  <c r="D24" i="234"/>
  <c r="C24" i="234"/>
  <c r="I15" i="234"/>
  <c r="I13" i="234"/>
  <c r="I24" i="234" s="1"/>
  <c r="I7" i="234"/>
  <c r="G7" i="234"/>
  <c r="G24" i="234" s="1"/>
  <c r="L24" i="234" s="1"/>
  <c r="F50" i="241" l="1"/>
  <c r="K47" i="232"/>
  <c r="J47" i="232"/>
  <c r="H47" i="232"/>
  <c r="D47" i="232"/>
  <c r="C47" i="232"/>
  <c r="F47" i="232" s="1"/>
  <c r="F46" i="232"/>
  <c r="F45" i="232"/>
  <c r="F44" i="232"/>
  <c r="F43" i="232"/>
  <c r="F42" i="232"/>
  <c r="F41" i="232"/>
  <c r="F40" i="232"/>
  <c r="F39" i="232"/>
  <c r="F38" i="232"/>
  <c r="F37" i="232"/>
  <c r="F36" i="232"/>
  <c r="F35" i="232"/>
  <c r="F34" i="232"/>
  <c r="F33" i="232"/>
  <c r="F32" i="232"/>
  <c r="F31" i="232"/>
  <c r="F30" i="232"/>
  <c r="F29" i="232"/>
  <c r="F28" i="232"/>
  <c r="F27" i="232"/>
  <c r="F26" i="232"/>
  <c r="F25" i="232"/>
  <c r="F24" i="232"/>
  <c r="F23" i="232"/>
  <c r="F22" i="232"/>
  <c r="F21" i="232"/>
  <c r="F20" i="232"/>
  <c r="F19" i="232"/>
  <c r="F18" i="232"/>
  <c r="F17" i="232"/>
  <c r="F16" i="232"/>
  <c r="F15" i="232"/>
  <c r="F14" i="232"/>
  <c r="F13" i="232"/>
  <c r="F12" i="232"/>
  <c r="F11" i="232"/>
  <c r="F10" i="232"/>
  <c r="F9" i="232"/>
  <c r="F8" i="232"/>
  <c r="F7" i="232"/>
  <c r="H22" i="230" l="1"/>
  <c r="H29" i="230" s="1"/>
  <c r="D22" i="230"/>
  <c r="D29" i="230" s="1"/>
  <c r="C22" i="230"/>
  <c r="C29" i="230" s="1"/>
  <c r="J21" i="230"/>
  <c r="J20" i="230"/>
  <c r="J19" i="230"/>
  <c r="J18" i="230"/>
  <c r="J17" i="230"/>
  <c r="J16" i="230"/>
  <c r="J15" i="230"/>
  <c r="J14" i="230"/>
  <c r="J22" i="230" s="1"/>
  <c r="J29" i="230" s="1"/>
  <c r="F14" i="230"/>
  <c r="J13" i="230"/>
  <c r="F13" i="230"/>
  <c r="F22" i="230" s="1"/>
  <c r="F29" i="230" l="1"/>
  <c r="K22" i="230"/>
  <c r="K29" i="230" s="1"/>
  <c r="J22" i="229"/>
  <c r="D22" i="229"/>
  <c r="F21" i="229"/>
  <c r="F20" i="229"/>
  <c r="F19" i="229"/>
  <c r="H18" i="229"/>
  <c r="F18" i="229"/>
  <c r="H17" i="229"/>
  <c r="F17" i="229"/>
  <c r="H16" i="229"/>
  <c r="F16" i="229"/>
  <c r="H15" i="229"/>
  <c r="F15" i="229"/>
  <c r="H14" i="229"/>
  <c r="F14" i="229"/>
  <c r="H13" i="229"/>
  <c r="F13" i="229"/>
  <c r="H12" i="229"/>
  <c r="F12" i="229"/>
  <c r="H11" i="229"/>
  <c r="F11" i="229"/>
  <c r="H10" i="229"/>
  <c r="F10" i="229"/>
  <c r="H9" i="229"/>
  <c r="H22" i="229" s="1"/>
  <c r="H8" i="229"/>
  <c r="H7" i="229"/>
  <c r="F7" i="229"/>
  <c r="C7" i="229"/>
  <c r="C22" i="229" s="1"/>
  <c r="F22" i="229" l="1"/>
  <c r="K22" i="229"/>
  <c r="J14" i="228" l="1"/>
  <c r="H14" i="228"/>
  <c r="D14" i="228"/>
  <c r="C14" i="228"/>
  <c r="F14" i="228" s="1"/>
  <c r="F7" i="228"/>
  <c r="J12" i="226"/>
  <c r="H12" i="226"/>
  <c r="K12" i="226" s="1"/>
  <c r="F12" i="226"/>
  <c r="D12" i="226"/>
  <c r="C12" i="226"/>
  <c r="F11" i="226"/>
  <c r="F10" i="226"/>
  <c r="F9" i="226"/>
  <c r="F8" i="226"/>
  <c r="F7" i="226"/>
  <c r="J50" i="224"/>
  <c r="H50" i="224"/>
  <c r="K50" i="224" s="1"/>
  <c r="F50" i="224"/>
  <c r="D50" i="224"/>
  <c r="C50" i="224"/>
  <c r="F49" i="224"/>
  <c r="F48" i="224"/>
  <c r="F47" i="224"/>
  <c r="F46" i="224"/>
  <c r="F45" i="224"/>
  <c r="F44" i="224"/>
  <c r="F43" i="224"/>
  <c r="F42" i="224"/>
  <c r="F41" i="224"/>
  <c r="F40" i="224"/>
  <c r="F39" i="224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J15" i="222"/>
  <c r="H15" i="222"/>
  <c r="K15" i="222" s="1"/>
  <c r="F15" i="222"/>
  <c r="D15" i="222"/>
  <c r="C15" i="222"/>
  <c r="F14" i="222"/>
  <c r="F13" i="222"/>
  <c r="F12" i="222"/>
  <c r="F11" i="222"/>
  <c r="F10" i="222"/>
  <c r="F9" i="222"/>
  <c r="F8" i="222"/>
  <c r="K7" i="222"/>
  <c r="F7" i="222"/>
  <c r="K50" i="220"/>
  <c r="J50" i="220"/>
  <c r="H50" i="220"/>
  <c r="F50" i="220"/>
  <c r="D50" i="220"/>
  <c r="C50" i="220"/>
  <c r="F49" i="220"/>
  <c r="F48" i="220"/>
  <c r="F47" i="220"/>
  <c r="F46" i="220"/>
  <c r="F45" i="220"/>
  <c r="F44" i="220"/>
  <c r="F43" i="220"/>
  <c r="F42" i="220"/>
  <c r="F41" i="220"/>
  <c r="F40" i="220"/>
  <c r="F39" i="220"/>
  <c r="F38" i="220"/>
  <c r="F37" i="220"/>
  <c r="F36" i="220"/>
  <c r="F35" i="220"/>
  <c r="F34" i="220"/>
  <c r="F33" i="220"/>
  <c r="F32" i="220"/>
  <c r="F31" i="220"/>
  <c r="F30" i="220"/>
  <c r="F29" i="220"/>
  <c r="F28" i="220"/>
  <c r="F27" i="220"/>
  <c r="F26" i="220"/>
  <c r="F25" i="220"/>
  <c r="F24" i="220"/>
  <c r="F23" i="220"/>
  <c r="F22" i="220"/>
  <c r="F21" i="220"/>
  <c r="F20" i="220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J50" i="218"/>
  <c r="H50" i="218"/>
  <c r="K50" i="218" s="1"/>
  <c r="F50" i="218"/>
  <c r="D50" i="218"/>
  <c r="C50" i="218"/>
  <c r="F49" i="218"/>
  <c r="F48" i="218"/>
  <c r="F47" i="218"/>
  <c r="F46" i="218"/>
  <c r="F45" i="218"/>
  <c r="F44" i="218"/>
  <c r="F43" i="218"/>
  <c r="F42" i="218"/>
  <c r="F41" i="218"/>
  <c r="F40" i="218"/>
  <c r="F39" i="218"/>
  <c r="F38" i="218"/>
  <c r="F37" i="218"/>
  <c r="F36" i="218"/>
  <c r="F35" i="218"/>
  <c r="F34" i="218"/>
  <c r="F33" i="218"/>
  <c r="F32" i="218"/>
  <c r="F31" i="218"/>
  <c r="F30" i="218"/>
  <c r="F29" i="218"/>
  <c r="F28" i="218"/>
  <c r="F27" i="218"/>
  <c r="F26" i="218"/>
  <c r="F25" i="218"/>
  <c r="F24" i="218"/>
  <c r="F23" i="218"/>
  <c r="F22" i="218"/>
  <c r="F21" i="218"/>
  <c r="F20" i="218"/>
  <c r="F19" i="218"/>
  <c r="F18" i="218"/>
  <c r="F17" i="218"/>
  <c r="F16" i="218"/>
  <c r="F15" i="218"/>
  <c r="F14" i="218"/>
  <c r="F13" i="218"/>
  <c r="F12" i="218"/>
  <c r="F11" i="218"/>
  <c r="F10" i="218"/>
  <c r="F9" i="218"/>
  <c r="F8" i="218"/>
  <c r="F7" i="218"/>
  <c r="J48" i="216"/>
  <c r="H48" i="216"/>
  <c r="D48" i="216"/>
  <c r="F48" i="216" s="1"/>
  <c r="C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50" i="214"/>
  <c r="H50" i="214"/>
  <c r="F50" i="214"/>
  <c r="D50" i="214"/>
  <c r="C50" i="214"/>
  <c r="K50" i="214" s="1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K50" i="212"/>
  <c r="J50" i="212"/>
  <c r="H50" i="212"/>
  <c r="C50" i="212"/>
  <c r="F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D17" i="212"/>
  <c r="F17" i="212" s="1"/>
  <c r="D16" i="212"/>
  <c r="F16" i="212" s="1"/>
  <c r="D15" i="212"/>
  <c r="D50" i="212" s="1"/>
  <c r="F14" i="212"/>
  <c r="F13" i="212"/>
  <c r="F12" i="212"/>
  <c r="F11" i="212"/>
  <c r="F10" i="212"/>
  <c r="F9" i="212"/>
  <c r="F8" i="212"/>
  <c r="K7" i="212"/>
  <c r="F7" i="212"/>
  <c r="F15" i="212" l="1"/>
</calcChain>
</file>

<file path=xl/sharedStrings.xml><?xml version="1.0" encoding="utf-8"?>
<sst xmlns="http://schemas.openxmlformats.org/spreadsheetml/2006/main" count="687" uniqueCount="278">
  <si>
    <t xml:space="preserve">          Додаток до листа</t>
  </si>
  <si>
    <t xml:space="preserve">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</si>
  <si>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до КНП "ФТИЗІАТРІЯ" за І квартал 2021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</si>
  <si>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</si>
  <si>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</si>
  <si>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</si>
  <si>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</si>
  <si>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</si>
  <si>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</si>
  <si>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</si>
  <si>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</si>
  <si>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</si>
  <si>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</si>
  <si>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</si>
  <si>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</si>
  <si>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</si>
  <si>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КНП  Київська клінічна лікарня №5</t>
  </si>
  <si>
    <t>наркотики</t>
  </si>
  <si>
    <t>Міжнародний благодійний фонд "Альянс громадського здоров'я"</t>
  </si>
  <si>
    <t>лікарські засоби для лікування побічних реакцій</t>
  </si>
  <si>
    <t>Благодійна організація"Всеукраїнська мережа людей, які живуть з ВІЛ/СНІД"</t>
  </si>
  <si>
    <t>тести на вагітність</t>
  </si>
  <si>
    <t>засоби індивідуального захисту</t>
  </si>
  <si>
    <t xml:space="preserve">Тести для виявл.нуклеїнов. кислоти SARS-COV-2 </t>
  </si>
  <si>
    <t xml:space="preserve">лікарські засоби </t>
  </si>
  <si>
    <t>тести на наркотики</t>
  </si>
  <si>
    <t>ТБ "Надія"</t>
  </si>
  <si>
    <t>медичне обладнання</t>
  </si>
  <si>
    <t>ДУ Центр громадського здоров'я</t>
  </si>
  <si>
    <t>Апарат штучної вентиляції легень</t>
  </si>
  <si>
    <t>ванеометр та далекомір</t>
  </si>
  <si>
    <t>ВСЬОГО по закладу</t>
  </si>
  <si>
    <t>Керівник установи</t>
  </si>
  <si>
    <t>(підпис)           (ініціали і прізвище) </t>
  </si>
  <si>
    <t>Головний бухгалтер</t>
  </si>
  <si>
    <t xml:space="preserve">             від ________ 2018 № ______</t>
  </si>
  <si>
    <t xml:space="preserve">господарські товари </t>
  </si>
  <si>
    <t>канцтовари</t>
  </si>
  <si>
    <t>медикаменти</t>
  </si>
  <si>
    <t>Фізична особа</t>
  </si>
  <si>
    <t>вивіз сміття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</si>
  <si>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"Шкірно-венерологічний диспансер №1" Виконавчого органу Київської міської ради (Київської міської державної адміністрації" за 1 квартал 2021 року </t>
  </si>
  <si>
    <t>Вироби медичного призначення для діагностики ВІЛ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</si>
  <si>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за_1___квартал2021року </t>
  </si>
  <si>
    <t>1.</t>
  </si>
  <si>
    <t>Придбання медичних особистих книжок</t>
  </si>
  <si>
    <t xml:space="preserve"> </t>
  </si>
  <si>
    <t>В.О.</t>
  </si>
  <si>
    <t>Директора</t>
  </si>
  <si>
    <t>Приймук С.І.</t>
  </si>
  <si>
    <t>Шкоруп Є.Б.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</si>
  <si>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КНП "Шкірно-венерологічний диспансер №5" за 1квартал 2021 року </t>
  </si>
  <si>
    <t>ТОВ "Свіфт-гарант"</t>
  </si>
  <si>
    <t>двері</t>
  </si>
  <si>
    <t>тех.обсл.пожеж.сигн.</t>
  </si>
  <si>
    <t>тех.обсл.тепл.пункту</t>
  </si>
  <si>
    <t>оренда циф.порту</t>
  </si>
  <si>
    <t>тех.осл.вузла обліку</t>
  </si>
  <si>
    <t>бланки</t>
  </si>
  <si>
    <t>вироб.мед.призанч.</t>
  </si>
  <si>
    <t>навчання з "прав.без"</t>
  </si>
  <si>
    <t>послуги з супр.прог.</t>
  </si>
  <si>
    <t>посл.з обробки даних</t>
  </si>
  <si>
    <t>за обсл.банку</t>
  </si>
  <si>
    <t xml:space="preserve">оплата за учатсь </t>
  </si>
  <si>
    <t>оплата укртелеком</t>
  </si>
  <si>
    <t>обстеж.мереж.води</t>
  </si>
  <si>
    <t>Л.Л.Іванченко</t>
  </si>
  <si>
    <t>Ю.О.Приходько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</si>
  <si>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консультативно-діагностичний центр"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 xml:space="preserve">І квартал 2021 року </t>
    </r>
  </si>
  <si>
    <t>Фізина особа</t>
  </si>
  <si>
    <t>комбінезони захисні</t>
  </si>
  <si>
    <t>БФ "Гармонія"</t>
  </si>
  <si>
    <t>дезінфікуючий засіб</t>
  </si>
  <si>
    <t>деззасіб для рук 5л</t>
  </si>
  <si>
    <t>деззасіб для рук</t>
  </si>
  <si>
    <t>деззасіб для рук 1л</t>
  </si>
  <si>
    <t>деззасіб для рук  250мл</t>
  </si>
  <si>
    <t>деззасіб для рук 250мл</t>
  </si>
  <si>
    <t>маска 3-х шарова на резинці</t>
  </si>
  <si>
    <t>халат захисний</t>
  </si>
  <si>
    <t>дезохлорін 5л</t>
  </si>
  <si>
    <t>Т.Савченко</t>
  </si>
  <si>
    <t>Є. Гібська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</si>
  <si>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 І квартал 2021 рік</t>
  </si>
  <si>
    <t>Савчук Л.А.</t>
  </si>
  <si>
    <t>Кравчук Т.В.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</si>
  <si>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_______ДЗ"СМСЧ №10 МОЗ України"______________________________________________за_1___квартал___2021__року </t>
  </si>
  <si>
    <t>Фізичні особи</t>
  </si>
  <si>
    <t>-</t>
  </si>
  <si>
    <t>Медикаменти</t>
  </si>
  <si>
    <t>Послуги</t>
  </si>
  <si>
    <t>Г.Г.ПІСКОВ</t>
  </si>
  <si>
    <t>О.В.КУЛІШ</t>
  </si>
  <si>
    <t xml:space="preserve">         від 31.03.2021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</si>
  <si>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КДЦ Голосіївського району  за  І  квартал 2021 року </t>
  </si>
  <si>
    <t>Директор</t>
  </si>
  <si>
    <t>В.Омельчук</t>
  </si>
  <si>
    <t xml:space="preserve">М.Юрченко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</si>
  <si>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 квартал 2021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</si>
  <si>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</si>
  <si>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</si>
  <si>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</si>
  <si>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</si>
  <si>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товари господарського призначення</t>
  </si>
  <si>
    <t xml:space="preserve"> послуги звязку, послуги прання, послуги з утилізації, дезпослуги, послуги з доступу до мережі інтернет, юридичні послуги</t>
  </si>
  <si>
    <t>Ростунов В.К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</si>
  <si>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</si>
  <si>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 квартал 2021 року 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</si>
  <si>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</si>
  <si>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</si>
  <si>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крафт -папір</t>
  </si>
  <si>
    <t>вироби медичного призначення</t>
  </si>
  <si>
    <t xml:space="preserve">касове обслуговування </t>
  </si>
  <si>
    <t>охорона каси</t>
  </si>
  <si>
    <t>проведення бактеріологічних досліджень</t>
  </si>
  <si>
    <t>проведення гігієнічних досліджень факторів виробничого середовища</t>
  </si>
  <si>
    <t>інтернет</t>
  </si>
  <si>
    <t>прання білизни</t>
  </si>
  <si>
    <t>обслуговування ліфтів</t>
  </si>
  <si>
    <t>програмне забезпечення</t>
  </si>
  <si>
    <t>В. П. Березюк</t>
  </si>
  <si>
    <t>Л. Ю. Бахур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</si>
  <si>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</si>
  <si>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</si>
  <si>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</si>
  <si>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</si>
  <si>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</si>
  <si>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</si>
  <si>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І   квартал    2021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</si>
  <si>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</si>
  <si>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</si>
  <si>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</si>
  <si>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</si>
  <si>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</si>
  <si>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</si>
  <si>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</si>
  <si>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</si>
  <si>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</si>
  <si>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</si>
  <si>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</si>
  <si>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 xml:space="preserve">Заробітна плата </t>
  </si>
  <si>
    <t>Нарахування на заробітну плату</t>
  </si>
  <si>
    <t>Товари для забезпечення доступності для маломобільних груп населення</t>
  </si>
  <si>
    <t>Стільці для туалету та для душу, пояси для піднімання людини</t>
  </si>
  <si>
    <t>Засоби індивідуального захисту( Маски, халати медичні )</t>
  </si>
  <si>
    <t>Лабораторні реактиви</t>
  </si>
  <si>
    <t>Тести для виявлення кальпротектину в фекаліях</t>
  </si>
  <si>
    <t>Технічне обстеження на предмет доступності  осіб з інвалідністю</t>
  </si>
  <si>
    <t>Медичне обладнання вертикалізатор ортопедичний "Етап"ВО-2"</t>
  </si>
  <si>
    <t>Всього за І квартал 2021 року</t>
  </si>
  <si>
    <t>ІІ квартал</t>
  </si>
  <si>
    <t>ІІІ квартал</t>
  </si>
  <si>
    <t>ІV  квартал</t>
  </si>
  <si>
    <t>Всього за 2021 рік</t>
  </si>
  <si>
    <t>*  Станом на 01 січня 2021  року на рахунку підприємства  залишок невикористаних коштів складав  2,7 тис. грн.</t>
  </si>
  <si>
    <t>*  Станом на 01 квітня 2021  року на рахунку підприємства  залишок невикористаних коштів складає  30,7 тис. грн.</t>
  </si>
  <si>
    <t>Бакалінська  С.М.</t>
  </si>
  <si>
    <t>Єрмолаєва Н.Р.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</si>
  <si>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Дніпровського району м.Києва"                                                                                                                         за І квартал 2021 року </t>
  </si>
  <si>
    <r>
      <t xml:space="preserve">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</si>
  <si>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База спеціального медичного призначення м.Києва</t>
  </si>
  <si>
    <t>Вироби медичного призначення</t>
  </si>
  <si>
    <t>КНП "КМКЛ № 5"</t>
  </si>
  <si>
    <t>ДОЗ</t>
  </si>
  <si>
    <t>основні засоби</t>
  </si>
  <si>
    <t xml:space="preserve">КНП "Київський міський центр громадського здоров'я" </t>
  </si>
  <si>
    <t>Касове обслуговування банк</t>
  </si>
  <si>
    <t>ФОП Хортюк В.В.</t>
  </si>
  <si>
    <t xml:space="preserve">Тех нагляд </t>
  </si>
  <si>
    <t>Д. КАРАБАЄВ</t>
  </si>
  <si>
    <t>Н. САЛАЦЬКА</t>
  </si>
  <si>
    <t>Іванова М.</t>
  </si>
  <si>
    <t>Самуілова І.</t>
  </si>
  <si>
    <t>300-25-41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</si>
  <si>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</si>
  <si>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    за І квартал  2021 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</si>
  <si>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</si>
  <si>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</si>
  <si>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</si>
  <si>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</si>
  <si>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</si>
  <si>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</si>
  <si>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</si>
  <si>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</si>
  <si>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</si>
  <si>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</si>
  <si>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</si>
  <si>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</si>
  <si>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</si>
  <si>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</si>
  <si>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>Періодичні видання</t>
  </si>
  <si>
    <t>ФОП Туровець С.В."</t>
  </si>
  <si>
    <t>господарчі товари</t>
  </si>
  <si>
    <t>Миючи засоби</t>
  </si>
  <si>
    <t>Запчастини до озонування басейну</t>
  </si>
  <si>
    <t>Канцтовари</t>
  </si>
  <si>
    <t>Інформаційний стенд</t>
  </si>
  <si>
    <t>хімічні реактиви</t>
  </si>
  <si>
    <t>лаболаторні пробірки</t>
  </si>
  <si>
    <t>послуги електрозявзку</t>
  </si>
  <si>
    <t>послуги інтернет</t>
  </si>
  <si>
    <t>технічне обслуговування бесейну</t>
  </si>
  <si>
    <t>розробка тарифів</t>
  </si>
  <si>
    <t>ТО вентиляційної системи</t>
  </si>
  <si>
    <t>Навчання</t>
  </si>
  <si>
    <t>Встановлення перегородки</t>
  </si>
  <si>
    <t>супровід програмного забеспечення</t>
  </si>
  <si>
    <t>комісія банку</t>
  </si>
  <si>
    <t>Всього</t>
  </si>
  <si>
    <t xml:space="preserve"> Директор</t>
  </si>
  <si>
    <t>С.М.Скрипка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</si>
  <si>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</si>
  <si>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за І квартал 2021 року </t>
  </si>
  <si>
    <t>М. А. Яремчук</t>
  </si>
  <si>
    <t>А. Б. 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</si>
  <si>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 квартал 2021 року  </t>
    </r>
  </si>
  <si>
    <t>ТОВ "Єврофарм МД"</t>
  </si>
  <si>
    <t>Калоприймачі</t>
  </si>
  <si>
    <t>Холодильник</t>
  </si>
  <si>
    <t>ФОП Ананьєв Є.О.</t>
  </si>
  <si>
    <t xml:space="preserve"> Висновок щодо доступності  осіб з інвалідністю до приміщень</t>
  </si>
  <si>
    <t>Л.В. Кравчук</t>
  </si>
  <si>
    <t>В.Д. Штакун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</si>
  <si>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КДЦ Подільського району  за  І квартал  2021 року </t>
  </si>
  <si>
    <t>періодичні видання</t>
  </si>
  <si>
    <t>заправка картріджів</t>
  </si>
  <si>
    <t>знешкодження відходів</t>
  </si>
  <si>
    <t>чищення брудопоглинаючих ковриків</t>
  </si>
  <si>
    <t>Ігор КОРОЛИК</t>
  </si>
  <si>
    <t>Інна БЕЗВЕРХА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</si>
  <si>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 за І квартал 2021 року </t>
  </si>
  <si>
    <t>Всеукраїнське місіонерське товариство "Духовне відродження"</t>
  </si>
  <si>
    <t>інвалідні візки без механізму для пересування у розібраному стані з інструкцією для збирання</t>
  </si>
  <si>
    <t>Товариство з обмеженою відповідальністю "Єврофарм МД"</t>
  </si>
  <si>
    <t>калоприймач однокомпонентний відкритий  КОо70</t>
  </si>
  <si>
    <t>калоприймач однокомпонентний відкритий  КОо100</t>
  </si>
  <si>
    <t>калоприймач двоокомпонентний відкритий  КОо70</t>
  </si>
  <si>
    <t>калоприймач двоокомпонентний відкритий  КОо100</t>
  </si>
  <si>
    <t>Б.ПОДЛУЖНИЙ</t>
  </si>
  <si>
    <t>В.ГОРСЬКА</t>
  </si>
  <si>
    <t>Додаток до листа</t>
  </si>
  <si>
    <r>
      <t>від  01</t>
    </r>
    <r>
      <rPr>
        <u/>
        <sz val="11"/>
        <rFont val="Times New Roman"/>
        <family val="1"/>
        <charset val="204"/>
      </rPr>
      <t>.04.2021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061-3471</t>
    </r>
  </si>
  <si>
    <t xml:space="preserve">ІНФОРМАЦІЯ  </t>
  </si>
  <si>
    <t xml:space="preserve">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</si>
  <si>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</si>
  <si>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 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2021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</si>
  <si>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</si>
  <si>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</si>
  <si>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КНП "Київська міська клінічна лікарня  №5"</t>
  </si>
  <si>
    <t>База спеціального медичного постачання м. Києва</t>
  </si>
  <si>
    <t>Зацеркляна В.</t>
  </si>
  <si>
    <t xml:space="preserve">(підпис)    </t>
  </si>
  <si>
    <t>       (ініціали і прізвище) </t>
  </si>
  <si>
    <t>Кукшина Т.</t>
  </si>
  <si>
    <t xml:space="preserve">(підпис)   </t>
  </si>
  <si>
    <t xml:space="preserve">        (ініціали і прізвище) </t>
  </si>
  <si>
    <t>Мороз 353 60 14</t>
  </si>
  <si>
    <t>Кохан, Прохорова</t>
  </si>
  <si>
    <t xml:space="preserve">Додаток до наказу Міністерства охорони здоров`я України </t>
  </si>
  <si>
    <t xml:space="preserve">          </t>
  </si>
  <si>
    <t>від 25.07.2017 № 848</t>
  </si>
  <si>
    <t xml:space="preserve">         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</si>
  <si>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 квартал  2021 року 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</si>
  <si>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</si>
  <si>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Дезінфікуючі та антисептичні засоби</t>
  </si>
  <si>
    <t>Стоматологічне обладнання</t>
  </si>
  <si>
    <t>Товари медичного призначення</t>
  </si>
  <si>
    <t>Стоматологічний матеріал</t>
  </si>
  <si>
    <t>Медичне обладнання</t>
  </si>
  <si>
    <t>СП "Оптіма-фарм.ЛТД"</t>
  </si>
  <si>
    <t>Лікарські засоби</t>
  </si>
  <si>
    <t>Інтернет послуги</t>
  </si>
  <si>
    <t>ТОВ "Центр сертифікації ключів "Україна"</t>
  </si>
  <si>
    <t>Сертифікати елек.цифр.підпису</t>
  </si>
  <si>
    <t>Дозиметричні роботи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</si>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</sst>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#,##0.000"/>
    <numFmt numFmtId="168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06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2" fontId="17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4" fontId="16" fillId="0" borderId="2" xfId="0" applyNumberFormat="1" applyFont="1" applyBorder="1" applyAlignment="1">
      <alignment horizontal="center"/>
    </xf>
    <xf numFmtId="2" fontId="17" fillId="2" borderId="2" xfId="0" applyNumberFormat="1" applyFont="1" applyFill="1" applyBorder="1" applyAlignment="1">
      <alignment horizont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4" fontId="17" fillId="0" borderId="2" xfId="0" applyNumberFormat="1" applyFont="1" applyBorder="1" applyAlignment="1">
      <alignment horizontal="center"/>
    </xf>
    <xf numFmtId="0" fontId="16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/>
    <xf numFmtId="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wrapText="1"/>
    </xf>
    <xf numFmtId="0" fontId="17" fillId="3" borderId="2" xfId="0" applyFont="1" applyFill="1" applyBorder="1"/>
    <xf numFmtId="4" fontId="19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wrapText="1"/>
    </xf>
    <xf numFmtId="2" fontId="17" fillId="3" borderId="2" xfId="0" applyNumberFormat="1" applyFont="1" applyFill="1" applyBorder="1" applyAlignment="1">
      <alignment horizontal="center"/>
    </xf>
    <xf numFmtId="0" fontId="18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9" fillId="0" borderId="1" xfId="8" applyFont="1" applyBorder="1" applyAlignment="1">
      <alignment horizontal="center"/>
    </xf>
    <xf numFmtId="0" fontId="16" fillId="0" borderId="1" xfId="8" applyFont="1" applyBorder="1" applyAlignment="1">
      <alignment horizontal="center"/>
    </xf>
    <xf numFmtId="0" fontId="0" fillId="0" borderId="1" xfId="0" applyBorder="1"/>
    <xf numFmtId="0" fontId="21" fillId="0" borderId="0" xfId="8" applyFont="1" applyAlignment="1">
      <alignment horizontal="centerContinuous" vertical="top"/>
    </xf>
    <xf numFmtId="0" fontId="15" fillId="0" borderId="2" xfId="0" applyFont="1" applyBorder="1" applyAlignment="1">
      <alignment horizontal="right" vertical="center"/>
    </xf>
    <xf numFmtId="165" fontId="15" fillId="0" borderId="2" xfId="0" applyNumberFormat="1" applyFont="1" applyBorder="1" applyAlignment="1">
      <alignment horizontal="center"/>
    </xf>
    <xf numFmtId="166" fontId="17" fillId="2" borderId="2" xfId="0" applyNumberFormat="1" applyFont="1" applyFill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7" fontId="15" fillId="0" borderId="2" xfId="0" applyNumberFormat="1" applyFont="1" applyBorder="1" applyAlignment="1">
      <alignment horizontal="center"/>
    </xf>
    <xf numFmtId="168" fontId="17" fillId="2" borderId="2" xfId="0" applyNumberFormat="1" applyFont="1" applyFill="1" applyBorder="1" applyAlignment="1">
      <alignment horizontal="center"/>
    </xf>
    <xf numFmtId="167" fontId="17" fillId="0" borderId="2" xfId="0" applyNumberFormat="1" applyFont="1" applyBorder="1" applyAlignment="1">
      <alignment horizontal="center"/>
    </xf>
    <xf numFmtId="168" fontId="19" fillId="3" borderId="2" xfId="0" applyNumberFormat="1" applyFont="1" applyFill="1" applyBorder="1" applyAlignment="1">
      <alignment horizontal="center"/>
    </xf>
    <xf numFmtId="168" fontId="18" fillId="3" borderId="2" xfId="0" applyNumberFormat="1" applyFont="1" applyFill="1" applyBorder="1" applyAlignment="1">
      <alignment wrapText="1"/>
    </xf>
    <xf numFmtId="168" fontId="17" fillId="3" borderId="2" xfId="0" applyNumberFormat="1" applyFont="1" applyFill="1" applyBorder="1" applyAlignment="1">
      <alignment horizontal="center"/>
    </xf>
    <xf numFmtId="168" fontId="18" fillId="3" borderId="2" xfId="0" applyNumberFormat="1" applyFont="1" applyFill="1" applyBorder="1"/>
    <xf numFmtId="165" fontId="15" fillId="0" borderId="2" xfId="0" applyNumberFormat="1" applyFont="1" applyBorder="1" applyAlignment="1">
      <alignment wrapText="1"/>
    </xf>
    <xf numFmtId="165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wrapText="1"/>
    </xf>
    <xf numFmtId="165" fontId="18" fillId="3" borderId="2" xfId="0" applyNumberFormat="1" applyFont="1" applyFill="1" applyBorder="1"/>
    <xf numFmtId="0" fontId="11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6" fillId="0" borderId="1" xfId="8" applyFont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23" fillId="0" borderId="1" xfId="0" applyFont="1" applyBorder="1"/>
    <xf numFmtId="0" fontId="27" fillId="0" borderId="0" xfId="8" applyFont="1" applyAlignment="1">
      <alignment horizontal="centerContinuous" vertical="top"/>
    </xf>
    <xf numFmtId="0" fontId="15" fillId="0" borderId="2" xfId="0" applyFont="1" applyBorder="1" applyAlignment="1">
      <alignment horizontal="center"/>
    </xf>
    <xf numFmtId="49" fontId="15" fillId="4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3" fillId="0" borderId="2" xfId="0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3" fillId="0" borderId="2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/>
    </xf>
    <xf numFmtId="0" fontId="3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166" fontId="3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/>
    <xf numFmtId="0" fontId="34" fillId="0" borderId="0" xfId="0" applyFont="1" applyAlignment="1">
      <alignment horizontal="center"/>
    </xf>
    <xf numFmtId="166" fontId="34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4" fontId="0" fillId="0" borderId="0" xfId="0" applyNumberFormat="1"/>
    <xf numFmtId="2" fontId="0" fillId="0" borderId="0" xfId="0" applyNumberFormat="1"/>
    <xf numFmtId="2" fontId="3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7" fillId="0" borderId="0" xfId="0" applyFont="1"/>
    <xf numFmtId="2" fontId="38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4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2" fontId="34" fillId="0" borderId="2" xfId="0" applyNumberFormat="1" applyFont="1" applyBorder="1" applyAlignment="1">
      <alignment horizontal="center"/>
    </xf>
    <xf numFmtId="168" fontId="34" fillId="0" borderId="2" xfId="0" applyNumberFormat="1" applyFont="1" applyBorder="1" applyAlignment="1">
      <alignment horizontal="center"/>
    </xf>
    <xf numFmtId="0" fontId="0" fillId="0" borderId="2" xfId="0" applyBorder="1"/>
    <xf numFmtId="2" fontId="0" fillId="5" borderId="2" xfId="0" applyNumberFormat="1" applyFill="1" applyBorder="1"/>
    <xf numFmtId="0" fontId="34" fillId="0" borderId="2" xfId="0" applyFont="1" applyBorder="1"/>
    <xf numFmtId="0" fontId="2" fillId="0" borderId="2" xfId="0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2" fontId="34" fillId="0" borderId="2" xfId="0" applyNumberFormat="1" applyFont="1" applyBorder="1"/>
    <xf numFmtId="168" fontId="34" fillId="0" borderId="2" xfId="0" applyNumberFormat="1" applyFont="1" applyBorder="1"/>
    <xf numFmtId="0" fontId="38" fillId="0" borderId="0" xfId="0" applyFont="1"/>
    <xf numFmtId="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center" wrapText="1"/>
    </xf>
    <xf numFmtId="4" fontId="17" fillId="2" borderId="2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wrapText="1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44" fillId="0" borderId="0" xfId="0" applyFont="1"/>
    <xf numFmtId="0" fontId="45" fillId="0" borderId="0" xfId="0" applyFont="1" applyAlignment="1">
      <alignment horizontal="center"/>
    </xf>
    <xf numFmtId="0" fontId="21" fillId="0" borderId="9" xfId="8" applyFont="1" applyBorder="1" applyAlignment="1">
      <alignment horizontal="center"/>
    </xf>
    <xf numFmtId="0" fontId="46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4" fontId="15" fillId="5" borderId="10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4" fontId="15" fillId="5" borderId="2" xfId="0" applyNumberFormat="1" applyFont="1" applyFill="1" applyBorder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9" fillId="0" borderId="12" xfId="8" applyFont="1" applyBorder="1" applyAlignment="1">
      <alignment horizontal="center"/>
    </xf>
    <xf numFmtId="0" fontId="16" fillId="0" borderId="12" xfId="8" applyFont="1" applyBorder="1" applyAlignment="1">
      <alignment horizontal="center"/>
    </xf>
    <xf numFmtId="0" fontId="21" fillId="0" borderId="0" xfId="8" applyFont="1" applyAlignment="1">
      <alignment horizontal="center" vertical="top"/>
    </xf>
  </cellXfs>
  <cellStyles count="9">
    <cellStyle name="Normal" xfId="0" builtinId="0"/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33A1A68D-9448-497E-8010-AFCBCF5B0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3831-EC56-402B-AE0D-854BFAE9AB3C}">
  <sheetPr>
    <pageSetUpPr fitToPage="1"/>
  </sheetPr>
  <dimension ref="A1:P56"/>
  <sheetViews>
    <sheetView zoomScale="80" zoomScaleNormal="80" workbookViewId="0">
      <selection activeCell="E6" sqref="E6"/>
    </sheetView>
  </sheetViews>
  <sheetFormatPr defaultRowHeight="15" x14ac:dyDescent="0.25"/>
  <cols>
    <col min="1" max="1" width="7.28515625" customWidth="1"/>
    <col min="2" max="2" width="29.140625" customWidth="1"/>
    <col min="3" max="3" width="16.28515625" customWidth="1"/>
    <col min="4" max="4" width="14.285156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9.140625" customWidth="1"/>
    <col min="259" max="259" width="16.28515625" customWidth="1"/>
    <col min="260" max="260" width="14.285156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9.140625" customWidth="1"/>
    <col min="515" max="515" width="16.28515625" customWidth="1"/>
    <col min="516" max="516" width="14.285156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9.140625" customWidth="1"/>
    <col min="771" max="771" width="16.28515625" customWidth="1"/>
    <col min="772" max="772" width="14.285156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9.140625" customWidth="1"/>
    <col min="1027" max="1027" width="16.28515625" customWidth="1"/>
    <col min="1028" max="1028" width="14.285156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9.140625" customWidth="1"/>
    <col min="1283" max="1283" width="16.28515625" customWidth="1"/>
    <col min="1284" max="1284" width="14.285156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9.140625" customWidth="1"/>
    <col min="1539" max="1539" width="16.28515625" customWidth="1"/>
    <col min="1540" max="1540" width="14.285156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9.140625" customWidth="1"/>
    <col min="1795" max="1795" width="16.28515625" customWidth="1"/>
    <col min="1796" max="1796" width="14.285156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9.140625" customWidth="1"/>
    <col min="2051" max="2051" width="16.28515625" customWidth="1"/>
    <col min="2052" max="2052" width="14.285156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9.140625" customWidth="1"/>
    <col min="2307" max="2307" width="16.28515625" customWidth="1"/>
    <col min="2308" max="2308" width="14.285156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9.140625" customWidth="1"/>
    <col min="2563" max="2563" width="16.28515625" customWidth="1"/>
    <col min="2564" max="2564" width="14.285156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9.140625" customWidth="1"/>
    <col min="2819" max="2819" width="16.28515625" customWidth="1"/>
    <col min="2820" max="2820" width="14.285156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9.140625" customWidth="1"/>
    <col min="3075" max="3075" width="16.28515625" customWidth="1"/>
    <col min="3076" max="3076" width="14.285156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9.140625" customWidth="1"/>
    <col min="3331" max="3331" width="16.28515625" customWidth="1"/>
    <col min="3332" max="3332" width="14.285156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9.140625" customWidth="1"/>
    <col min="3587" max="3587" width="16.28515625" customWidth="1"/>
    <col min="3588" max="3588" width="14.285156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9.140625" customWidth="1"/>
    <col min="3843" max="3843" width="16.28515625" customWidth="1"/>
    <col min="3844" max="3844" width="14.285156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9.140625" customWidth="1"/>
    <col min="4099" max="4099" width="16.28515625" customWidth="1"/>
    <col min="4100" max="4100" width="14.285156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9.140625" customWidth="1"/>
    <col min="4355" max="4355" width="16.28515625" customWidth="1"/>
    <col min="4356" max="4356" width="14.285156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9.140625" customWidth="1"/>
    <col min="4611" max="4611" width="16.28515625" customWidth="1"/>
    <col min="4612" max="4612" width="14.285156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9.140625" customWidth="1"/>
    <col min="4867" max="4867" width="16.28515625" customWidth="1"/>
    <col min="4868" max="4868" width="14.285156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9.140625" customWidth="1"/>
    <col min="5123" max="5123" width="16.28515625" customWidth="1"/>
    <col min="5124" max="5124" width="14.285156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9.140625" customWidth="1"/>
    <col min="5379" max="5379" width="16.28515625" customWidth="1"/>
    <col min="5380" max="5380" width="14.285156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9.140625" customWidth="1"/>
    <col min="5635" max="5635" width="16.28515625" customWidth="1"/>
    <col min="5636" max="5636" width="14.285156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9.140625" customWidth="1"/>
    <col min="5891" max="5891" width="16.28515625" customWidth="1"/>
    <col min="5892" max="5892" width="14.285156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9.140625" customWidth="1"/>
    <col min="6147" max="6147" width="16.28515625" customWidth="1"/>
    <col min="6148" max="6148" width="14.285156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9.140625" customWidth="1"/>
    <col min="6403" max="6403" width="16.28515625" customWidth="1"/>
    <col min="6404" max="6404" width="14.285156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9.140625" customWidth="1"/>
    <col min="6659" max="6659" width="16.28515625" customWidth="1"/>
    <col min="6660" max="6660" width="14.285156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9.140625" customWidth="1"/>
    <col min="6915" max="6915" width="16.28515625" customWidth="1"/>
    <col min="6916" max="6916" width="14.285156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9.140625" customWidth="1"/>
    <col min="7171" max="7171" width="16.28515625" customWidth="1"/>
    <col min="7172" max="7172" width="14.285156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9.140625" customWidth="1"/>
    <col min="7427" max="7427" width="16.28515625" customWidth="1"/>
    <col min="7428" max="7428" width="14.285156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9.140625" customWidth="1"/>
    <col min="7683" max="7683" width="16.28515625" customWidth="1"/>
    <col min="7684" max="7684" width="14.285156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9.140625" customWidth="1"/>
    <col min="7939" max="7939" width="16.28515625" customWidth="1"/>
    <col min="7940" max="7940" width="14.285156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9.140625" customWidth="1"/>
    <col min="8195" max="8195" width="16.28515625" customWidth="1"/>
    <col min="8196" max="8196" width="14.285156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9.140625" customWidth="1"/>
    <col min="8451" max="8451" width="16.28515625" customWidth="1"/>
    <col min="8452" max="8452" width="14.285156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9.140625" customWidth="1"/>
    <col min="8707" max="8707" width="16.28515625" customWidth="1"/>
    <col min="8708" max="8708" width="14.285156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9.140625" customWidth="1"/>
    <col min="8963" max="8963" width="16.28515625" customWidth="1"/>
    <col min="8964" max="8964" width="14.285156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9.140625" customWidth="1"/>
    <col min="9219" max="9219" width="16.28515625" customWidth="1"/>
    <col min="9220" max="9220" width="14.285156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9.140625" customWidth="1"/>
    <col min="9475" max="9475" width="16.28515625" customWidth="1"/>
    <col min="9476" max="9476" width="14.285156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9.140625" customWidth="1"/>
    <col min="9731" max="9731" width="16.28515625" customWidth="1"/>
    <col min="9732" max="9732" width="14.285156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9.140625" customWidth="1"/>
    <col min="9987" max="9987" width="16.28515625" customWidth="1"/>
    <col min="9988" max="9988" width="14.285156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9.140625" customWidth="1"/>
    <col min="10243" max="10243" width="16.28515625" customWidth="1"/>
    <col min="10244" max="10244" width="14.285156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9.140625" customWidth="1"/>
    <col min="10499" max="10499" width="16.28515625" customWidth="1"/>
    <col min="10500" max="10500" width="14.285156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9.140625" customWidth="1"/>
    <col min="10755" max="10755" width="16.28515625" customWidth="1"/>
    <col min="10756" max="10756" width="14.285156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9.140625" customWidth="1"/>
    <col min="11011" max="11011" width="16.28515625" customWidth="1"/>
    <col min="11012" max="11012" width="14.285156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9.140625" customWidth="1"/>
    <col min="11267" max="11267" width="16.28515625" customWidth="1"/>
    <col min="11268" max="11268" width="14.285156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9.140625" customWidth="1"/>
    <col min="11523" max="11523" width="16.28515625" customWidth="1"/>
    <col min="11524" max="11524" width="14.285156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9.140625" customWidth="1"/>
    <col min="11779" max="11779" width="16.28515625" customWidth="1"/>
    <col min="11780" max="11780" width="14.285156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9.140625" customWidth="1"/>
    <col min="12035" max="12035" width="16.28515625" customWidth="1"/>
    <col min="12036" max="12036" width="14.285156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9.140625" customWidth="1"/>
    <col min="12291" max="12291" width="16.28515625" customWidth="1"/>
    <col min="12292" max="12292" width="14.285156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9.140625" customWidth="1"/>
    <col min="12547" max="12547" width="16.28515625" customWidth="1"/>
    <col min="12548" max="12548" width="14.285156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9.140625" customWidth="1"/>
    <col min="12803" max="12803" width="16.28515625" customWidth="1"/>
    <col min="12804" max="12804" width="14.285156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9.140625" customWidth="1"/>
    <col min="13059" max="13059" width="16.28515625" customWidth="1"/>
    <col min="13060" max="13060" width="14.285156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9.140625" customWidth="1"/>
    <col min="13315" max="13315" width="16.28515625" customWidth="1"/>
    <col min="13316" max="13316" width="14.285156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9.140625" customWidth="1"/>
    <col min="13571" max="13571" width="16.28515625" customWidth="1"/>
    <col min="13572" max="13572" width="14.285156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9.140625" customWidth="1"/>
    <col min="13827" max="13827" width="16.28515625" customWidth="1"/>
    <col min="13828" max="13828" width="14.285156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9.140625" customWidth="1"/>
    <col min="14083" max="14083" width="16.28515625" customWidth="1"/>
    <col min="14084" max="14084" width="14.285156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9.140625" customWidth="1"/>
    <col min="14339" max="14339" width="16.28515625" customWidth="1"/>
    <col min="14340" max="14340" width="14.285156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9.140625" customWidth="1"/>
    <col min="14595" max="14595" width="16.28515625" customWidth="1"/>
    <col min="14596" max="14596" width="14.285156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9.140625" customWidth="1"/>
    <col min="14851" max="14851" width="16.28515625" customWidth="1"/>
    <col min="14852" max="14852" width="14.285156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9.140625" customWidth="1"/>
    <col min="15107" max="15107" width="16.28515625" customWidth="1"/>
    <col min="15108" max="15108" width="14.285156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9.140625" customWidth="1"/>
    <col min="15363" max="15363" width="16.28515625" customWidth="1"/>
    <col min="15364" max="15364" width="14.285156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9.140625" customWidth="1"/>
    <col min="15619" max="15619" width="16.28515625" customWidth="1"/>
    <col min="15620" max="15620" width="14.285156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9.140625" customWidth="1"/>
    <col min="15875" max="15875" width="16.28515625" customWidth="1"/>
    <col min="15876" max="15876" width="14.285156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9.140625" customWidth="1"/>
    <col min="16131" max="16131" width="16.28515625" customWidth="1"/>
    <col min="16132" max="16132" width="14.285156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s="24" customFormat="1" ht="31.5" x14ac:dyDescent="0.25">
      <c r="A7" s="15">
        <v>1</v>
      </c>
      <c r="B7" s="16" t="s">
        <v>16</v>
      </c>
      <c r="C7" s="17"/>
      <c r="D7" s="18">
        <v>22.289000000000001</v>
      </c>
      <c r="E7" s="16" t="s">
        <v>17</v>
      </c>
      <c r="F7" s="19">
        <f>SUM(C7,D7)</f>
        <v>22.289000000000001</v>
      </c>
      <c r="G7" s="20"/>
      <c r="H7" s="21"/>
      <c r="I7" s="22" t="s">
        <v>17</v>
      </c>
      <c r="J7" s="21">
        <v>15.968249999999999</v>
      </c>
      <c r="K7" s="23">
        <f>D7-J7</f>
        <v>6.3207500000000021</v>
      </c>
    </row>
    <row r="8" spans="1:16" s="24" customFormat="1" ht="47.25" x14ac:dyDescent="0.25">
      <c r="A8" s="15">
        <v>2</v>
      </c>
      <c r="B8" s="16" t="s">
        <v>18</v>
      </c>
      <c r="C8" s="17"/>
      <c r="D8" s="18">
        <v>97.064300000000003</v>
      </c>
      <c r="E8" s="16" t="s">
        <v>19</v>
      </c>
      <c r="F8" s="19">
        <f t="shared" ref="F8:F50" si="0">SUM(C8,D8)</f>
        <v>97.064300000000003</v>
      </c>
      <c r="G8" s="20"/>
      <c r="H8" s="21"/>
      <c r="I8" s="22" t="s">
        <v>19</v>
      </c>
      <c r="J8" s="21"/>
      <c r="K8" s="23">
        <v>97.064300000000003</v>
      </c>
    </row>
    <row r="9" spans="1:16" s="24" customFormat="1" ht="63" x14ac:dyDescent="0.25">
      <c r="A9" s="15">
        <v>3</v>
      </c>
      <c r="B9" s="16" t="s">
        <v>20</v>
      </c>
      <c r="C9" s="17"/>
      <c r="D9" s="17">
        <v>2.3572500000000001</v>
      </c>
      <c r="E9" s="16" t="s">
        <v>21</v>
      </c>
      <c r="F9" s="19">
        <f t="shared" si="0"/>
        <v>2.3572500000000001</v>
      </c>
      <c r="G9" s="20"/>
      <c r="H9" s="21"/>
      <c r="I9" s="22" t="s">
        <v>21</v>
      </c>
      <c r="J9" s="21"/>
      <c r="K9" s="23">
        <v>2.3572500000000001</v>
      </c>
    </row>
    <row r="10" spans="1:16" s="24" customFormat="1" ht="47.25" x14ac:dyDescent="0.25">
      <c r="A10" s="15">
        <v>4</v>
      </c>
      <c r="B10" s="16" t="s">
        <v>18</v>
      </c>
      <c r="C10" s="17"/>
      <c r="D10" s="17">
        <v>6.7049799999999999</v>
      </c>
      <c r="E10" s="16" t="s">
        <v>22</v>
      </c>
      <c r="F10" s="19">
        <f t="shared" si="0"/>
        <v>6.7049799999999999</v>
      </c>
      <c r="G10" s="20"/>
      <c r="H10" s="21"/>
      <c r="I10" s="22" t="s">
        <v>22</v>
      </c>
      <c r="J10" s="21"/>
      <c r="K10" s="23">
        <v>6.7049799999999999</v>
      </c>
    </row>
    <row r="11" spans="1:16" s="24" customFormat="1" ht="63" x14ac:dyDescent="0.25">
      <c r="A11" s="15">
        <v>5</v>
      </c>
      <c r="B11" s="16" t="s">
        <v>20</v>
      </c>
      <c r="C11" s="17"/>
      <c r="D11" s="17">
        <v>101.90934</v>
      </c>
      <c r="E11" s="16" t="s">
        <v>23</v>
      </c>
      <c r="F11" s="19">
        <f t="shared" si="0"/>
        <v>101.90934</v>
      </c>
      <c r="G11" s="20"/>
      <c r="H11" s="21"/>
      <c r="I11" s="22" t="s">
        <v>23</v>
      </c>
      <c r="J11" s="21"/>
      <c r="K11" s="23">
        <v>101.90934</v>
      </c>
    </row>
    <row r="12" spans="1:16" s="24" customFormat="1" ht="47.25" x14ac:dyDescent="0.25">
      <c r="A12" s="15">
        <v>6</v>
      </c>
      <c r="B12" s="16" t="s">
        <v>18</v>
      </c>
      <c r="C12" s="17"/>
      <c r="D12" s="17">
        <v>32.511220000000002</v>
      </c>
      <c r="E12" s="16" t="s">
        <v>24</v>
      </c>
      <c r="F12" s="19">
        <f t="shared" si="0"/>
        <v>32.511220000000002</v>
      </c>
      <c r="G12" s="25"/>
      <c r="H12" s="21"/>
      <c r="I12" s="22" t="s">
        <v>24</v>
      </c>
      <c r="J12" s="21"/>
      <c r="K12" s="23">
        <v>32.511220000000002</v>
      </c>
    </row>
    <row r="13" spans="1:16" s="24" customFormat="1" ht="47.25" x14ac:dyDescent="0.25">
      <c r="A13" s="15">
        <v>7</v>
      </c>
      <c r="B13" s="16" t="s">
        <v>18</v>
      </c>
      <c r="C13" s="17"/>
      <c r="D13" s="17">
        <v>21.630369999999999</v>
      </c>
      <c r="E13" s="16" t="s">
        <v>25</v>
      </c>
      <c r="F13" s="19">
        <f t="shared" si="0"/>
        <v>21.630369999999999</v>
      </c>
      <c r="G13" s="25"/>
      <c r="H13" s="21"/>
      <c r="I13" s="22" t="s">
        <v>25</v>
      </c>
      <c r="J13" s="21"/>
      <c r="K13" s="23">
        <v>21.630369999999999</v>
      </c>
    </row>
    <row r="14" spans="1:16" s="24" customFormat="1" ht="31.5" x14ac:dyDescent="0.25">
      <c r="A14" s="15">
        <v>8</v>
      </c>
      <c r="B14" s="16" t="s">
        <v>26</v>
      </c>
      <c r="C14" s="17"/>
      <c r="D14" s="17">
        <v>250</v>
      </c>
      <c r="E14" s="16" t="s">
        <v>27</v>
      </c>
      <c r="F14" s="19">
        <f t="shared" si="0"/>
        <v>250</v>
      </c>
      <c r="G14" s="20"/>
      <c r="H14" s="21"/>
      <c r="I14" s="22" t="s">
        <v>27</v>
      </c>
      <c r="J14" s="21"/>
      <c r="K14" s="23">
        <v>250</v>
      </c>
    </row>
    <row r="15" spans="1:16" s="24" customFormat="1" ht="63" x14ac:dyDescent="0.25">
      <c r="A15" s="25">
        <v>9</v>
      </c>
      <c r="B15" s="16" t="s">
        <v>20</v>
      </c>
      <c r="C15" s="17"/>
      <c r="D15" s="17">
        <f>30308/1000</f>
        <v>30.308</v>
      </c>
      <c r="E15" s="16" t="s">
        <v>27</v>
      </c>
      <c r="F15" s="19">
        <f t="shared" si="0"/>
        <v>30.308</v>
      </c>
      <c r="G15" s="20"/>
      <c r="H15" s="21"/>
      <c r="I15" s="22" t="s">
        <v>27</v>
      </c>
      <c r="J15" s="21"/>
      <c r="K15" s="23">
        <v>30.308</v>
      </c>
    </row>
    <row r="16" spans="1:16" s="24" customFormat="1" ht="36.75" customHeight="1" x14ac:dyDescent="0.25">
      <c r="A16" s="25">
        <v>10</v>
      </c>
      <c r="B16" s="16" t="s">
        <v>28</v>
      </c>
      <c r="C16" s="17"/>
      <c r="D16" s="17">
        <f>747400/1000</f>
        <v>747.4</v>
      </c>
      <c r="E16" s="16" t="s">
        <v>29</v>
      </c>
      <c r="F16" s="19">
        <f t="shared" si="0"/>
        <v>747.4</v>
      </c>
      <c r="G16" s="20"/>
      <c r="H16" s="21"/>
      <c r="I16" s="22" t="s">
        <v>29</v>
      </c>
      <c r="J16" s="21"/>
      <c r="K16" s="23">
        <v>747.4</v>
      </c>
    </row>
    <row r="17" spans="1:11" s="24" customFormat="1" ht="47.25" x14ac:dyDescent="0.25">
      <c r="A17" s="15">
        <v>11</v>
      </c>
      <c r="B17" s="16" t="s">
        <v>18</v>
      </c>
      <c r="C17" s="17"/>
      <c r="D17" s="17">
        <f>4337.65/1000</f>
        <v>4.33765</v>
      </c>
      <c r="E17" s="16" t="s">
        <v>30</v>
      </c>
      <c r="F17" s="19">
        <f t="shared" si="0"/>
        <v>4.33765</v>
      </c>
      <c r="G17" s="20"/>
      <c r="H17" s="21"/>
      <c r="I17" s="22" t="s">
        <v>30</v>
      </c>
      <c r="J17" s="21"/>
      <c r="K17" s="23">
        <v>4.33765</v>
      </c>
    </row>
    <row r="18" spans="1:11" ht="15.75" x14ac:dyDescent="0.25">
      <c r="A18" s="15"/>
      <c r="B18" s="26"/>
      <c r="C18" s="27"/>
      <c r="D18" s="27"/>
      <c r="E18" s="26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6"/>
      <c r="C19" s="27"/>
      <c r="D19" s="27"/>
      <c r="E19" s="26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33"/>
      <c r="C20" s="27"/>
      <c r="D20" s="27"/>
      <c r="E20" s="26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33"/>
      <c r="C21" s="27"/>
      <c r="D21" s="27"/>
      <c r="E21" s="26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33"/>
      <c r="C22" s="27"/>
      <c r="D22" s="27"/>
      <c r="E22" s="26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33"/>
      <c r="C23" s="27"/>
      <c r="D23" s="27"/>
      <c r="E23" s="26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0</v>
      </c>
      <c r="D50" s="39">
        <f>SUM(D7:D49)</f>
        <v>1316.5121099999999</v>
      </c>
      <c r="E50" s="40"/>
      <c r="F50" s="41">
        <f t="shared" si="0"/>
        <v>1316.5121099999999</v>
      </c>
      <c r="G50" s="42"/>
      <c r="H50" s="39">
        <f>SUM(H7:H49)</f>
        <v>0</v>
      </c>
      <c r="I50" s="40"/>
      <c r="J50" s="39">
        <f>SUM(J7:J49)</f>
        <v>15.968249999999999</v>
      </c>
      <c r="K50" s="43">
        <f>C50-H50</f>
        <v>0</v>
      </c>
    </row>
    <row r="53" spans="1:11" ht="15.75" x14ac:dyDescent="0.25">
      <c r="B53" s="44" t="s">
        <v>32</v>
      </c>
      <c r="F53" s="45"/>
      <c r="G53" s="46"/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/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BF8-90AC-4C01-B5EB-AA594235A3E8}">
  <dimension ref="A1:M28"/>
  <sheetViews>
    <sheetView zoomScale="75" zoomScaleNormal="75" zoomScaleSheetLayoutView="75" workbookViewId="0">
      <selection activeCell="A5" sqref="A5:A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</cols>
  <sheetData>
    <row r="1" spans="1:13" x14ac:dyDescent="0.25">
      <c r="K1" s="1"/>
      <c r="L1" s="1"/>
      <c r="M1" s="1" t="s">
        <v>0</v>
      </c>
    </row>
    <row r="2" spans="1:13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35</v>
      </c>
    </row>
    <row r="3" spans="1:13" ht="78" customHeight="1" x14ac:dyDescent="0.25">
      <c r="A3" s="3"/>
      <c r="B3" s="7" t="s">
        <v>108</v>
      </c>
      <c r="C3" s="8"/>
      <c r="D3" s="8"/>
      <c r="E3" s="8"/>
      <c r="F3" s="8"/>
      <c r="G3" s="8"/>
      <c r="H3" s="8"/>
      <c r="I3" s="8"/>
      <c r="J3" s="8"/>
      <c r="K3" s="3"/>
    </row>
    <row r="4" spans="1:13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0" customHeight="1" x14ac:dyDescent="0.25">
      <c r="A6" s="10"/>
      <c r="B6" s="10"/>
      <c r="C6" s="13" t="s">
        <v>10</v>
      </c>
      <c r="D6" s="13" t="s">
        <v>11</v>
      </c>
      <c r="E6" s="13" t="s">
        <v>109</v>
      </c>
      <c r="F6" s="11"/>
      <c r="G6" s="14" t="s">
        <v>13</v>
      </c>
      <c r="H6" s="13" t="s">
        <v>14</v>
      </c>
      <c r="I6" s="13" t="s">
        <v>110</v>
      </c>
      <c r="J6" s="13" t="s">
        <v>14</v>
      </c>
      <c r="K6" s="12"/>
    </row>
    <row r="7" spans="1:13" ht="15.75" x14ac:dyDescent="0.25">
      <c r="A7" s="15">
        <v>1</v>
      </c>
      <c r="B7" s="29" t="s">
        <v>39</v>
      </c>
      <c r="C7" s="30">
        <f>82960/1000</f>
        <v>82.96</v>
      </c>
      <c r="D7" s="30"/>
      <c r="E7" s="31"/>
      <c r="F7" s="28">
        <f>SUM(C7,D7)</f>
        <v>82.96</v>
      </c>
      <c r="G7" s="87">
        <v>2210</v>
      </c>
      <c r="H7" s="30">
        <f>2459/1000</f>
        <v>2.4590000000000001</v>
      </c>
      <c r="I7" s="31" t="s">
        <v>58</v>
      </c>
      <c r="J7" s="30"/>
      <c r="K7" s="32"/>
    </row>
    <row r="8" spans="1:13" ht="15.75" x14ac:dyDescent="0.25">
      <c r="A8" s="15"/>
      <c r="B8" s="29"/>
      <c r="C8" s="30"/>
      <c r="D8" s="30"/>
      <c r="E8" s="31"/>
      <c r="F8" s="28"/>
      <c r="G8" s="87">
        <v>2220</v>
      </c>
      <c r="H8" s="30">
        <f>3990/1000</f>
        <v>3.99</v>
      </c>
      <c r="I8" s="31" t="s">
        <v>111</v>
      </c>
      <c r="J8" s="30"/>
      <c r="K8" s="32"/>
    </row>
    <row r="9" spans="1:13" ht="31.5" x14ac:dyDescent="0.25">
      <c r="A9" s="15"/>
      <c r="B9" s="29"/>
      <c r="C9" s="30"/>
      <c r="D9" s="30"/>
      <c r="E9" s="31"/>
      <c r="F9" s="28"/>
      <c r="G9" s="87">
        <v>2220</v>
      </c>
      <c r="H9" s="30">
        <f>7939.5/1000</f>
        <v>7.9394999999999998</v>
      </c>
      <c r="I9" s="31" t="s">
        <v>112</v>
      </c>
      <c r="J9" s="30"/>
      <c r="K9" s="32"/>
    </row>
    <row r="10" spans="1:13" ht="15.75" x14ac:dyDescent="0.25">
      <c r="A10" s="15"/>
      <c r="B10" s="29"/>
      <c r="C10" s="30"/>
      <c r="D10" s="30"/>
      <c r="E10" s="31"/>
      <c r="F10" s="28">
        <f t="shared" ref="F10:F22" si="0">SUM(C10,D10)</f>
        <v>0</v>
      </c>
      <c r="G10" s="87">
        <v>2240</v>
      </c>
      <c r="H10" s="30">
        <f>3115.86/1000</f>
        <v>3.1158600000000001</v>
      </c>
      <c r="I10" s="31" t="s">
        <v>113</v>
      </c>
      <c r="J10" s="30"/>
      <c r="K10" s="32"/>
    </row>
    <row r="11" spans="1:13" ht="25.5" customHeight="1" x14ac:dyDescent="0.25">
      <c r="A11" s="15"/>
      <c r="B11" s="29"/>
      <c r="C11" s="30"/>
      <c r="D11" s="30"/>
      <c r="E11" s="31"/>
      <c r="F11" s="28">
        <f t="shared" si="0"/>
        <v>0</v>
      </c>
      <c r="G11" s="25">
        <v>2240</v>
      </c>
      <c r="H11" s="21">
        <f>9900/1000</f>
        <v>9.9</v>
      </c>
      <c r="I11" s="88" t="s">
        <v>114</v>
      </c>
      <c r="J11" s="30"/>
      <c r="K11" s="32"/>
    </row>
    <row r="12" spans="1:13" ht="31.5" x14ac:dyDescent="0.25">
      <c r="A12" s="15"/>
      <c r="B12" s="29"/>
      <c r="C12" s="30"/>
      <c r="D12" s="30"/>
      <c r="E12" s="31"/>
      <c r="F12" s="28">
        <f t="shared" si="0"/>
        <v>0</v>
      </c>
      <c r="G12" s="25">
        <v>2240</v>
      </c>
      <c r="H12" s="30">
        <f>25162/1000</f>
        <v>25.161999999999999</v>
      </c>
      <c r="I12" s="89" t="s">
        <v>115</v>
      </c>
      <c r="J12" s="30"/>
      <c r="K12" s="32"/>
    </row>
    <row r="13" spans="1:13" ht="47.25" x14ac:dyDescent="0.25">
      <c r="A13" s="15"/>
      <c r="B13" s="29"/>
      <c r="C13" s="30"/>
      <c r="D13" s="30"/>
      <c r="E13" s="31"/>
      <c r="F13" s="28">
        <f t="shared" si="0"/>
        <v>0</v>
      </c>
      <c r="G13" s="87">
        <v>2240</v>
      </c>
      <c r="H13" s="30">
        <f>4320/1000</f>
        <v>4.32</v>
      </c>
      <c r="I13" s="88" t="s">
        <v>116</v>
      </c>
      <c r="J13" s="30"/>
      <c r="K13" s="32"/>
    </row>
    <row r="14" spans="1:13" ht="15.75" x14ac:dyDescent="0.25">
      <c r="A14" s="25"/>
      <c r="B14" s="29"/>
      <c r="C14" s="30"/>
      <c r="D14" s="30"/>
      <c r="E14" s="31"/>
      <c r="F14" s="28">
        <f t="shared" si="0"/>
        <v>0</v>
      </c>
      <c r="G14" s="87">
        <v>2240</v>
      </c>
      <c r="H14" s="30">
        <f>12000/1000</f>
        <v>12</v>
      </c>
      <c r="I14" s="88" t="s">
        <v>117</v>
      </c>
      <c r="J14" s="30"/>
      <c r="K14" s="32"/>
    </row>
    <row r="15" spans="1:13" ht="15.75" x14ac:dyDescent="0.25">
      <c r="A15" s="25"/>
      <c r="B15" s="29"/>
      <c r="C15" s="30"/>
      <c r="D15" s="30"/>
      <c r="E15" s="31"/>
      <c r="F15" s="28">
        <f t="shared" si="0"/>
        <v>0</v>
      </c>
      <c r="G15" s="87">
        <v>2240</v>
      </c>
      <c r="H15" s="30">
        <f>2544/1000</f>
        <v>2.544</v>
      </c>
      <c r="I15" s="88" t="s">
        <v>118</v>
      </c>
      <c r="J15" s="30"/>
      <c r="K15" s="32"/>
    </row>
    <row r="16" spans="1:13" ht="15.75" x14ac:dyDescent="0.25">
      <c r="A16" s="15"/>
      <c r="B16" s="29"/>
      <c r="C16" s="30"/>
      <c r="D16" s="30"/>
      <c r="E16" s="31"/>
      <c r="F16" s="28">
        <f t="shared" si="0"/>
        <v>0</v>
      </c>
      <c r="G16" s="87">
        <v>2240</v>
      </c>
      <c r="H16" s="30">
        <f>3241.68/1000</f>
        <v>3.2416799999999997</v>
      </c>
      <c r="I16" s="88" t="s">
        <v>119</v>
      </c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87">
        <v>2240</v>
      </c>
      <c r="H17" s="30">
        <f>1801.16/1000</f>
        <v>1.8011600000000001</v>
      </c>
      <c r="I17" s="31" t="s">
        <v>40</v>
      </c>
      <c r="J17" s="30"/>
      <c r="K17" s="32"/>
    </row>
    <row r="18" spans="1:11" ht="15.75" x14ac:dyDescent="0.25">
      <c r="A18" s="25"/>
      <c r="B18" s="29"/>
      <c r="C18" s="30"/>
      <c r="D18" s="30"/>
      <c r="E18" s="31"/>
      <c r="F18" s="28">
        <f t="shared" si="0"/>
        <v>0</v>
      </c>
      <c r="G18" s="87">
        <v>2240</v>
      </c>
      <c r="H18" s="30">
        <f>335/1000</f>
        <v>0.33500000000000002</v>
      </c>
      <c r="I18" s="31" t="s">
        <v>120</v>
      </c>
      <c r="J18" s="30"/>
      <c r="K18" s="32"/>
    </row>
    <row r="19" spans="1:11" ht="15.75" x14ac:dyDescent="0.25">
      <c r="A19" s="34"/>
      <c r="B19" s="35"/>
      <c r="C19" s="36"/>
      <c r="D19" s="36"/>
      <c r="E19" s="37"/>
      <c r="F19" s="28">
        <f t="shared" si="0"/>
        <v>0</v>
      </c>
      <c r="G19" s="35"/>
      <c r="H19" s="36"/>
      <c r="I19" s="37"/>
      <c r="J19" s="36"/>
      <c r="K19" s="32"/>
    </row>
    <row r="20" spans="1:11" ht="15.75" x14ac:dyDescent="0.25">
      <c r="A20" s="34"/>
      <c r="B20" s="35"/>
      <c r="C20" s="36"/>
      <c r="D20" s="36"/>
      <c r="E20" s="37"/>
      <c r="F20" s="28">
        <f t="shared" si="0"/>
        <v>0</v>
      </c>
      <c r="G20" s="35"/>
      <c r="H20" s="36"/>
      <c r="I20" s="37"/>
      <c r="J20" s="36"/>
      <c r="K20" s="32"/>
    </row>
    <row r="21" spans="1:11" ht="15.75" x14ac:dyDescent="0.25">
      <c r="A21" s="34"/>
      <c r="B21" s="35"/>
      <c r="C21" s="36"/>
      <c r="D21" s="36"/>
      <c r="E21" s="37"/>
      <c r="F21" s="28">
        <f t="shared" si="0"/>
        <v>0</v>
      </c>
      <c r="G21" s="35"/>
      <c r="H21" s="36"/>
      <c r="I21" s="37"/>
      <c r="J21" s="36"/>
      <c r="K21" s="32"/>
    </row>
    <row r="22" spans="1:11" ht="15.75" x14ac:dyDescent="0.25">
      <c r="A22" s="35"/>
      <c r="B22" s="38" t="s">
        <v>31</v>
      </c>
      <c r="C22" s="39">
        <f>SUM(C7:C21)</f>
        <v>82.96</v>
      </c>
      <c r="D22" s="39">
        <f>SUM(D7:D21)</f>
        <v>0</v>
      </c>
      <c r="E22" s="40"/>
      <c r="F22" s="41">
        <f t="shared" si="0"/>
        <v>82.96</v>
      </c>
      <c r="G22" s="42"/>
      <c r="H22" s="39">
        <f>SUM(H7:H21)</f>
        <v>76.808199999999985</v>
      </c>
      <c r="I22" s="40"/>
      <c r="J22" s="39">
        <f>SUM(J7:J21)</f>
        <v>0</v>
      </c>
      <c r="K22" s="43">
        <f>C22-H22</f>
        <v>6.1518000000000086</v>
      </c>
    </row>
    <row r="25" spans="1:11" ht="15.75" x14ac:dyDescent="0.25">
      <c r="B25" s="44" t="s">
        <v>96</v>
      </c>
      <c r="F25" s="45"/>
      <c r="G25" s="46" t="s">
        <v>121</v>
      </c>
      <c r="H25" s="47"/>
    </row>
    <row r="26" spans="1:11" x14ac:dyDescent="0.25">
      <c r="B26" s="44"/>
      <c r="F26" s="48" t="s">
        <v>33</v>
      </c>
      <c r="G26" s="48"/>
      <c r="H26" s="48"/>
    </row>
    <row r="27" spans="1:11" ht="15.75" x14ac:dyDescent="0.25">
      <c r="B27" s="44" t="s">
        <v>34</v>
      </c>
      <c r="F27" s="45"/>
      <c r="G27" s="46" t="s">
        <v>122</v>
      </c>
      <c r="H27" s="47"/>
    </row>
    <row r="28" spans="1:11" x14ac:dyDescent="0.25">
      <c r="F28" s="48" t="s">
        <v>33</v>
      </c>
      <c r="G28" s="48"/>
      <c r="H28" s="48"/>
    </row>
  </sheetData>
  <mergeCells count="10">
    <mergeCell ref="G25:H25"/>
    <mergeCell ref="G27:H2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F277-C670-4623-A863-1923C1BAE6E4}">
  <dimension ref="A1:K35"/>
  <sheetViews>
    <sheetView workbookViewId="0">
      <selection activeCell="F19" sqref="F19"/>
    </sheetView>
  </sheetViews>
  <sheetFormatPr defaultRowHeight="15" x14ac:dyDescent="0.25"/>
  <cols>
    <col min="1" max="1" width="9.7109375" customWidth="1"/>
    <col min="2" max="2" width="24.42578125" customWidth="1"/>
    <col min="3" max="3" width="10.7109375" customWidth="1"/>
    <col min="4" max="4" width="13" customWidth="1"/>
    <col min="5" max="5" width="26.5703125" customWidth="1"/>
    <col min="6" max="6" width="12.42578125" customWidth="1"/>
    <col min="7" max="7" width="17.42578125" customWidth="1"/>
    <col min="8" max="8" width="9.140625" customWidth="1"/>
    <col min="9" max="9" width="28" customWidth="1"/>
    <col min="10" max="10" width="10.42578125" customWidth="1"/>
    <col min="11" max="11" width="16.28515625" customWidth="1"/>
  </cols>
  <sheetData>
    <row r="1" spans="1:11" x14ac:dyDescent="0.25">
      <c r="J1" s="90" t="s">
        <v>123</v>
      </c>
      <c r="K1" s="90"/>
    </row>
    <row r="2" spans="1:11" ht="24" customHeight="1" x14ac:dyDescent="0.25">
      <c r="J2" s="91" t="s">
        <v>124</v>
      </c>
      <c r="K2" s="91"/>
    </row>
    <row r="3" spans="1:11" x14ac:dyDescent="0.25">
      <c r="B3" s="92"/>
      <c r="J3" s="93" t="s">
        <v>125</v>
      </c>
      <c r="K3" s="90"/>
    </row>
    <row r="4" spans="1:11" ht="0.75" customHeight="1" x14ac:dyDescent="0.25"/>
    <row r="5" spans="1:11" hidden="1" x14ac:dyDescent="0.25"/>
    <row r="6" spans="1:11" ht="21" x14ac:dyDescent="0.35">
      <c r="A6" s="94" t="s">
        <v>126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ht="21" x14ac:dyDescent="0.35">
      <c r="A7" s="94" t="s">
        <v>127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ht="21" x14ac:dyDescent="0.35">
      <c r="A8" s="95" t="s">
        <v>128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21" x14ac:dyDescent="0.35">
      <c r="A9" s="94" t="s">
        <v>129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1" spans="1:11" ht="39" customHeight="1" x14ac:dyDescent="0.25">
      <c r="A11" s="96" t="s">
        <v>130</v>
      </c>
      <c r="B11" s="97" t="s">
        <v>131</v>
      </c>
      <c r="C11" s="98" t="s">
        <v>132</v>
      </c>
      <c r="D11" s="99"/>
      <c r="E11" s="100"/>
      <c r="F11" s="97" t="s">
        <v>133</v>
      </c>
      <c r="G11" s="98" t="s">
        <v>134</v>
      </c>
      <c r="H11" s="99"/>
      <c r="I11" s="99"/>
      <c r="J11" s="100"/>
      <c r="K11" s="97" t="s">
        <v>135</v>
      </c>
    </row>
    <row r="12" spans="1:11" ht="99.75" customHeight="1" x14ac:dyDescent="0.25">
      <c r="A12" s="101"/>
      <c r="B12" s="102"/>
      <c r="C12" s="103" t="s">
        <v>136</v>
      </c>
      <c r="D12" s="103" t="s">
        <v>137</v>
      </c>
      <c r="E12" s="13" t="s">
        <v>12</v>
      </c>
      <c r="F12" s="102"/>
      <c r="G12" s="104" t="s">
        <v>138</v>
      </c>
      <c r="H12" s="104" t="s">
        <v>139</v>
      </c>
      <c r="I12" s="13" t="s">
        <v>15</v>
      </c>
      <c r="J12" s="104" t="s">
        <v>139</v>
      </c>
      <c r="K12" s="102"/>
    </row>
    <row r="13" spans="1:11" ht="25.5" customHeight="1" x14ac:dyDescent="0.3">
      <c r="A13" s="96" t="s">
        <v>140</v>
      </c>
      <c r="B13" s="105" t="s">
        <v>88</v>
      </c>
      <c r="C13" s="105">
        <v>116.2</v>
      </c>
      <c r="D13" s="105"/>
      <c r="E13" s="105"/>
      <c r="F13" s="105">
        <f>C13+D13</f>
        <v>116.2</v>
      </c>
      <c r="G13" s="105">
        <v>2111</v>
      </c>
      <c r="H13" s="106">
        <v>21.9</v>
      </c>
      <c r="I13" s="105" t="s">
        <v>141</v>
      </c>
      <c r="J13" s="106">
        <f>H13</f>
        <v>21.9</v>
      </c>
      <c r="K13" s="107"/>
    </row>
    <row r="14" spans="1:11" ht="36" customHeight="1" x14ac:dyDescent="0.3">
      <c r="A14" s="108"/>
      <c r="B14" s="107"/>
      <c r="C14" s="107"/>
      <c r="D14" s="107"/>
      <c r="E14" s="107"/>
      <c r="F14" s="107">
        <f t="shared" ref="F14" si="0">C14+D14</f>
        <v>0</v>
      </c>
      <c r="G14" s="105">
        <v>2120</v>
      </c>
      <c r="H14" s="106">
        <v>5</v>
      </c>
      <c r="I14" s="109" t="s">
        <v>142</v>
      </c>
      <c r="J14" s="106">
        <f t="shared" ref="J14:J21" si="1">H14</f>
        <v>5</v>
      </c>
      <c r="K14" s="110"/>
    </row>
    <row r="15" spans="1:11" ht="97.5" customHeight="1" x14ac:dyDescent="0.3">
      <c r="A15" s="108"/>
      <c r="B15" s="107"/>
      <c r="C15" s="107"/>
      <c r="D15" s="107"/>
      <c r="E15" s="107"/>
      <c r="F15" s="107"/>
      <c r="G15" s="105">
        <v>2210</v>
      </c>
      <c r="H15" s="106">
        <v>4.9000000000000004</v>
      </c>
      <c r="I15" s="109" t="s">
        <v>143</v>
      </c>
      <c r="J15" s="106">
        <f t="shared" si="1"/>
        <v>4.9000000000000004</v>
      </c>
      <c r="K15" s="110"/>
    </row>
    <row r="16" spans="1:11" ht="67.5" customHeight="1" x14ac:dyDescent="0.3">
      <c r="A16" s="108"/>
      <c r="B16" s="107"/>
      <c r="C16" s="107"/>
      <c r="D16" s="107"/>
      <c r="E16" s="107"/>
      <c r="F16" s="107"/>
      <c r="G16" s="105">
        <v>2210</v>
      </c>
      <c r="H16" s="106">
        <v>9.5</v>
      </c>
      <c r="I16" s="109" t="s">
        <v>144</v>
      </c>
      <c r="J16" s="106">
        <f t="shared" si="1"/>
        <v>9.5</v>
      </c>
      <c r="K16" s="110"/>
    </row>
    <row r="17" spans="1:11" ht="78.75" customHeight="1" x14ac:dyDescent="0.3">
      <c r="A17" s="108"/>
      <c r="B17" s="107"/>
      <c r="C17" s="107"/>
      <c r="D17" s="107"/>
      <c r="E17" s="107"/>
      <c r="F17" s="107"/>
      <c r="G17" s="105">
        <v>2220</v>
      </c>
      <c r="H17" s="106">
        <v>4</v>
      </c>
      <c r="I17" s="109" t="s">
        <v>145</v>
      </c>
      <c r="J17" s="106">
        <f t="shared" si="1"/>
        <v>4</v>
      </c>
      <c r="K17" s="110"/>
    </row>
    <row r="18" spans="1:11" ht="27.75" customHeight="1" x14ac:dyDescent="0.3">
      <c r="A18" s="108"/>
      <c r="B18" s="107"/>
      <c r="C18" s="107"/>
      <c r="D18" s="107"/>
      <c r="E18" s="107"/>
      <c r="F18" s="107"/>
      <c r="G18" s="105">
        <v>2220</v>
      </c>
      <c r="H18" s="106">
        <v>15.4</v>
      </c>
      <c r="I18" s="109" t="s">
        <v>146</v>
      </c>
      <c r="J18" s="106">
        <f t="shared" si="1"/>
        <v>15.4</v>
      </c>
      <c r="K18" s="110"/>
    </row>
    <row r="19" spans="1:11" ht="55.5" customHeight="1" x14ac:dyDescent="0.3">
      <c r="A19" s="108"/>
      <c r="B19" s="107"/>
      <c r="C19" s="107"/>
      <c r="D19" s="107"/>
      <c r="E19" s="107"/>
      <c r="F19" s="107"/>
      <c r="G19" s="105">
        <v>2220</v>
      </c>
      <c r="H19" s="106">
        <v>2.2000000000000002</v>
      </c>
      <c r="I19" s="109" t="s">
        <v>147</v>
      </c>
      <c r="J19" s="106">
        <f t="shared" si="1"/>
        <v>2.2000000000000002</v>
      </c>
      <c r="K19" s="110"/>
    </row>
    <row r="20" spans="1:11" ht="73.5" customHeight="1" x14ac:dyDescent="0.3">
      <c r="A20" s="108"/>
      <c r="B20" s="107"/>
      <c r="C20" s="107"/>
      <c r="D20" s="107"/>
      <c r="E20" s="107"/>
      <c r="F20" s="107"/>
      <c r="G20" s="105">
        <v>2240</v>
      </c>
      <c r="H20" s="106">
        <v>6.7</v>
      </c>
      <c r="I20" s="109" t="s">
        <v>148</v>
      </c>
      <c r="J20" s="106">
        <f t="shared" si="1"/>
        <v>6.7</v>
      </c>
      <c r="K20" s="110"/>
    </row>
    <row r="21" spans="1:11" ht="73.5" customHeight="1" x14ac:dyDescent="0.3">
      <c r="A21" s="108"/>
      <c r="B21" s="107"/>
      <c r="C21" s="107"/>
      <c r="D21" s="107"/>
      <c r="E21" s="107"/>
      <c r="F21" s="107"/>
      <c r="G21" s="105">
        <v>3110</v>
      </c>
      <c r="H21" s="106">
        <v>18.600000000000001</v>
      </c>
      <c r="I21" s="109" t="s">
        <v>149</v>
      </c>
      <c r="J21" s="106">
        <f t="shared" si="1"/>
        <v>18.600000000000001</v>
      </c>
      <c r="K21" s="110"/>
    </row>
    <row r="22" spans="1:11" ht="78.75" x14ac:dyDescent="0.25">
      <c r="A22" s="111" t="s">
        <v>150</v>
      </c>
      <c r="B22" s="112"/>
      <c r="C22" s="113">
        <f>C13+C14</f>
        <v>116.2</v>
      </c>
      <c r="D22" s="113">
        <f>D13+D14</f>
        <v>0</v>
      </c>
      <c r="E22" s="113"/>
      <c r="F22" s="113">
        <f>F13+F14</f>
        <v>116.2</v>
      </c>
      <c r="G22" s="113"/>
      <c r="H22" s="114">
        <f>H13+H14+H15+H16+H17+H18+H19+H20+H21</f>
        <v>88.199999999999989</v>
      </c>
      <c r="I22" s="114"/>
      <c r="J22" s="114">
        <f t="shared" ref="J22" si="2">J13+J14+J15+J16+J17+J18+J19+J20+J21</f>
        <v>88.199999999999989</v>
      </c>
      <c r="K22" s="114">
        <f>F22-J22</f>
        <v>28.000000000000014</v>
      </c>
    </row>
    <row r="23" spans="1:11" x14ac:dyDescent="0.25">
      <c r="A23" s="115" t="s">
        <v>151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x14ac:dyDescent="0.25">
      <c r="A24" s="116"/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x14ac:dyDescent="0.25">
      <c r="A25" s="115" t="s">
        <v>152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x14ac:dyDescent="0.25">
      <c r="A26" s="116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x14ac:dyDescent="0.25">
      <c r="A27" s="115" t="s">
        <v>153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11" x14ac:dyDescent="0.25">
      <c r="A28" s="116"/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11" ht="29.25" customHeight="1" x14ac:dyDescent="0.25">
      <c r="A29" s="117" t="s">
        <v>154</v>
      </c>
      <c r="B29" s="113"/>
      <c r="C29" s="113">
        <f>C22</f>
        <v>116.2</v>
      </c>
      <c r="D29" s="113">
        <f t="shared" ref="D29:K29" si="3">D22</f>
        <v>0</v>
      </c>
      <c r="E29" s="113"/>
      <c r="F29" s="113">
        <f t="shared" si="3"/>
        <v>116.2</v>
      </c>
      <c r="G29" s="113"/>
      <c r="H29" s="113">
        <f t="shared" si="3"/>
        <v>88.199999999999989</v>
      </c>
      <c r="I29" s="113"/>
      <c r="J29" s="113">
        <f t="shared" si="3"/>
        <v>88.199999999999989</v>
      </c>
      <c r="K29" s="114">
        <f t="shared" si="3"/>
        <v>28.000000000000014</v>
      </c>
    </row>
    <row r="30" spans="1:11" ht="29.25" customHeight="1" x14ac:dyDescent="0.25">
      <c r="A30" s="118" t="s">
        <v>155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20"/>
    </row>
    <row r="31" spans="1:11" ht="36" customHeight="1" x14ac:dyDescent="0.25">
      <c r="A31" s="118" t="s">
        <v>156</v>
      </c>
    </row>
    <row r="32" spans="1:11" ht="51.75" customHeight="1" x14ac:dyDescent="0.25">
      <c r="B32" s="44" t="s">
        <v>32</v>
      </c>
      <c r="F32" s="45"/>
      <c r="G32" s="46" t="s">
        <v>157</v>
      </c>
      <c r="H32" s="47"/>
    </row>
    <row r="33" spans="2:8" x14ac:dyDescent="0.25">
      <c r="B33" s="44"/>
      <c r="F33" s="48" t="s">
        <v>33</v>
      </c>
      <c r="G33" s="48"/>
      <c r="H33" s="48"/>
    </row>
    <row r="34" spans="2:8" ht="15.75" x14ac:dyDescent="0.25">
      <c r="B34" s="44" t="s">
        <v>34</v>
      </c>
      <c r="F34" s="45"/>
      <c r="G34" s="46" t="s">
        <v>158</v>
      </c>
      <c r="H34" s="47"/>
    </row>
    <row r="35" spans="2:8" x14ac:dyDescent="0.25">
      <c r="F35" s="48" t="s">
        <v>33</v>
      </c>
      <c r="G35" s="48"/>
      <c r="H35" s="48"/>
    </row>
  </sheetData>
  <mergeCells count="17">
    <mergeCell ref="G34:H34"/>
    <mergeCell ref="K11:K12"/>
    <mergeCell ref="A13:A21"/>
    <mergeCell ref="A23:A24"/>
    <mergeCell ref="A25:A26"/>
    <mergeCell ref="A27:A28"/>
    <mergeCell ref="G32:H32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" right="0" top="0" bottom="0" header="0.31496062992125984" footer="0.31496062992125984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7B91-C88D-4C50-9246-32DCBEC2AD94}">
  <sheetPr>
    <pageSetUpPr fitToPage="1"/>
  </sheetPr>
  <dimension ref="A1:L57"/>
  <sheetViews>
    <sheetView zoomScaleNormal="100" workbookViewId="0">
      <selection activeCell="J6" sqref="J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2" ht="18.75" customHeight="1" x14ac:dyDescent="0.25">
      <c r="I1" s="121" t="s">
        <v>0</v>
      </c>
      <c r="J1" s="121"/>
      <c r="K1" s="121"/>
      <c r="L1" s="122"/>
    </row>
    <row r="2" spans="1:12" ht="20.25" customHeight="1" x14ac:dyDescent="0.25">
      <c r="A2" s="3"/>
      <c r="B2" s="3"/>
      <c r="C2" s="3"/>
      <c r="D2" s="3"/>
      <c r="E2" s="3"/>
      <c r="F2" s="3"/>
      <c r="G2" s="3"/>
      <c r="H2" s="4"/>
      <c r="I2" s="123" t="s">
        <v>1</v>
      </c>
      <c r="J2" s="123"/>
      <c r="K2" s="123"/>
      <c r="L2" s="123"/>
    </row>
    <row r="3" spans="1:12" ht="72" customHeight="1" x14ac:dyDescent="0.25">
      <c r="A3" s="7" t="s">
        <v>159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31.5" customHeight="1" x14ac:dyDescent="0.25">
      <c r="A4" s="124" t="s">
        <v>160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2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2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2" ht="47.25" x14ac:dyDescent="0.25">
      <c r="A7" s="15">
        <v>1</v>
      </c>
      <c r="B7" s="22" t="s">
        <v>161</v>
      </c>
      <c r="C7" s="30"/>
      <c r="D7" s="30">
        <v>1285.81</v>
      </c>
      <c r="E7" s="31" t="s">
        <v>162</v>
      </c>
      <c r="F7" s="28">
        <f>SUM(C7,D7)</f>
        <v>1285.81</v>
      </c>
      <c r="G7" s="29"/>
      <c r="H7" s="30"/>
      <c r="I7" s="31"/>
      <c r="J7" s="30"/>
      <c r="K7" s="30">
        <v>1285.81</v>
      </c>
    </row>
    <row r="8" spans="1:12" ht="15.75" x14ac:dyDescent="0.25">
      <c r="A8" s="15">
        <v>2</v>
      </c>
      <c r="B8" s="29" t="s">
        <v>163</v>
      </c>
      <c r="C8" s="30"/>
      <c r="D8" s="30">
        <v>110.5</v>
      </c>
      <c r="E8" s="31" t="s">
        <v>38</v>
      </c>
      <c r="F8" s="28">
        <f t="shared" ref="F8:F47" si="0">SUM(C8,D8)</f>
        <v>110.5</v>
      </c>
      <c r="G8" s="29"/>
      <c r="H8" s="30"/>
      <c r="I8" s="31"/>
      <c r="J8" s="30"/>
      <c r="K8" s="30">
        <v>110.5</v>
      </c>
    </row>
    <row r="9" spans="1:12" ht="15.75" x14ac:dyDescent="0.25">
      <c r="A9" s="15">
        <v>3</v>
      </c>
      <c r="B9" s="29" t="s">
        <v>164</v>
      </c>
      <c r="C9" s="30"/>
      <c r="D9" s="30">
        <v>0.1</v>
      </c>
      <c r="E9" s="31" t="s">
        <v>37</v>
      </c>
      <c r="F9" s="28">
        <f t="shared" si="0"/>
        <v>0.1</v>
      </c>
      <c r="G9" s="25"/>
      <c r="H9" s="30"/>
      <c r="I9" s="31"/>
      <c r="J9" s="30"/>
      <c r="K9" s="30">
        <v>0.1</v>
      </c>
    </row>
    <row r="10" spans="1:12" ht="15.75" x14ac:dyDescent="0.25">
      <c r="A10" s="15"/>
      <c r="B10" s="22"/>
      <c r="C10" s="30"/>
      <c r="D10" s="30">
        <v>23</v>
      </c>
      <c r="E10" s="31" t="s">
        <v>165</v>
      </c>
      <c r="F10" s="28">
        <f t="shared" si="0"/>
        <v>23</v>
      </c>
      <c r="G10" s="25"/>
      <c r="H10" s="30"/>
      <c r="I10" s="31"/>
      <c r="J10" s="30"/>
      <c r="K10" s="30">
        <v>23</v>
      </c>
    </row>
    <row r="11" spans="1:12" ht="47.25" x14ac:dyDescent="0.25">
      <c r="A11" s="15">
        <v>4</v>
      </c>
      <c r="B11" s="22" t="s">
        <v>166</v>
      </c>
      <c r="C11" s="30"/>
      <c r="D11" s="30">
        <v>0.5</v>
      </c>
      <c r="E11" s="31" t="s">
        <v>37</v>
      </c>
      <c r="F11" s="28">
        <f t="shared" si="0"/>
        <v>0.5</v>
      </c>
      <c r="G11" s="29"/>
      <c r="H11" s="30"/>
      <c r="I11" s="31"/>
      <c r="J11" s="30"/>
      <c r="K11" s="30">
        <v>0.5</v>
      </c>
    </row>
    <row r="12" spans="1:12" ht="31.5" x14ac:dyDescent="0.25">
      <c r="A12" s="25">
        <v>5</v>
      </c>
      <c r="B12" s="29" t="s">
        <v>39</v>
      </c>
      <c r="C12" s="30">
        <v>6.8</v>
      </c>
      <c r="D12" s="30"/>
      <c r="E12" s="31"/>
      <c r="F12" s="28">
        <f t="shared" si="0"/>
        <v>6.8</v>
      </c>
      <c r="G12" s="29">
        <v>2240</v>
      </c>
      <c r="H12" s="30">
        <v>0.3</v>
      </c>
      <c r="I12" s="31" t="s">
        <v>167</v>
      </c>
      <c r="J12" s="30"/>
      <c r="K12" s="32">
        <v>6.5</v>
      </c>
    </row>
    <row r="13" spans="1:12" ht="15" hidden="1" customHeight="1" x14ac:dyDescent="0.25">
      <c r="A13" s="25"/>
      <c r="B13" s="29"/>
      <c r="C13" s="30"/>
      <c r="D13" s="30"/>
      <c r="E13" s="31"/>
      <c r="F13" s="28">
        <f t="shared" si="0"/>
        <v>0</v>
      </c>
      <c r="G13" s="29"/>
      <c r="H13" s="30"/>
      <c r="I13" s="31"/>
      <c r="J13" s="30"/>
      <c r="K13" s="32"/>
    </row>
    <row r="14" spans="1:12" ht="15.75" hidden="1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2" ht="15.75" hidden="1" x14ac:dyDescent="0.25">
      <c r="A15" s="1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2" ht="15.75" hidden="1" x14ac:dyDescent="0.25">
      <c r="A16" s="1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hidden="1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hidden="1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hidden="1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hidden="1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hidden="1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hidden="1" x14ac:dyDescent="0.25">
      <c r="A22" s="2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hidden="1" x14ac:dyDescent="0.25">
      <c r="A23" s="2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hidden="1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hidden="1" x14ac:dyDescent="0.25">
      <c r="A25" s="1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hidden="1" x14ac:dyDescent="0.25">
      <c r="A26" s="1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hidden="1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hidden="1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hidden="1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hidden="1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hidden="1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hidden="1" x14ac:dyDescent="0.25">
      <c r="A32" s="2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hidden="1" x14ac:dyDescent="0.25">
      <c r="A33" s="2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hidden="1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hidden="1" x14ac:dyDescent="0.25">
      <c r="A35" s="1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hidden="1" x14ac:dyDescent="0.25">
      <c r="A36" s="1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hidden="1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hidden="1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hidden="1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hidden="1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hidden="1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hidden="1" x14ac:dyDescent="0.25">
      <c r="A42" s="2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hidden="1" x14ac:dyDescent="0.25">
      <c r="A43" s="2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hidden="1" x14ac:dyDescent="0.25">
      <c r="A44" s="34"/>
      <c r="B44" s="35"/>
      <c r="C44" s="36"/>
      <c r="D44" s="36"/>
      <c r="E44" s="37"/>
      <c r="F44" s="28">
        <f t="shared" si="0"/>
        <v>0</v>
      </c>
      <c r="G44" s="35"/>
      <c r="H44" s="36"/>
      <c r="I44" s="37"/>
      <c r="J44" s="36"/>
      <c r="K44" s="32"/>
    </row>
    <row r="45" spans="1:11" ht="15.75" hidden="1" x14ac:dyDescent="0.25">
      <c r="A45" s="34"/>
      <c r="B45" s="35"/>
      <c r="C45" s="36"/>
      <c r="D45" s="36"/>
      <c r="E45" s="37"/>
      <c r="F45" s="28">
        <f t="shared" si="0"/>
        <v>0</v>
      </c>
      <c r="G45" s="35"/>
      <c r="H45" s="36"/>
      <c r="I45" s="37"/>
      <c r="J45" s="36"/>
      <c r="K45" s="32"/>
    </row>
    <row r="46" spans="1:11" ht="15.75" x14ac:dyDescent="0.25">
      <c r="A46" s="34">
        <v>6</v>
      </c>
      <c r="B46" s="35" t="s">
        <v>168</v>
      </c>
      <c r="C46" s="36"/>
      <c r="D46" s="36">
        <v>1.06</v>
      </c>
      <c r="E46" s="37" t="s">
        <v>169</v>
      </c>
      <c r="F46" s="28">
        <f t="shared" si="0"/>
        <v>1.06</v>
      </c>
      <c r="G46" s="35"/>
      <c r="H46" s="36"/>
      <c r="I46" s="37" t="s">
        <v>169</v>
      </c>
      <c r="J46" s="36">
        <v>1.06</v>
      </c>
      <c r="K46" s="32"/>
    </row>
    <row r="47" spans="1:11" ht="15.75" x14ac:dyDescent="0.25">
      <c r="A47" s="35"/>
      <c r="B47" s="38" t="s">
        <v>31</v>
      </c>
      <c r="C47" s="39">
        <f>SUM(C7:C46)</f>
        <v>6.8</v>
      </c>
      <c r="D47" s="39">
        <f>SUM(D7:D46)</f>
        <v>1420.9699999999998</v>
      </c>
      <c r="E47" s="40"/>
      <c r="F47" s="41">
        <f t="shared" si="0"/>
        <v>1427.7699999999998</v>
      </c>
      <c r="G47" s="42"/>
      <c r="H47" s="39">
        <f>SUM(H7:H46)</f>
        <v>0.3</v>
      </c>
      <c r="I47" s="40"/>
      <c r="J47" s="39">
        <f>SUM(J7:J46)</f>
        <v>1.06</v>
      </c>
      <c r="K47" s="43">
        <f>SUM(K7:K46)</f>
        <v>1426.4099999999999</v>
      </c>
    </row>
    <row r="48" spans="1:11" x14ac:dyDescent="0.25">
      <c r="K48" s="125"/>
    </row>
    <row r="50" spans="2:11" ht="15.75" x14ac:dyDescent="0.25">
      <c r="B50" s="44" t="s">
        <v>32</v>
      </c>
      <c r="F50" s="45"/>
      <c r="G50" s="46" t="s">
        <v>170</v>
      </c>
      <c r="H50" s="47"/>
      <c r="K50" s="126"/>
    </row>
    <row r="51" spans="2:11" x14ac:dyDescent="0.25">
      <c r="B51" s="44"/>
      <c r="F51" s="48" t="s">
        <v>33</v>
      </c>
      <c r="G51" s="48"/>
      <c r="H51" s="48"/>
    </row>
    <row r="52" spans="2:11" ht="15.75" x14ac:dyDescent="0.25">
      <c r="B52" s="44" t="s">
        <v>34</v>
      </c>
      <c r="F52" s="45"/>
      <c r="G52" s="46" t="s">
        <v>171</v>
      </c>
      <c r="H52" s="47"/>
    </row>
    <row r="53" spans="2:11" x14ac:dyDescent="0.25">
      <c r="F53" s="48" t="s">
        <v>33</v>
      </c>
      <c r="G53" s="48"/>
      <c r="H53" s="48"/>
    </row>
    <row r="55" spans="2:11" x14ac:dyDescent="0.25">
      <c r="B55" t="s">
        <v>172</v>
      </c>
    </row>
    <row r="56" spans="2:11" x14ac:dyDescent="0.25">
      <c r="B56" t="s">
        <v>173</v>
      </c>
    </row>
    <row r="57" spans="2:11" x14ac:dyDescent="0.25">
      <c r="B57" t="s">
        <v>174</v>
      </c>
    </row>
  </sheetData>
  <mergeCells count="12">
    <mergeCell ref="G50:H50"/>
    <mergeCell ref="G52:H52"/>
    <mergeCell ref="I1:K1"/>
    <mergeCell ref="I2:L2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5C7B-FCC0-4289-8E4B-A858130DDAE3}">
  <dimension ref="A1:L31"/>
  <sheetViews>
    <sheetView workbookViewId="0">
      <selection activeCell="L27" sqref="L27"/>
    </sheetView>
  </sheetViews>
  <sheetFormatPr defaultColWidth="9" defaultRowHeight="15" x14ac:dyDescent="0.25"/>
  <cols>
    <col min="1" max="1" width="8.85546875" customWidth="1"/>
    <col min="2" max="2" width="25.7109375" customWidth="1"/>
    <col min="3" max="3" width="13.140625" customWidth="1"/>
    <col min="4" max="5" width="15.85546875" customWidth="1"/>
    <col min="6" max="6" width="21.7109375" customWidth="1"/>
    <col min="7" max="7" width="12.7109375" customWidth="1"/>
    <col min="8" max="8" width="16.28515625" customWidth="1"/>
    <col min="9" max="9" width="11.140625" customWidth="1"/>
    <col min="10" max="10" width="27.28515625" customWidth="1"/>
    <col min="11" max="11" width="12.7109375" customWidth="1"/>
    <col min="12" max="12" width="14.140625" customWidth="1"/>
  </cols>
  <sheetData>
    <row r="1" spans="1:12" ht="37.5" customHeight="1" x14ac:dyDescent="0.25">
      <c r="D1" s="127" t="s">
        <v>175</v>
      </c>
      <c r="E1" s="128"/>
      <c r="F1" s="128"/>
      <c r="G1" s="128"/>
      <c r="H1" s="128"/>
      <c r="I1" s="128"/>
      <c r="J1" s="128"/>
    </row>
    <row r="2" spans="1:12" x14ac:dyDescent="0.25">
      <c r="D2" s="128"/>
      <c r="E2" s="128"/>
      <c r="F2" s="128"/>
      <c r="G2" s="128"/>
      <c r="H2" s="128"/>
      <c r="I2" s="128"/>
      <c r="J2" s="128"/>
    </row>
    <row r="3" spans="1:12" ht="21" x14ac:dyDescent="0.35">
      <c r="B3" s="129" t="s">
        <v>176</v>
      </c>
      <c r="C3" s="129"/>
      <c r="D3" s="130"/>
      <c r="E3" s="130"/>
      <c r="F3" s="130"/>
      <c r="G3" s="130"/>
      <c r="H3" s="130"/>
      <c r="I3" s="131"/>
      <c r="J3" s="131"/>
    </row>
    <row r="5" spans="1:12" ht="46.5" customHeight="1" x14ac:dyDescent="0.25">
      <c r="A5" s="97" t="s">
        <v>177</v>
      </c>
      <c r="B5" s="97" t="s">
        <v>178</v>
      </c>
      <c r="C5" s="97" t="s">
        <v>179</v>
      </c>
      <c r="D5" s="132" t="s">
        <v>180</v>
      </c>
      <c r="E5" s="133"/>
      <c r="F5" s="134"/>
      <c r="G5" s="97" t="s">
        <v>181</v>
      </c>
      <c r="H5" s="135" t="s">
        <v>182</v>
      </c>
      <c r="I5" s="136"/>
      <c r="J5" s="136"/>
      <c r="K5" s="137"/>
      <c r="L5" s="97" t="s">
        <v>183</v>
      </c>
    </row>
    <row r="6" spans="1:12" ht="88.5" customHeight="1" x14ac:dyDescent="0.25">
      <c r="A6" s="102"/>
      <c r="B6" s="102"/>
      <c r="C6" s="102"/>
      <c r="D6" s="103" t="s">
        <v>184</v>
      </c>
      <c r="E6" s="103" t="s">
        <v>185</v>
      </c>
      <c r="F6" s="103" t="s">
        <v>186</v>
      </c>
      <c r="G6" s="102"/>
      <c r="H6" s="103" t="s">
        <v>187</v>
      </c>
      <c r="I6" s="103" t="s">
        <v>188</v>
      </c>
      <c r="J6" s="103" t="s">
        <v>189</v>
      </c>
      <c r="K6" s="103" t="s">
        <v>188</v>
      </c>
      <c r="L6" s="102"/>
    </row>
    <row r="7" spans="1:12" ht="29.25" customHeight="1" x14ac:dyDescent="0.25">
      <c r="A7" s="107">
        <v>1</v>
      </c>
      <c r="B7" s="107" t="s">
        <v>190</v>
      </c>
      <c r="C7" s="138">
        <v>20.677</v>
      </c>
      <c r="D7" s="139">
        <v>91.947000000000003</v>
      </c>
      <c r="E7" s="107"/>
      <c r="F7" s="140"/>
      <c r="G7" s="141">
        <f>E7+D7+C7</f>
        <v>112.624</v>
      </c>
      <c r="H7" s="138">
        <v>2210</v>
      </c>
      <c r="I7" s="142">
        <f>K7+K8+K9+K11+K12+K10</f>
        <v>46.192999999999998</v>
      </c>
      <c r="J7" s="143" t="s">
        <v>191</v>
      </c>
      <c r="K7" s="144">
        <v>3.96</v>
      </c>
      <c r="L7" s="145"/>
    </row>
    <row r="8" spans="1:12" ht="15.75" x14ac:dyDescent="0.25">
      <c r="A8" s="107">
        <v>2</v>
      </c>
      <c r="B8" s="146" t="s">
        <v>192</v>
      </c>
      <c r="C8" s="143"/>
      <c r="D8" s="143"/>
      <c r="E8" s="107">
        <v>0.65</v>
      </c>
      <c r="F8" s="140"/>
      <c r="G8" s="145"/>
      <c r="H8" s="138"/>
      <c r="I8" s="147"/>
      <c r="J8" s="143" t="s">
        <v>193</v>
      </c>
      <c r="K8" s="144">
        <v>15.36</v>
      </c>
      <c r="L8" s="145"/>
    </row>
    <row r="9" spans="1:12" ht="15.75" x14ac:dyDescent="0.25">
      <c r="A9" s="107"/>
      <c r="B9" s="107"/>
      <c r="C9" s="143"/>
      <c r="D9" s="143"/>
      <c r="E9" s="107"/>
      <c r="F9" s="140"/>
      <c r="G9" s="145"/>
      <c r="H9" s="138"/>
      <c r="I9" s="147"/>
      <c r="J9" s="143" t="s">
        <v>194</v>
      </c>
      <c r="K9" s="144">
        <v>5.21</v>
      </c>
      <c r="L9" s="145"/>
    </row>
    <row r="10" spans="1:12" ht="30" x14ac:dyDescent="0.25">
      <c r="A10" s="107"/>
      <c r="B10" s="107"/>
      <c r="C10" s="143"/>
      <c r="D10" s="143"/>
      <c r="E10" s="107"/>
      <c r="F10" s="140"/>
      <c r="G10" s="145"/>
      <c r="H10" s="138"/>
      <c r="I10" s="147"/>
      <c r="J10" s="148" t="s">
        <v>195</v>
      </c>
      <c r="K10" s="144">
        <v>9.1630000000000003</v>
      </c>
      <c r="L10" s="145"/>
    </row>
    <row r="11" spans="1:12" ht="15.75" x14ac:dyDescent="0.25">
      <c r="A11" s="107"/>
      <c r="B11" s="107"/>
      <c r="C11" s="143"/>
      <c r="D11" s="143"/>
      <c r="E11" s="107"/>
      <c r="F11" s="140"/>
      <c r="G11" s="145"/>
      <c r="H11" s="138"/>
      <c r="I11" s="147"/>
      <c r="J11" s="143" t="s">
        <v>196</v>
      </c>
      <c r="K11" s="144">
        <v>3.5</v>
      </c>
      <c r="L11" s="145"/>
    </row>
    <row r="12" spans="1:12" ht="15.75" x14ac:dyDescent="0.25">
      <c r="A12" s="107">
        <v>3</v>
      </c>
      <c r="B12" s="148"/>
      <c r="C12" s="143"/>
      <c r="D12" s="143"/>
      <c r="E12" s="107"/>
      <c r="F12" s="143"/>
      <c r="G12" s="145"/>
      <c r="H12" s="138"/>
      <c r="I12" s="147"/>
      <c r="J12" s="143" t="s">
        <v>197</v>
      </c>
      <c r="K12" s="144">
        <v>9</v>
      </c>
      <c r="L12" s="145"/>
    </row>
    <row r="13" spans="1:12" ht="15.75" x14ac:dyDescent="0.25">
      <c r="A13" s="107">
        <v>7</v>
      </c>
      <c r="B13" s="143"/>
      <c r="C13" s="143"/>
      <c r="D13" s="143"/>
      <c r="E13" s="143"/>
      <c r="F13" s="143"/>
      <c r="G13" s="145"/>
      <c r="H13" s="138">
        <v>2220</v>
      </c>
      <c r="I13" s="142">
        <f>K13+K14</f>
        <v>7.2169999999999996</v>
      </c>
      <c r="J13" s="143" t="s">
        <v>198</v>
      </c>
      <c r="K13" s="149">
        <v>6.6</v>
      </c>
      <c r="L13" s="145"/>
    </row>
    <row r="14" spans="1:12" ht="15.75" x14ac:dyDescent="0.25">
      <c r="A14" s="107">
        <v>8</v>
      </c>
      <c r="B14" s="143"/>
      <c r="C14" s="143"/>
      <c r="D14" s="143"/>
      <c r="E14" s="143"/>
      <c r="F14" s="143"/>
      <c r="G14" s="145"/>
      <c r="H14" s="138"/>
      <c r="I14" s="142"/>
      <c r="J14" s="150" t="s">
        <v>199</v>
      </c>
      <c r="K14" s="149">
        <v>0.61699999999999999</v>
      </c>
      <c r="L14" s="145"/>
    </row>
    <row r="15" spans="1:12" ht="15.75" x14ac:dyDescent="0.25">
      <c r="A15" s="107">
        <v>10</v>
      </c>
      <c r="B15" s="143"/>
      <c r="C15" s="143"/>
      <c r="D15" s="143"/>
      <c r="E15" s="143"/>
      <c r="F15" s="143"/>
      <c r="G15" s="145"/>
      <c r="H15" s="138">
        <v>2240</v>
      </c>
      <c r="I15" s="142">
        <f>K14+K15+K16+K17+K18+K19+K20+K23+K21+K22</f>
        <v>57.038000000000004</v>
      </c>
      <c r="J15" s="151" t="s">
        <v>200</v>
      </c>
      <c r="K15" s="149">
        <v>2.9</v>
      </c>
      <c r="L15" s="145"/>
    </row>
    <row r="16" spans="1:12" ht="15.75" x14ac:dyDescent="0.25">
      <c r="A16" s="107"/>
      <c r="B16" s="143"/>
      <c r="C16" s="143"/>
      <c r="D16" s="143"/>
      <c r="E16" s="143"/>
      <c r="F16" s="143"/>
      <c r="G16" s="145"/>
      <c r="H16" s="138"/>
      <c r="I16" s="142"/>
      <c r="J16" s="151" t="s">
        <v>201</v>
      </c>
      <c r="K16" s="149">
        <v>0.6</v>
      </c>
      <c r="L16" s="145"/>
    </row>
    <row r="17" spans="1:12" ht="30" x14ac:dyDescent="0.25">
      <c r="A17" s="107">
        <v>11</v>
      </c>
      <c r="B17" s="143"/>
      <c r="C17" s="143"/>
      <c r="D17" s="143"/>
      <c r="E17" s="143"/>
      <c r="F17" s="143"/>
      <c r="G17" s="145"/>
      <c r="H17" s="138"/>
      <c r="I17" s="147"/>
      <c r="J17" s="148" t="s">
        <v>202</v>
      </c>
      <c r="K17" s="149">
        <v>4.7270000000000003</v>
      </c>
      <c r="L17" s="145"/>
    </row>
    <row r="18" spans="1:12" ht="15.75" x14ac:dyDescent="0.25">
      <c r="A18" s="107">
        <v>12</v>
      </c>
      <c r="B18" s="143"/>
      <c r="C18" s="143"/>
      <c r="D18" s="143"/>
      <c r="E18" s="143"/>
      <c r="F18" s="143"/>
      <c r="G18" s="145"/>
      <c r="H18" s="138"/>
      <c r="I18" s="147"/>
      <c r="J18" s="148" t="s">
        <v>203</v>
      </c>
      <c r="K18" s="149">
        <v>9</v>
      </c>
      <c r="L18" s="145"/>
    </row>
    <row r="19" spans="1:12" ht="15.75" x14ac:dyDescent="0.25">
      <c r="A19" s="107"/>
      <c r="B19" s="143"/>
      <c r="C19" s="143"/>
      <c r="D19" s="143"/>
      <c r="E19" s="143"/>
      <c r="F19" s="143"/>
      <c r="G19" s="145"/>
      <c r="H19" s="138"/>
      <c r="I19" s="147"/>
      <c r="J19" s="151" t="s">
        <v>204</v>
      </c>
      <c r="K19" s="149">
        <v>5.5</v>
      </c>
      <c r="L19" s="145"/>
    </row>
    <row r="20" spans="1:12" ht="15.75" x14ac:dyDescent="0.25">
      <c r="A20" s="107">
        <v>15</v>
      </c>
      <c r="B20" s="143"/>
      <c r="C20" s="143"/>
      <c r="D20" s="143"/>
      <c r="E20" s="143"/>
      <c r="F20" s="143"/>
      <c r="G20" s="145"/>
      <c r="H20" s="138"/>
      <c r="I20" s="147"/>
      <c r="J20" s="151" t="s">
        <v>205</v>
      </c>
      <c r="K20" s="149">
        <v>4.3</v>
      </c>
      <c r="L20" s="145"/>
    </row>
    <row r="21" spans="1:12" ht="15.75" x14ac:dyDescent="0.25">
      <c r="A21" s="107"/>
      <c r="B21" s="143"/>
      <c r="C21" s="143"/>
      <c r="D21" s="143"/>
      <c r="E21" s="143"/>
      <c r="F21" s="143"/>
      <c r="G21" s="145"/>
      <c r="H21" s="138"/>
      <c r="I21" s="147"/>
      <c r="J21" s="151" t="s">
        <v>206</v>
      </c>
      <c r="K21" s="149">
        <v>18.23</v>
      </c>
      <c r="L21" s="145"/>
    </row>
    <row r="22" spans="1:12" ht="30" x14ac:dyDescent="0.25">
      <c r="A22" s="107"/>
      <c r="B22" s="143"/>
      <c r="C22" s="143"/>
      <c r="D22" s="143"/>
      <c r="E22" s="143"/>
      <c r="F22" s="143"/>
      <c r="G22" s="145"/>
      <c r="H22" s="138"/>
      <c r="I22" s="147"/>
      <c r="J22" s="151" t="s">
        <v>207</v>
      </c>
      <c r="K22" s="149">
        <v>8.85</v>
      </c>
      <c r="L22" s="145"/>
    </row>
    <row r="23" spans="1:12" ht="15.75" x14ac:dyDescent="0.25">
      <c r="A23" s="107">
        <v>17</v>
      </c>
      <c r="B23" s="143"/>
      <c r="C23" s="143"/>
      <c r="D23" s="143"/>
      <c r="E23" s="143"/>
      <c r="F23" s="143"/>
      <c r="G23" s="145"/>
      <c r="H23" s="138"/>
      <c r="I23" s="147"/>
      <c r="J23" s="148" t="s">
        <v>208</v>
      </c>
      <c r="K23" s="149">
        <v>2.3140000000000001</v>
      </c>
      <c r="L23" s="145"/>
    </row>
    <row r="24" spans="1:12" ht="24" customHeight="1" x14ac:dyDescent="0.25">
      <c r="A24" s="112" t="s">
        <v>209</v>
      </c>
      <c r="B24" s="145"/>
      <c r="C24" s="145">
        <f>C7</f>
        <v>20.677</v>
      </c>
      <c r="D24" s="152">
        <f>D7</f>
        <v>91.947000000000003</v>
      </c>
      <c r="E24" s="113">
        <f>E8+E12</f>
        <v>0.65</v>
      </c>
      <c r="F24" s="145"/>
      <c r="G24" s="145">
        <f>SUM(G7:G23)</f>
        <v>112.624</v>
      </c>
      <c r="H24" s="113"/>
      <c r="I24" s="142">
        <f>I15+I7+I13</f>
        <v>110.44799999999999</v>
      </c>
      <c r="J24" s="145"/>
      <c r="K24" s="153">
        <f>SUM(K7:K23)</f>
        <v>109.83099999999999</v>
      </c>
      <c r="L24" s="153">
        <f t="shared" ref="L24" si="0">G24-I24</f>
        <v>2.1760000000000019</v>
      </c>
    </row>
    <row r="27" spans="1:12" ht="18.75" x14ac:dyDescent="0.3">
      <c r="A27" s="154" t="s">
        <v>210</v>
      </c>
      <c r="B27" s="154"/>
      <c r="C27" s="154"/>
      <c r="D27" s="154"/>
      <c r="E27" s="154" t="s">
        <v>211</v>
      </c>
    </row>
    <row r="28" spans="1:12" ht="18.75" x14ac:dyDescent="0.3">
      <c r="A28" s="154"/>
      <c r="B28" s="154"/>
      <c r="C28" s="154"/>
      <c r="D28" s="154"/>
      <c r="E28" s="154"/>
    </row>
    <row r="29" spans="1:12" ht="18.75" x14ac:dyDescent="0.3">
      <c r="A29" s="154"/>
      <c r="B29" s="154"/>
      <c r="C29" s="154"/>
      <c r="D29" s="154"/>
      <c r="E29" s="154"/>
    </row>
    <row r="30" spans="1:12" ht="18.75" x14ac:dyDescent="0.3">
      <c r="A30" s="154" t="s">
        <v>34</v>
      </c>
      <c r="B30" s="154"/>
      <c r="C30" s="154"/>
      <c r="D30" s="154"/>
      <c r="E30" s="154" t="s">
        <v>212</v>
      </c>
    </row>
    <row r="31" spans="1:12" ht="18.75" x14ac:dyDescent="0.3">
      <c r="A31" s="154"/>
      <c r="B31" s="154"/>
      <c r="C31" s="154"/>
      <c r="D31" s="154"/>
      <c r="E31" s="154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505" right="0.70866141732283505" top="0.74803149606299202" bottom="0.74803149606299202" header="0.31496062992126" footer="0.31496062992126"/>
  <pageSetup paperSize="9" scale="54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F6B9-2EE6-4E38-86BC-C0EAFCBCF5D8}">
  <sheetPr>
    <pageSetUpPr fitToPage="1"/>
  </sheetPr>
  <dimension ref="A1:P56"/>
  <sheetViews>
    <sheetView zoomScale="80" zoomScaleNormal="80" workbookViewId="0">
      <selection activeCell="A11" sqref="A11:IV4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213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29" t="s">
        <v>88</v>
      </c>
      <c r="C7" s="30">
        <v>118.43</v>
      </c>
      <c r="D7" s="30"/>
      <c r="E7" s="31"/>
      <c r="F7" s="28">
        <f>SUM(C7,D7)</f>
        <v>118.43</v>
      </c>
      <c r="G7" s="29">
        <v>2220</v>
      </c>
      <c r="H7" s="30">
        <v>118.43</v>
      </c>
      <c r="I7" s="31"/>
      <c r="J7" s="30"/>
      <c r="K7" s="32">
        <v>0</v>
      </c>
    </row>
    <row r="8" spans="1:16" ht="15.75" x14ac:dyDescent="0.25">
      <c r="A8" s="15"/>
      <c r="B8" s="29"/>
      <c r="C8" s="30"/>
      <c r="D8" s="30"/>
      <c r="E8" s="31"/>
      <c r="F8" s="28">
        <f t="shared" ref="F8:F50" si="0">SUM(C8,D8)</f>
        <v>0</v>
      </c>
      <c r="G8" s="29"/>
      <c r="H8" s="30"/>
      <c r="I8" s="31"/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9"/>
      <c r="H9" s="30"/>
      <c r="I9" s="31"/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29"/>
      <c r="H10" s="30"/>
      <c r="I10" s="31"/>
      <c r="J10" s="30"/>
      <c r="K10" s="32"/>
    </row>
    <row r="11" spans="1:16" ht="15.75" hidden="1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6" ht="15.75" hidden="1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6" ht="15.75" hidden="1" x14ac:dyDescent="0.25">
      <c r="A13" s="15"/>
      <c r="B13" s="29"/>
      <c r="C13" s="30"/>
      <c r="D13" s="30"/>
      <c r="E13" s="31"/>
      <c r="F13" s="28">
        <f t="shared" si="0"/>
        <v>0</v>
      </c>
      <c r="G13" s="25"/>
      <c r="H13" s="30"/>
      <c r="I13" s="31"/>
      <c r="J13" s="30"/>
      <c r="K13" s="32"/>
    </row>
    <row r="14" spans="1:16" ht="15.75" hidden="1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6" ht="15.75" hidden="1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6" ht="15" hidden="1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hidden="1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hidden="1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hidden="1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hidden="1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hidden="1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hidden="1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hidden="1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hidden="1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hidden="1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hidden="1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hidden="1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hidden="1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hidden="1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hidden="1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hidden="1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hidden="1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hidden="1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hidden="1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hidden="1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hidden="1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hidden="1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hidden="1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hidden="1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hidden="1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hidden="1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hidden="1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hidden="1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hidden="1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hidden="1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hidden="1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hidden="1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hidden="1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hidden="1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118.43</v>
      </c>
      <c r="D50" s="39">
        <f>SUM(D7:D49)</f>
        <v>0</v>
      </c>
      <c r="E50" s="40"/>
      <c r="F50" s="41">
        <f t="shared" si="0"/>
        <v>118.43</v>
      </c>
      <c r="G50" s="42"/>
      <c r="H50" s="39">
        <f>SUM(H7:H49)</f>
        <v>118.43</v>
      </c>
      <c r="I50" s="40"/>
      <c r="J50" s="39">
        <f>SUM(J7:J49)</f>
        <v>0</v>
      </c>
      <c r="K50" s="43">
        <f>C50-H50</f>
        <v>0</v>
      </c>
    </row>
    <row r="53" spans="1:11" ht="15.75" x14ac:dyDescent="0.25">
      <c r="B53" s="44" t="s">
        <v>32</v>
      </c>
      <c r="F53" s="45"/>
      <c r="G53" s="46" t="s">
        <v>214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215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A199-B78D-4C8D-9674-3403A8F3CFA3}">
  <sheetPr>
    <pageSetUpPr fitToPage="1"/>
  </sheetPr>
  <dimension ref="A1:P56"/>
  <sheetViews>
    <sheetView zoomScale="80" zoomScaleNormal="80" workbookViewId="0">
      <selection activeCell="C8" sqref="C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216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5" t="s">
        <v>217</v>
      </c>
      <c r="C7" s="21"/>
      <c r="D7" s="21">
        <v>14.24</v>
      </c>
      <c r="E7" s="15" t="s">
        <v>218</v>
      </c>
      <c r="F7" s="19">
        <f>SUM(C7,D7)</f>
        <v>14.24</v>
      </c>
      <c r="G7" s="25"/>
      <c r="H7" s="21"/>
      <c r="I7" s="15" t="s">
        <v>218</v>
      </c>
      <c r="J7" s="21">
        <v>14.24</v>
      </c>
      <c r="K7" s="23"/>
    </row>
    <row r="8" spans="1:16" ht="31.5" x14ac:dyDescent="0.25">
      <c r="A8" s="15">
        <v>2</v>
      </c>
      <c r="B8" s="25" t="s">
        <v>88</v>
      </c>
      <c r="C8" s="21"/>
      <c r="D8" s="21">
        <v>10.76</v>
      </c>
      <c r="E8" s="15" t="s">
        <v>36</v>
      </c>
      <c r="F8" s="19">
        <f t="shared" ref="F8:F50" si="0">SUM(C8,D8)</f>
        <v>10.76</v>
      </c>
      <c r="G8" s="25"/>
      <c r="H8" s="21"/>
      <c r="I8" s="15" t="s">
        <v>36</v>
      </c>
      <c r="J8" s="21">
        <v>10.76</v>
      </c>
      <c r="K8" s="23"/>
    </row>
    <row r="9" spans="1:16" ht="15.75" x14ac:dyDescent="0.25">
      <c r="A9" s="15"/>
      <c r="B9" s="15"/>
      <c r="C9" s="21"/>
      <c r="D9" s="21">
        <v>6.4989999999999997</v>
      </c>
      <c r="E9" s="15" t="s">
        <v>219</v>
      </c>
      <c r="F9" s="19">
        <f t="shared" si="0"/>
        <v>6.4989999999999997</v>
      </c>
      <c r="G9" s="25"/>
      <c r="H9" s="21"/>
      <c r="I9" s="15" t="s">
        <v>219</v>
      </c>
      <c r="J9" s="21">
        <v>6.4989999999999997</v>
      </c>
      <c r="K9" s="23"/>
    </row>
    <row r="10" spans="1:16" ht="63" x14ac:dyDescent="0.25">
      <c r="A10" s="15"/>
      <c r="B10" s="25" t="s">
        <v>220</v>
      </c>
      <c r="C10" s="21"/>
      <c r="D10" s="21">
        <v>3.004</v>
      </c>
      <c r="E10" s="15" t="s">
        <v>221</v>
      </c>
      <c r="F10" s="19">
        <f t="shared" si="0"/>
        <v>3.004</v>
      </c>
      <c r="G10" s="25" t="s">
        <v>46</v>
      </c>
      <c r="H10" s="21"/>
      <c r="I10" s="15" t="s">
        <v>221</v>
      </c>
      <c r="J10" s="21">
        <v>3.004</v>
      </c>
      <c r="K10" s="23"/>
    </row>
    <row r="11" spans="1:16" ht="15.75" x14ac:dyDescent="0.25">
      <c r="A11" s="15"/>
      <c r="B11" s="15"/>
      <c r="C11" s="21"/>
      <c r="D11" s="21"/>
      <c r="E11" s="15"/>
      <c r="F11" s="19">
        <f t="shared" si="0"/>
        <v>0</v>
      </c>
      <c r="G11" s="25"/>
      <c r="H11" s="21"/>
      <c r="I11" s="15"/>
      <c r="J11" s="21"/>
      <c r="K11" s="23"/>
    </row>
    <row r="12" spans="1:16" ht="15.75" x14ac:dyDescent="0.25">
      <c r="A12" s="15"/>
      <c r="B12" s="15"/>
      <c r="C12" s="21"/>
      <c r="D12" s="21"/>
      <c r="E12" s="15"/>
      <c r="F12" s="19">
        <f t="shared" si="0"/>
        <v>0</v>
      </c>
      <c r="G12" s="25"/>
      <c r="H12" s="21"/>
      <c r="I12" s="15"/>
      <c r="J12" s="21"/>
      <c r="K12" s="23"/>
    </row>
    <row r="13" spans="1:16" ht="15.75" x14ac:dyDescent="0.25">
      <c r="A13" s="15"/>
      <c r="B13" s="15"/>
      <c r="C13" s="21"/>
      <c r="D13" s="21"/>
      <c r="E13" s="15"/>
      <c r="F13" s="19">
        <f t="shared" si="0"/>
        <v>0</v>
      </c>
      <c r="G13" s="25"/>
      <c r="H13" s="21"/>
      <c r="I13" s="15"/>
      <c r="J13" s="21"/>
      <c r="K13" s="23"/>
    </row>
    <row r="14" spans="1:16" ht="15.75" x14ac:dyDescent="0.25">
      <c r="A14" s="15"/>
      <c r="B14" s="15"/>
      <c r="C14" s="21"/>
      <c r="D14" s="21"/>
      <c r="E14" s="15"/>
      <c r="F14" s="19">
        <f t="shared" si="0"/>
        <v>0</v>
      </c>
      <c r="G14" s="25"/>
      <c r="H14" s="21"/>
      <c r="I14" s="15"/>
      <c r="J14" s="21"/>
      <c r="K14" s="23"/>
    </row>
    <row r="15" spans="1:16" ht="15.75" x14ac:dyDescent="0.25">
      <c r="A15" s="25"/>
      <c r="B15" s="15"/>
      <c r="C15" s="21"/>
      <c r="D15" s="21"/>
      <c r="E15" s="15"/>
      <c r="F15" s="19">
        <f t="shared" si="0"/>
        <v>0</v>
      </c>
      <c r="G15" s="25"/>
      <c r="H15" s="21"/>
      <c r="I15" s="15"/>
      <c r="J15" s="21"/>
      <c r="K15" s="23"/>
    </row>
    <row r="16" spans="1:16" ht="15" customHeight="1" x14ac:dyDescent="0.25">
      <c r="A16" s="25"/>
      <c r="B16" s="15"/>
      <c r="C16" s="21"/>
      <c r="D16" s="21"/>
      <c r="E16" s="15"/>
      <c r="F16" s="19">
        <f t="shared" si="0"/>
        <v>0</v>
      </c>
      <c r="G16" s="25"/>
      <c r="H16" s="21"/>
      <c r="I16" s="15"/>
      <c r="J16" s="21"/>
      <c r="K16" s="23"/>
    </row>
    <row r="17" spans="1:11" ht="15.75" x14ac:dyDescent="0.25">
      <c r="A17" s="15"/>
      <c r="B17" s="15"/>
      <c r="C17" s="21"/>
      <c r="D17" s="21"/>
      <c r="E17" s="15"/>
      <c r="F17" s="19">
        <f t="shared" si="0"/>
        <v>0</v>
      </c>
      <c r="G17" s="25"/>
      <c r="H17" s="21"/>
      <c r="I17" s="15"/>
      <c r="J17" s="21"/>
      <c r="K17" s="23"/>
    </row>
    <row r="18" spans="1:11" ht="15.75" x14ac:dyDescent="0.25">
      <c r="A18" s="15"/>
      <c r="B18" s="15"/>
      <c r="C18" s="21"/>
      <c r="D18" s="21"/>
      <c r="E18" s="15"/>
      <c r="F18" s="19">
        <f t="shared" si="0"/>
        <v>0</v>
      </c>
      <c r="G18" s="25"/>
      <c r="H18" s="21"/>
      <c r="I18" s="15"/>
      <c r="J18" s="21"/>
      <c r="K18" s="23"/>
    </row>
    <row r="19" spans="1:11" ht="15.75" x14ac:dyDescent="0.25">
      <c r="A19" s="15"/>
      <c r="B19" s="15"/>
      <c r="C19" s="21"/>
      <c r="D19" s="21"/>
      <c r="E19" s="15"/>
      <c r="F19" s="19">
        <f t="shared" si="0"/>
        <v>0</v>
      </c>
      <c r="G19" s="25"/>
      <c r="H19" s="21"/>
      <c r="I19" s="15"/>
      <c r="J19" s="21"/>
      <c r="K19" s="23"/>
    </row>
    <row r="20" spans="1:11" ht="15.75" x14ac:dyDescent="0.25">
      <c r="A20" s="15"/>
      <c r="B20" s="15"/>
      <c r="C20" s="21"/>
      <c r="D20" s="21"/>
      <c r="E20" s="15"/>
      <c r="F20" s="19">
        <f t="shared" si="0"/>
        <v>0</v>
      </c>
      <c r="G20" s="25"/>
      <c r="H20" s="21"/>
      <c r="I20" s="15"/>
      <c r="J20" s="21"/>
      <c r="K20" s="23"/>
    </row>
    <row r="21" spans="1:11" ht="15.75" x14ac:dyDescent="0.25">
      <c r="A21" s="15"/>
      <c r="B21" s="15"/>
      <c r="C21" s="21"/>
      <c r="D21" s="21"/>
      <c r="E21" s="15"/>
      <c r="F21" s="19">
        <f t="shared" si="0"/>
        <v>0</v>
      </c>
      <c r="G21" s="25"/>
      <c r="H21" s="21"/>
      <c r="I21" s="15"/>
      <c r="J21" s="21"/>
      <c r="K21" s="23"/>
    </row>
    <row r="22" spans="1:11" ht="15.75" x14ac:dyDescent="0.25">
      <c r="A22" s="15"/>
      <c r="B22" s="15"/>
      <c r="C22" s="21"/>
      <c r="D22" s="21"/>
      <c r="E22" s="15"/>
      <c r="F22" s="19">
        <f t="shared" si="0"/>
        <v>0</v>
      </c>
      <c r="G22" s="25"/>
      <c r="H22" s="21"/>
      <c r="I22" s="15"/>
      <c r="J22" s="21"/>
      <c r="K22" s="23"/>
    </row>
    <row r="23" spans="1:11" ht="15.75" x14ac:dyDescent="0.25">
      <c r="A23" s="15"/>
      <c r="B23" s="15"/>
      <c r="C23" s="21"/>
      <c r="D23" s="21"/>
      <c r="E23" s="15"/>
      <c r="F23" s="19">
        <f t="shared" si="0"/>
        <v>0</v>
      </c>
      <c r="G23" s="25"/>
      <c r="H23" s="21"/>
      <c r="I23" s="15"/>
      <c r="J23" s="21"/>
      <c r="K23" s="23"/>
    </row>
    <row r="24" spans="1:11" ht="15.75" x14ac:dyDescent="0.25">
      <c r="A24" s="15"/>
      <c r="B24" s="15"/>
      <c r="C24" s="21"/>
      <c r="D24" s="21"/>
      <c r="E24" s="15"/>
      <c r="F24" s="19">
        <f t="shared" si="0"/>
        <v>0</v>
      </c>
      <c r="G24" s="25"/>
      <c r="H24" s="21"/>
      <c r="I24" s="15"/>
      <c r="J24" s="21"/>
      <c r="K24" s="23"/>
    </row>
    <row r="25" spans="1:11" ht="15.75" x14ac:dyDescent="0.25">
      <c r="A25" s="25"/>
      <c r="B25" s="15"/>
      <c r="C25" s="21"/>
      <c r="D25" s="21"/>
      <c r="E25" s="15"/>
      <c r="F25" s="19">
        <f t="shared" si="0"/>
        <v>0</v>
      </c>
      <c r="G25" s="25"/>
      <c r="H25" s="21"/>
      <c r="I25" s="15"/>
      <c r="J25" s="21"/>
      <c r="K25" s="23"/>
    </row>
    <row r="26" spans="1:11" ht="15.75" x14ac:dyDescent="0.25">
      <c r="A26" s="25"/>
      <c r="B26" s="15"/>
      <c r="C26" s="21"/>
      <c r="D26" s="21"/>
      <c r="E26" s="15"/>
      <c r="F26" s="19">
        <f t="shared" si="0"/>
        <v>0</v>
      </c>
      <c r="G26" s="25"/>
      <c r="H26" s="21"/>
      <c r="I26" s="15"/>
      <c r="J26" s="21"/>
      <c r="K26" s="23"/>
    </row>
    <row r="27" spans="1:11" ht="15.75" x14ac:dyDescent="0.25">
      <c r="A27" s="15"/>
      <c r="B27" s="15"/>
      <c r="C27" s="21"/>
      <c r="D27" s="21"/>
      <c r="E27" s="15"/>
      <c r="F27" s="19">
        <f t="shared" si="0"/>
        <v>0</v>
      </c>
      <c r="G27" s="25"/>
      <c r="H27" s="21"/>
      <c r="I27" s="15"/>
      <c r="J27" s="21"/>
      <c r="K27" s="23"/>
    </row>
    <row r="28" spans="1:11" ht="15.75" x14ac:dyDescent="0.25">
      <c r="A28" s="15"/>
      <c r="B28" s="15"/>
      <c r="C28" s="21"/>
      <c r="D28" s="21"/>
      <c r="E28" s="15"/>
      <c r="F28" s="19">
        <f t="shared" si="0"/>
        <v>0</v>
      </c>
      <c r="G28" s="25"/>
      <c r="H28" s="21"/>
      <c r="I28" s="15"/>
      <c r="J28" s="21"/>
      <c r="K28" s="23"/>
    </row>
    <row r="29" spans="1:11" ht="15.75" x14ac:dyDescent="0.25">
      <c r="A29" s="15"/>
      <c r="B29" s="15"/>
      <c r="C29" s="21"/>
      <c r="D29" s="21"/>
      <c r="E29" s="15"/>
      <c r="F29" s="19">
        <f t="shared" si="0"/>
        <v>0</v>
      </c>
      <c r="G29" s="25"/>
      <c r="H29" s="21"/>
      <c r="I29" s="15"/>
      <c r="J29" s="21"/>
      <c r="K29" s="23"/>
    </row>
    <row r="30" spans="1:11" ht="15.75" x14ac:dyDescent="0.25">
      <c r="A30" s="15"/>
      <c r="B30" s="25"/>
      <c r="C30" s="21"/>
      <c r="D30" s="21"/>
      <c r="E30" s="15"/>
      <c r="F30" s="19">
        <f t="shared" si="0"/>
        <v>0</v>
      </c>
      <c r="G30" s="25"/>
      <c r="H30" s="21"/>
      <c r="I30" s="15"/>
      <c r="J30" s="21"/>
      <c r="K30" s="23"/>
    </row>
    <row r="31" spans="1:11" ht="15.75" x14ac:dyDescent="0.25">
      <c r="A31" s="15"/>
      <c r="B31" s="25"/>
      <c r="C31" s="21"/>
      <c r="D31" s="21"/>
      <c r="E31" s="15"/>
      <c r="F31" s="19">
        <f t="shared" si="0"/>
        <v>0</v>
      </c>
      <c r="G31" s="25"/>
      <c r="H31" s="21"/>
      <c r="I31" s="15"/>
      <c r="J31" s="21"/>
      <c r="K31" s="23"/>
    </row>
    <row r="32" spans="1:11" ht="15.75" x14ac:dyDescent="0.25">
      <c r="A32" s="15"/>
      <c r="B32" s="25"/>
      <c r="C32" s="21"/>
      <c r="D32" s="21"/>
      <c r="E32" s="15"/>
      <c r="F32" s="19">
        <f t="shared" si="0"/>
        <v>0</v>
      </c>
      <c r="G32" s="25"/>
      <c r="H32" s="21"/>
      <c r="I32" s="15"/>
      <c r="J32" s="21"/>
      <c r="K32" s="23"/>
    </row>
    <row r="33" spans="1:11" ht="15.75" x14ac:dyDescent="0.25">
      <c r="A33" s="15"/>
      <c r="B33" s="25"/>
      <c r="C33" s="21"/>
      <c r="D33" s="21"/>
      <c r="E33" s="15"/>
      <c r="F33" s="19">
        <f t="shared" si="0"/>
        <v>0</v>
      </c>
      <c r="G33" s="25"/>
      <c r="H33" s="21"/>
      <c r="I33" s="15"/>
      <c r="J33" s="21"/>
      <c r="K33" s="23"/>
    </row>
    <row r="34" spans="1:11" ht="15.75" x14ac:dyDescent="0.25">
      <c r="A34" s="15"/>
      <c r="B34" s="25"/>
      <c r="C34" s="21"/>
      <c r="D34" s="21"/>
      <c r="E34" s="15"/>
      <c r="F34" s="19">
        <f t="shared" si="0"/>
        <v>0</v>
      </c>
      <c r="G34" s="25"/>
      <c r="H34" s="21"/>
      <c r="I34" s="15"/>
      <c r="J34" s="21"/>
      <c r="K34" s="23"/>
    </row>
    <row r="35" spans="1:11" ht="15.75" x14ac:dyDescent="0.25">
      <c r="A35" s="25"/>
      <c r="B35" s="25"/>
      <c r="C35" s="21"/>
      <c r="D35" s="21"/>
      <c r="E35" s="15"/>
      <c r="F35" s="19">
        <f t="shared" si="0"/>
        <v>0</v>
      </c>
      <c r="G35" s="25"/>
      <c r="H35" s="21"/>
      <c r="I35" s="15"/>
      <c r="J35" s="21"/>
      <c r="K35" s="23"/>
    </row>
    <row r="36" spans="1:11" ht="15.75" x14ac:dyDescent="0.25">
      <c r="A36" s="25"/>
      <c r="B36" s="25"/>
      <c r="C36" s="21"/>
      <c r="D36" s="21"/>
      <c r="E36" s="15"/>
      <c r="F36" s="19">
        <f t="shared" si="0"/>
        <v>0</v>
      </c>
      <c r="G36" s="25"/>
      <c r="H36" s="21"/>
      <c r="I36" s="15"/>
      <c r="J36" s="21"/>
      <c r="K36" s="23"/>
    </row>
    <row r="37" spans="1:11" ht="15.75" x14ac:dyDescent="0.25">
      <c r="A37" s="15"/>
      <c r="B37" s="25"/>
      <c r="C37" s="21"/>
      <c r="D37" s="21"/>
      <c r="E37" s="15"/>
      <c r="F37" s="19">
        <f t="shared" si="0"/>
        <v>0</v>
      </c>
      <c r="G37" s="25"/>
      <c r="H37" s="21"/>
      <c r="I37" s="15"/>
      <c r="J37" s="21"/>
      <c r="K37" s="23"/>
    </row>
    <row r="38" spans="1:11" ht="15.75" x14ac:dyDescent="0.25">
      <c r="A38" s="15"/>
      <c r="B38" s="25"/>
      <c r="C38" s="21"/>
      <c r="D38" s="21"/>
      <c r="E38" s="15"/>
      <c r="F38" s="19">
        <f t="shared" si="0"/>
        <v>0</v>
      </c>
      <c r="G38" s="25"/>
      <c r="H38" s="21"/>
      <c r="I38" s="15"/>
      <c r="J38" s="21"/>
      <c r="K38" s="23"/>
    </row>
    <row r="39" spans="1:11" ht="15.75" x14ac:dyDescent="0.25">
      <c r="A39" s="15"/>
      <c r="B39" s="25"/>
      <c r="C39" s="21"/>
      <c r="D39" s="21"/>
      <c r="E39" s="15"/>
      <c r="F39" s="19">
        <f t="shared" si="0"/>
        <v>0</v>
      </c>
      <c r="G39" s="25"/>
      <c r="H39" s="21"/>
      <c r="I39" s="15"/>
      <c r="J39" s="21"/>
      <c r="K39" s="23"/>
    </row>
    <row r="40" spans="1:11" ht="15.75" x14ac:dyDescent="0.25">
      <c r="A40" s="15"/>
      <c r="B40" s="25"/>
      <c r="C40" s="21"/>
      <c r="D40" s="21"/>
      <c r="E40" s="15"/>
      <c r="F40" s="19">
        <f t="shared" si="0"/>
        <v>0</v>
      </c>
      <c r="G40" s="25"/>
      <c r="H40" s="21"/>
      <c r="I40" s="15"/>
      <c r="J40" s="21"/>
      <c r="K40" s="23"/>
    </row>
    <row r="41" spans="1:11" ht="15.75" x14ac:dyDescent="0.25">
      <c r="A41" s="15"/>
      <c r="B41" s="25"/>
      <c r="C41" s="21"/>
      <c r="D41" s="21"/>
      <c r="E41" s="15"/>
      <c r="F41" s="19">
        <f t="shared" si="0"/>
        <v>0</v>
      </c>
      <c r="G41" s="25"/>
      <c r="H41" s="21"/>
      <c r="I41" s="15"/>
      <c r="J41" s="21"/>
      <c r="K41" s="23"/>
    </row>
    <row r="42" spans="1:11" ht="15.75" x14ac:dyDescent="0.25">
      <c r="A42" s="15"/>
      <c r="B42" s="25"/>
      <c r="C42" s="21"/>
      <c r="D42" s="21"/>
      <c r="E42" s="15"/>
      <c r="F42" s="19">
        <f t="shared" si="0"/>
        <v>0</v>
      </c>
      <c r="G42" s="25"/>
      <c r="H42" s="21"/>
      <c r="I42" s="15"/>
      <c r="J42" s="21"/>
      <c r="K42" s="23"/>
    </row>
    <row r="43" spans="1:11" ht="15.75" x14ac:dyDescent="0.25">
      <c r="A43" s="15"/>
      <c r="B43" s="25"/>
      <c r="C43" s="21"/>
      <c r="D43" s="21"/>
      <c r="E43" s="15"/>
      <c r="F43" s="19">
        <f t="shared" si="0"/>
        <v>0</v>
      </c>
      <c r="G43" s="25"/>
      <c r="H43" s="21"/>
      <c r="I43" s="15"/>
      <c r="J43" s="21"/>
      <c r="K43" s="23"/>
    </row>
    <row r="44" spans="1:11" ht="15.75" x14ac:dyDescent="0.25">
      <c r="A44" s="15"/>
      <c r="B44" s="25"/>
      <c r="C44" s="21"/>
      <c r="D44" s="21"/>
      <c r="E44" s="15"/>
      <c r="F44" s="19">
        <f t="shared" si="0"/>
        <v>0</v>
      </c>
      <c r="G44" s="25"/>
      <c r="H44" s="21"/>
      <c r="I44" s="15"/>
      <c r="J44" s="21"/>
      <c r="K44" s="23"/>
    </row>
    <row r="45" spans="1:11" ht="15.75" x14ac:dyDescent="0.25">
      <c r="A45" s="25"/>
      <c r="B45" s="25"/>
      <c r="C45" s="21"/>
      <c r="D45" s="21"/>
      <c r="E45" s="15"/>
      <c r="F45" s="19">
        <f t="shared" si="0"/>
        <v>0</v>
      </c>
      <c r="G45" s="25"/>
      <c r="H45" s="21"/>
      <c r="I45" s="15"/>
      <c r="J45" s="21"/>
      <c r="K45" s="23"/>
    </row>
    <row r="46" spans="1:11" ht="15.75" x14ac:dyDescent="0.25">
      <c r="A46" s="25"/>
      <c r="B46" s="25"/>
      <c r="C46" s="21"/>
      <c r="D46" s="21"/>
      <c r="E46" s="15"/>
      <c r="F46" s="19">
        <f t="shared" si="0"/>
        <v>0</v>
      </c>
      <c r="G46" s="25"/>
      <c r="H46" s="21"/>
      <c r="I46" s="15"/>
      <c r="J46" s="21"/>
      <c r="K46" s="23"/>
    </row>
    <row r="47" spans="1:11" ht="15.75" x14ac:dyDescent="0.25">
      <c r="A47" s="34"/>
      <c r="B47" s="34"/>
      <c r="C47" s="155"/>
      <c r="D47" s="155"/>
      <c r="E47" s="156"/>
      <c r="F47" s="19">
        <f t="shared" si="0"/>
        <v>0</v>
      </c>
      <c r="G47" s="34"/>
      <c r="H47" s="155"/>
      <c r="I47" s="156"/>
      <c r="J47" s="155"/>
      <c r="K47" s="23"/>
    </row>
    <row r="48" spans="1:11" ht="15.75" x14ac:dyDescent="0.25">
      <c r="A48" s="34"/>
      <c r="B48" s="34"/>
      <c r="C48" s="155"/>
      <c r="D48" s="155"/>
      <c r="E48" s="156"/>
      <c r="F48" s="19">
        <f t="shared" si="0"/>
        <v>0</v>
      </c>
      <c r="G48" s="34"/>
      <c r="H48" s="155"/>
      <c r="I48" s="156"/>
      <c r="J48" s="155"/>
      <c r="K48" s="23"/>
    </row>
    <row r="49" spans="1:11" ht="15.75" x14ac:dyDescent="0.25">
      <c r="A49" s="34"/>
      <c r="B49" s="34"/>
      <c r="C49" s="155"/>
      <c r="D49" s="155"/>
      <c r="E49" s="156"/>
      <c r="F49" s="19">
        <f t="shared" si="0"/>
        <v>0</v>
      </c>
      <c r="G49" s="34"/>
      <c r="H49" s="155"/>
      <c r="I49" s="156"/>
      <c r="J49" s="155"/>
      <c r="K49" s="23"/>
    </row>
    <row r="50" spans="1:11" ht="15.75" x14ac:dyDescent="0.25">
      <c r="A50" s="35"/>
      <c r="B50" s="157" t="s">
        <v>31</v>
      </c>
      <c r="C50" s="158">
        <f>SUM(C7:C49)</f>
        <v>0</v>
      </c>
      <c r="D50" s="158">
        <f>SUM(D7:D49)</f>
        <v>34.503</v>
      </c>
      <c r="E50" s="159"/>
      <c r="F50" s="160">
        <f t="shared" si="0"/>
        <v>34.503</v>
      </c>
      <c r="G50" s="161"/>
      <c r="H50" s="158">
        <f>SUM(H7:H49)</f>
        <v>0</v>
      </c>
      <c r="I50" s="159"/>
      <c r="J50" s="158">
        <f>SUM(J7:J49)</f>
        <v>34.503</v>
      </c>
      <c r="K50" s="162">
        <f>C50-H50</f>
        <v>0</v>
      </c>
    </row>
    <row r="53" spans="1:11" ht="15.75" x14ac:dyDescent="0.25">
      <c r="B53" s="44" t="s">
        <v>32</v>
      </c>
      <c r="F53" s="45"/>
      <c r="G53" s="46" t="s">
        <v>222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223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142E-7737-4787-BD07-6BA815EDDBCF}">
  <sheetPr>
    <pageSetUpPr fitToPage="1"/>
  </sheetPr>
  <dimension ref="A1:P56"/>
  <sheetViews>
    <sheetView zoomScaleNormal="100" workbookViewId="0">
      <selection activeCell="E15" sqref="E1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I1" s="2" t="s">
        <v>0</v>
      </c>
      <c r="J1" s="2"/>
      <c r="K1" s="2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6" t="s">
        <v>1</v>
      </c>
      <c r="J2" s="6"/>
      <c r="K2" s="6"/>
      <c r="L2" s="6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224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63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/>
      <c r="B7" s="29"/>
      <c r="C7" s="30"/>
      <c r="D7" s="30"/>
      <c r="E7" s="31"/>
      <c r="F7" s="28">
        <f>SUM(C7,D7)</f>
        <v>0</v>
      </c>
      <c r="G7" s="29"/>
      <c r="H7" s="30"/>
      <c r="I7" s="31"/>
      <c r="J7" s="30"/>
      <c r="K7" s="32"/>
    </row>
    <row r="8" spans="1:16" ht="15.75" x14ac:dyDescent="0.25">
      <c r="A8" s="15"/>
      <c r="B8" s="29" t="s">
        <v>88</v>
      </c>
      <c r="C8" s="30">
        <v>33.28</v>
      </c>
      <c r="D8" s="30"/>
      <c r="E8" s="31"/>
      <c r="F8" s="28">
        <f t="shared" ref="F8:F50" si="0">SUM(C8,D8)</f>
        <v>33.28</v>
      </c>
      <c r="G8" s="25">
        <v>2210</v>
      </c>
      <c r="H8" s="30">
        <v>5.3</v>
      </c>
      <c r="I8" s="31" t="s">
        <v>225</v>
      </c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5">
        <v>2210</v>
      </c>
      <c r="H9" s="30">
        <v>1.4</v>
      </c>
      <c r="I9" s="31" t="s">
        <v>58</v>
      </c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87">
        <v>2240</v>
      </c>
      <c r="H10" s="30">
        <v>0.9</v>
      </c>
      <c r="I10" s="31"/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>
        <v>2240</v>
      </c>
      <c r="H11" s="30">
        <v>1</v>
      </c>
      <c r="I11" s="31" t="s">
        <v>226</v>
      </c>
      <c r="J11" s="30"/>
      <c r="K11" s="32"/>
    </row>
    <row r="12" spans="1:16" ht="31.5" x14ac:dyDescent="0.25">
      <c r="A12" s="15"/>
      <c r="B12" s="29"/>
      <c r="C12" s="30"/>
      <c r="D12" s="30"/>
      <c r="E12" s="31"/>
      <c r="F12" s="28">
        <f t="shared" si="0"/>
        <v>0</v>
      </c>
      <c r="G12" s="25">
        <v>2240</v>
      </c>
      <c r="H12" s="30">
        <v>2.4</v>
      </c>
      <c r="I12" s="31" t="s">
        <v>120</v>
      </c>
      <c r="J12" s="30"/>
      <c r="K12" s="32"/>
    </row>
    <row r="13" spans="1:16" ht="31.5" x14ac:dyDescent="0.25">
      <c r="A13" s="15"/>
      <c r="B13" s="29"/>
      <c r="C13" s="30"/>
      <c r="D13" s="30"/>
      <c r="E13" s="31"/>
      <c r="F13" s="28">
        <f t="shared" si="0"/>
        <v>0</v>
      </c>
      <c r="G13" s="25">
        <v>2240</v>
      </c>
      <c r="H13" s="30">
        <v>1.3</v>
      </c>
      <c r="I13" s="31" t="s">
        <v>227</v>
      </c>
      <c r="J13" s="30"/>
      <c r="K13" s="32"/>
    </row>
    <row r="14" spans="1:16" ht="47.25" x14ac:dyDescent="0.25">
      <c r="A14" s="15"/>
      <c r="B14" s="29"/>
      <c r="C14" s="30"/>
      <c r="D14" s="30"/>
      <c r="E14" s="31"/>
      <c r="F14" s="28">
        <f t="shared" si="0"/>
        <v>0</v>
      </c>
      <c r="G14" s="87">
        <v>2240</v>
      </c>
      <c r="H14" s="30">
        <v>4.5999999999999996</v>
      </c>
      <c r="I14" s="31" t="s">
        <v>228</v>
      </c>
      <c r="J14" s="30"/>
      <c r="K14" s="32"/>
    </row>
    <row r="15" spans="1:16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6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33.28</v>
      </c>
      <c r="D50" s="39">
        <f>SUM(D7:D49)</f>
        <v>0</v>
      </c>
      <c r="E50" s="40"/>
      <c r="F50" s="41">
        <f t="shared" si="0"/>
        <v>33.28</v>
      </c>
      <c r="G50" s="42"/>
      <c r="H50" s="39">
        <f>SUM(H7:H49)</f>
        <v>16.899999999999999</v>
      </c>
      <c r="I50" s="40"/>
      <c r="J50" s="39">
        <f>SUM(J7:J49)</f>
        <v>0</v>
      </c>
      <c r="K50" s="43">
        <f>C50-H50</f>
        <v>16.380000000000003</v>
      </c>
    </row>
    <row r="53" spans="1:11" ht="15.75" x14ac:dyDescent="0.25">
      <c r="B53" s="44" t="s">
        <v>32</v>
      </c>
      <c r="F53" s="45"/>
      <c r="G53" s="46" t="s">
        <v>229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230</v>
      </c>
      <c r="H55" s="47"/>
    </row>
    <row r="56" spans="1:11" x14ac:dyDescent="0.25">
      <c r="F56" s="48" t="s">
        <v>33</v>
      </c>
      <c r="G56" s="48"/>
      <c r="H56" s="48"/>
    </row>
  </sheetData>
  <mergeCells count="14">
    <mergeCell ref="G53:H53"/>
    <mergeCell ref="G55:H55"/>
    <mergeCell ref="A5:A6"/>
    <mergeCell ref="B5:B6"/>
    <mergeCell ref="C5:E5"/>
    <mergeCell ref="F5:F6"/>
    <mergeCell ref="G5:J5"/>
    <mergeCell ref="K5:K6"/>
    <mergeCell ref="I1:K1"/>
    <mergeCell ref="M1:O1"/>
    <mergeCell ref="I2:L2"/>
    <mergeCell ref="M2:P2"/>
    <mergeCell ref="B3:J3"/>
    <mergeCell ref="A4:K4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B65DB-2F58-40BA-B514-EBF368EBEF81}">
  <sheetPr>
    <pageSetUpPr fitToPage="1"/>
  </sheetPr>
  <dimension ref="A1:L56"/>
  <sheetViews>
    <sheetView tabSelected="1" view="pageBreakPreview" zoomScale="60" zoomScaleNormal="80" workbookViewId="0">
      <selection activeCell="U22" sqref="U2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2" ht="18.75" customHeight="1" x14ac:dyDescent="0.25">
      <c r="I1" s="2" t="s">
        <v>0</v>
      </c>
      <c r="J1" s="2"/>
      <c r="K1" s="2"/>
    </row>
    <row r="2" spans="1:12" ht="20.25" customHeight="1" x14ac:dyDescent="0.25">
      <c r="A2" s="3"/>
      <c r="B2" s="3"/>
      <c r="C2" s="3"/>
      <c r="D2" s="3"/>
      <c r="E2" s="3"/>
      <c r="F2" s="3"/>
      <c r="G2" s="3"/>
      <c r="H2" s="4"/>
      <c r="I2" s="6" t="s">
        <v>94</v>
      </c>
      <c r="J2" s="6"/>
      <c r="K2" s="6"/>
      <c r="L2" s="6"/>
    </row>
    <row r="3" spans="1:12" ht="61.5" customHeight="1" x14ac:dyDescent="0.25">
      <c r="A3" s="3"/>
      <c r="B3" s="7" t="s">
        <v>231</v>
      </c>
      <c r="C3" s="8"/>
      <c r="D3" s="8"/>
      <c r="E3" s="8"/>
      <c r="F3" s="8"/>
      <c r="G3" s="8"/>
      <c r="H3" s="8"/>
      <c r="I3" s="8"/>
      <c r="J3" s="8"/>
      <c r="K3" s="3"/>
    </row>
    <row r="4" spans="1:12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2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2" ht="110.25" customHeight="1" x14ac:dyDescent="0.25">
      <c r="A7" s="15">
        <v>1</v>
      </c>
      <c r="B7" s="164" t="s">
        <v>232</v>
      </c>
      <c r="C7" s="30"/>
      <c r="D7" s="21">
        <v>44.52</v>
      </c>
      <c r="E7" s="31" t="s">
        <v>233</v>
      </c>
      <c r="F7" s="19">
        <f>SUM(C7,D7)</f>
        <v>44.52</v>
      </c>
      <c r="G7" s="29"/>
      <c r="H7" s="30"/>
      <c r="I7" s="31" t="s">
        <v>233</v>
      </c>
      <c r="J7" s="21">
        <v>44.52</v>
      </c>
      <c r="K7" s="32"/>
    </row>
    <row r="8" spans="1:12" ht="75" customHeight="1" x14ac:dyDescent="0.25">
      <c r="A8" s="15">
        <v>2</v>
      </c>
      <c r="B8" s="164" t="s">
        <v>234</v>
      </c>
      <c r="C8" s="30"/>
      <c r="D8" s="21">
        <v>2.4</v>
      </c>
      <c r="E8" s="31" t="s">
        <v>235</v>
      </c>
      <c r="F8" s="19">
        <f t="shared" ref="F8:F50" si="0">SUM(C8,D8)</f>
        <v>2.4</v>
      </c>
      <c r="G8" s="29"/>
      <c r="H8" s="30"/>
      <c r="I8" s="31" t="s">
        <v>235</v>
      </c>
      <c r="J8" s="21">
        <v>2.4</v>
      </c>
      <c r="K8" s="32"/>
    </row>
    <row r="9" spans="1:12" ht="63" x14ac:dyDescent="0.25">
      <c r="A9" s="15"/>
      <c r="B9" s="29"/>
      <c r="C9" s="30"/>
      <c r="D9" s="30">
        <v>2.64</v>
      </c>
      <c r="E9" s="31" t="s">
        <v>236</v>
      </c>
      <c r="F9" s="19">
        <f t="shared" si="0"/>
        <v>2.64</v>
      </c>
      <c r="G9" s="29"/>
      <c r="H9" s="30"/>
      <c r="I9" s="31" t="s">
        <v>236</v>
      </c>
      <c r="J9" s="30">
        <v>2.64</v>
      </c>
      <c r="K9" s="32"/>
    </row>
    <row r="10" spans="1:12" ht="63" x14ac:dyDescent="0.25">
      <c r="A10" s="15"/>
      <c r="B10" s="29"/>
      <c r="C10" s="30"/>
      <c r="D10" s="30">
        <v>4.4000000000000004</v>
      </c>
      <c r="E10" s="31" t="s">
        <v>237</v>
      </c>
      <c r="F10" s="19">
        <f t="shared" si="0"/>
        <v>4.4000000000000004</v>
      </c>
      <c r="G10" s="29"/>
      <c r="H10" s="30"/>
      <c r="I10" s="31" t="s">
        <v>237</v>
      </c>
      <c r="J10" s="30">
        <v>4.4000000000000004</v>
      </c>
      <c r="K10" s="32"/>
    </row>
    <row r="11" spans="1:12" ht="63" x14ac:dyDescent="0.25">
      <c r="A11" s="15"/>
      <c r="B11" s="29"/>
      <c r="C11" s="30"/>
      <c r="D11" s="30">
        <v>4.8</v>
      </c>
      <c r="E11" s="31" t="s">
        <v>238</v>
      </c>
      <c r="F11" s="19">
        <f t="shared" si="0"/>
        <v>4.8</v>
      </c>
      <c r="G11" s="29"/>
      <c r="H11" s="30"/>
      <c r="I11" s="31" t="s">
        <v>238</v>
      </c>
      <c r="J11" s="30">
        <v>4.8</v>
      </c>
      <c r="K11" s="32"/>
    </row>
    <row r="12" spans="1:12" ht="15.75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2" ht="15.75" x14ac:dyDescent="0.25">
      <c r="A13" s="15"/>
      <c r="B13" s="29"/>
      <c r="C13" s="30"/>
      <c r="D13" s="30"/>
      <c r="E13" s="31"/>
      <c r="F13" s="28">
        <f t="shared" si="0"/>
        <v>0</v>
      </c>
      <c r="G13" s="25"/>
      <c r="H13" s="30"/>
      <c r="I13" s="31"/>
      <c r="J13" s="30"/>
      <c r="K13" s="32"/>
    </row>
    <row r="14" spans="1:12" ht="15.75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2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2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0</v>
      </c>
      <c r="D50" s="39">
        <f>SUM(D7:D49)</f>
        <v>58.76</v>
      </c>
      <c r="E50" s="40"/>
      <c r="F50" s="41">
        <f t="shared" si="0"/>
        <v>58.76</v>
      </c>
      <c r="G50" s="42"/>
      <c r="H50" s="39">
        <f>SUM(H7:H49)</f>
        <v>0</v>
      </c>
      <c r="I50" s="40"/>
      <c r="J50" s="39">
        <f>SUM(J7:J49)</f>
        <v>58.76</v>
      </c>
      <c r="K50" s="43">
        <f>C50-H50</f>
        <v>0</v>
      </c>
    </row>
    <row r="53" spans="1:11" ht="15.75" x14ac:dyDescent="0.25">
      <c r="B53" s="44" t="s">
        <v>32</v>
      </c>
      <c r="F53" s="45"/>
      <c r="G53" s="46" t="s">
        <v>239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240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I1:K1"/>
    <mergeCell ref="I2:L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E683-1BB3-4507-93E9-26BDEF6F51D1}">
  <sheetPr>
    <pageSetUpPr fitToPage="1"/>
  </sheetPr>
  <dimension ref="A1:M21"/>
  <sheetViews>
    <sheetView zoomScaleSheetLayoutView="70" workbookViewId="0">
      <selection activeCell="F20" sqref="F2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</cols>
  <sheetData>
    <row r="1" spans="1:13" ht="17.25" customHeight="1" x14ac:dyDescent="0.25">
      <c r="J1" s="165" t="s">
        <v>241</v>
      </c>
      <c r="K1" s="165"/>
      <c r="L1" s="1"/>
    </row>
    <row r="2" spans="1:13" ht="15.75" customHeight="1" x14ac:dyDescent="0.25">
      <c r="A2" s="3"/>
      <c r="B2" s="3"/>
      <c r="C2" s="3"/>
      <c r="D2" s="3"/>
      <c r="E2" s="3"/>
      <c r="F2" s="3"/>
      <c r="G2" s="3"/>
      <c r="H2" s="4"/>
      <c r="I2" s="4"/>
      <c r="J2" s="165" t="s">
        <v>242</v>
      </c>
      <c r="K2" s="165"/>
      <c r="L2" s="5"/>
    </row>
    <row r="3" spans="1:13" ht="26.25" customHeight="1" x14ac:dyDescent="0.3">
      <c r="A3" s="166" t="s">
        <v>243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5"/>
      <c r="M3" s="5"/>
    </row>
    <row r="4" spans="1:13" ht="20.25" customHeight="1" x14ac:dyDescent="0.3">
      <c r="A4" s="166" t="s">
        <v>244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5"/>
      <c r="M4" s="5"/>
    </row>
    <row r="5" spans="1:13" ht="20.25" customHeight="1" x14ac:dyDescent="0.35">
      <c r="A5" s="167" t="s">
        <v>245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5"/>
      <c r="M5" s="5"/>
    </row>
    <row r="6" spans="1:13" ht="17.25" customHeight="1" x14ac:dyDescent="0.3">
      <c r="A6" s="168" t="s">
        <v>246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3" ht="14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ht="33" customHeight="1" x14ac:dyDescent="0.25">
      <c r="A8" s="10" t="s">
        <v>4</v>
      </c>
      <c r="B8" s="10" t="s">
        <v>5</v>
      </c>
      <c r="C8" s="11" t="s">
        <v>6</v>
      </c>
      <c r="D8" s="11"/>
      <c r="E8" s="11"/>
      <c r="F8" s="11" t="s">
        <v>7</v>
      </c>
      <c r="G8" s="11" t="s">
        <v>8</v>
      </c>
      <c r="H8" s="11"/>
      <c r="I8" s="11"/>
      <c r="J8" s="11"/>
      <c r="K8" s="12" t="s">
        <v>9</v>
      </c>
    </row>
    <row r="9" spans="1:13" ht="158.25" customHeight="1" x14ac:dyDescent="0.25">
      <c r="A9" s="10"/>
      <c r="B9" s="10"/>
      <c r="C9" s="13" t="s">
        <v>10</v>
      </c>
      <c r="D9" s="13" t="s">
        <v>11</v>
      </c>
      <c r="E9" s="13" t="s">
        <v>12</v>
      </c>
      <c r="F9" s="11"/>
      <c r="G9" s="14" t="s">
        <v>13</v>
      </c>
      <c r="H9" s="13" t="s">
        <v>247</v>
      </c>
      <c r="I9" s="13" t="s">
        <v>15</v>
      </c>
      <c r="J9" s="13" t="s">
        <v>248</v>
      </c>
      <c r="K9" s="12"/>
    </row>
    <row r="10" spans="1:13" ht="25.5" x14ac:dyDescent="0.25">
      <c r="A10" s="15">
        <v>1</v>
      </c>
      <c r="B10" s="169" t="s">
        <v>249</v>
      </c>
      <c r="C10" s="30"/>
      <c r="D10" s="170">
        <v>159.37</v>
      </c>
      <c r="E10" s="13" t="s">
        <v>38</v>
      </c>
      <c r="F10" s="171">
        <f t="shared" ref="F10:F12" si="0">D10+C10</f>
        <v>159.37</v>
      </c>
      <c r="G10" s="29"/>
      <c r="H10" s="172">
        <f>C10</f>
        <v>0</v>
      </c>
      <c r="I10" s="13" t="s">
        <v>38</v>
      </c>
      <c r="J10" s="171">
        <f t="shared" ref="J10:J12" si="1">D10</f>
        <v>159.37</v>
      </c>
      <c r="K10" s="32"/>
    </row>
    <row r="11" spans="1:13" ht="39" x14ac:dyDescent="0.25">
      <c r="A11" s="15">
        <v>2</v>
      </c>
      <c r="B11" s="173" t="s">
        <v>250</v>
      </c>
      <c r="C11" s="30"/>
      <c r="D11" s="170">
        <v>2665.22</v>
      </c>
      <c r="E11" s="13" t="s">
        <v>38</v>
      </c>
      <c r="F11" s="171">
        <f t="shared" si="0"/>
        <v>2665.22</v>
      </c>
      <c r="G11" s="29"/>
      <c r="H11" s="172">
        <f t="shared" ref="H11:H12" si="2">C11</f>
        <v>0</v>
      </c>
      <c r="I11" s="13" t="s">
        <v>38</v>
      </c>
      <c r="J11" s="171">
        <f t="shared" si="1"/>
        <v>2665.22</v>
      </c>
      <c r="K11" s="32"/>
    </row>
    <row r="12" spans="1:13" ht="31.5" customHeight="1" x14ac:dyDescent="0.25">
      <c r="A12" s="15">
        <v>3</v>
      </c>
      <c r="B12" s="169" t="s">
        <v>39</v>
      </c>
      <c r="C12" s="30"/>
      <c r="D12" s="170">
        <v>0.751</v>
      </c>
      <c r="E12" s="13" t="s">
        <v>38</v>
      </c>
      <c r="F12" s="171">
        <f t="shared" si="0"/>
        <v>0.751</v>
      </c>
      <c r="G12" s="29"/>
      <c r="H12" s="172">
        <f t="shared" si="2"/>
        <v>0</v>
      </c>
      <c r="I12" s="13" t="s">
        <v>38</v>
      </c>
      <c r="J12" s="171">
        <f t="shared" si="1"/>
        <v>0.751</v>
      </c>
      <c r="K12" s="32"/>
    </row>
    <row r="13" spans="1:13" ht="15.75" x14ac:dyDescent="0.25">
      <c r="A13" s="29"/>
      <c r="B13" s="38" t="s">
        <v>31</v>
      </c>
      <c r="C13" s="43">
        <f>SUM(C10:C12)</f>
        <v>0</v>
      </c>
      <c r="D13" s="162">
        <f>SUM(D10:D12)</f>
        <v>2825.3409999999999</v>
      </c>
      <c r="E13" s="174"/>
      <c r="F13" s="162">
        <f>SUM(C13,D13)</f>
        <v>2825.3409999999999</v>
      </c>
      <c r="G13" s="175"/>
      <c r="H13" s="162">
        <f>SUM(H10:H12)</f>
        <v>0</v>
      </c>
      <c r="I13" s="174"/>
      <c r="J13" s="162">
        <f>SUM(J10:J12)</f>
        <v>2825.3409999999999</v>
      </c>
      <c r="K13" s="43">
        <f>F13-H13-J13</f>
        <v>0</v>
      </c>
    </row>
    <row r="16" spans="1:13" s="81" customFormat="1" ht="18.75" x14ac:dyDescent="0.3">
      <c r="B16" s="176" t="s">
        <v>96</v>
      </c>
      <c r="C16" s="177"/>
      <c r="D16" s="177"/>
      <c r="E16" s="83"/>
      <c r="F16" s="177"/>
      <c r="G16" s="84" t="s">
        <v>251</v>
      </c>
      <c r="H16" s="178"/>
    </row>
    <row r="17" spans="2:8" x14ac:dyDescent="0.25">
      <c r="B17" s="44"/>
      <c r="C17" s="179"/>
      <c r="D17" s="179"/>
      <c r="E17" s="180" t="s">
        <v>252</v>
      </c>
      <c r="F17" s="179"/>
      <c r="G17" s="181" t="s">
        <v>253</v>
      </c>
      <c r="H17" s="181"/>
    </row>
    <row r="18" spans="2:8" s="81" customFormat="1" ht="18.75" x14ac:dyDescent="0.3">
      <c r="B18" s="176" t="s">
        <v>34</v>
      </c>
      <c r="C18" s="177"/>
      <c r="D18" s="177"/>
      <c r="E18" s="83"/>
      <c r="F18" s="177"/>
      <c r="G18" s="84" t="s">
        <v>254</v>
      </c>
      <c r="H18" s="178"/>
    </row>
    <row r="19" spans="2:8" x14ac:dyDescent="0.25">
      <c r="B19" s="179"/>
      <c r="C19" s="179"/>
      <c r="D19" s="179"/>
      <c r="E19" s="180" t="s">
        <v>255</v>
      </c>
      <c r="F19" s="179"/>
      <c r="G19" s="181" t="s">
        <v>256</v>
      </c>
      <c r="H19" s="181"/>
    </row>
    <row r="20" spans="2:8" x14ac:dyDescent="0.25">
      <c r="B20" s="182" t="s">
        <v>257</v>
      </c>
      <c r="C20" s="179"/>
      <c r="D20" s="179"/>
      <c r="E20" s="179"/>
      <c r="F20" s="179"/>
      <c r="G20" s="179"/>
      <c r="H20" s="179"/>
    </row>
    <row r="21" spans="2:8" x14ac:dyDescent="0.25">
      <c r="B21" s="182" t="s">
        <v>258</v>
      </c>
    </row>
  </sheetData>
  <mergeCells count="17">
    <mergeCell ref="G16:H16"/>
    <mergeCell ref="G17:H17"/>
    <mergeCell ref="G18:H18"/>
    <mergeCell ref="G19:H19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BBC0-338E-4F4C-93E9-BCE9C84A44C9}">
  <sheetPr>
    <pageSetUpPr fitToPage="1"/>
  </sheetPr>
  <dimension ref="A1:P23"/>
  <sheetViews>
    <sheetView zoomScale="70" zoomScaleNormal="70" workbookViewId="0">
      <selection activeCell="J10" sqref="J1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I1" s="183" t="s">
        <v>259</v>
      </c>
      <c r="L1" s="1"/>
      <c r="M1" s="2" t="s">
        <v>260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183" t="s">
        <v>261</v>
      </c>
      <c r="L2" s="5"/>
      <c r="M2" s="6" t="s">
        <v>262</v>
      </c>
      <c r="N2" s="6"/>
      <c r="O2" s="6"/>
      <c r="P2" s="6"/>
    </row>
    <row r="3" spans="1:16" ht="61.5" customHeight="1" x14ac:dyDescent="0.25">
      <c r="A3" s="3"/>
      <c r="B3" s="7" t="s">
        <v>263</v>
      </c>
      <c r="C3" s="7"/>
      <c r="D3" s="7"/>
      <c r="E3" s="7"/>
      <c r="F3" s="7"/>
      <c r="G3" s="7"/>
      <c r="H3" s="7"/>
      <c r="I3" s="7"/>
      <c r="J3" s="7"/>
      <c r="K3" s="7"/>
    </row>
    <row r="4" spans="1:16" x14ac:dyDescent="0.25">
      <c r="A4" s="184" t="s">
        <v>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85" t="s">
        <v>9</v>
      </c>
    </row>
    <row r="6" spans="1:16" ht="158.25" customHeight="1" x14ac:dyDescent="0.25">
      <c r="A6" s="10"/>
      <c r="B6" s="10"/>
      <c r="C6" s="13" t="s">
        <v>264</v>
      </c>
      <c r="D6" s="13" t="s">
        <v>11</v>
      </c>
      <c r="E6" s="13" t="s">
        <v>12</v>
      </c>
      <c r="F6" s="11"/>
      <c r="G6" s="13" t="s">
        <v>13</v>
      </c>
      <c r="H6" s="13" t="s">
        <v>14</v>
      </c>
      <c r="I6" s="13" t="s">
        <v>15</v>
      </c>
      <c r="J6" s="13" t="s">
        <v>14</v>
      </c>
      <c r="K6" s="186"/>
    </row>
    <row r="7" spans="1:16" ht="47.25" x14ac:dyDescent="0.25">
      <c r="A7" s="15">
        <v>1</v>
      </c>
      <c r="B7" s="187" t="s">
        <v>39</v>
      </c>
      <c r="C7" s="188"/>
      <c r="D7" s="189">
        <v>4.7300000000000004</v>
      </c>
      <c r="E7" s="188" t="s">
        <v>265</v>
      </c>
      <c r="F7" s="190">
        <f>SUM(C7,D7)</f>
        <v>4.7300000000000004</v>
      </c>
      <c r="G7" s="191"/>
      <c r="H7" s="192"/>
      <c r="I7" s="188" t="s">
        <v>265</v>
      </c>
      <c r="J7" s="189">
        <v>4.7300000000000004</v>
      </c>
      <c r="K7" s="193"/>
    </row>
    <row r="8" spans="1:16" ht="31.5" x14ac:dyDescent="0.25">
      <c r="A8" s="15">
        <v>2</v>
      </c>
      <c r="B8" s="187" t="s">
        <v>39</v>
      </c>
      <c r="C8" s="188"/>
      <c r="D8" s="189">
        <v>12</v>
      </c>
      <c r="E8" s="188" t="s">
        <v>266</v>
      </c>
      <c r="F8" s="190">
        <f t="shared" ref="F8:F17" si="0">SUM(C8,D8)</f>
        <v>12</v>
      </c>
      <c r="G8" s="191"/>
      <c r="H8" s="192"/>
      <c r="I8" s="188" t="s">
        <v>266</v>
      </c>
      <c r="J8" s="189">
        <v>12</v>
      </c>
      <c r="K8" s="193"/>
    </row>
    <row r="9" spans="1:16" ht="47.25" x14ac:dyDescent="0.25">
      <c r="A9" s="15">
        <v>3</v>
      </c>
      <c r="B9" s="187" t="s">
        <v>39</v>
      </c>
      <c r="C9" s="188"/>
      <c r="D9" s="189">
        <v>1.25</v>
      </c>
      <c r="E9" s="188" t="s">
        <v>267</v>
      </c>
      <c r="F9" s="190">
        <f t="shared" si="0"/>
        <v>1.25</v>
      </c>
      <c r="G9" s="191"/>
      <c r="H9" s="192"/>
      <c r="I9" s="188" t="s">
        <v>267</v>
      </c>
      <c r="J9" s="189">
        <v>1.25</v>
      </c>
      <c r="K9" s="193"/>
    </row>
    <row r="10" spans="1:16" ht="31.5" x14ac:dyDescent="0.25">
      <c r="A10" s="15">
        <v>4</v>
      </c>
      <c r="B10" s="187" t="s">
        <v>39</v>
      </c>
      <c r="C10" s="192"/>
      <c r="D10" s="192">
        <v>1.1499999999999999</v>
      </c>
      <c r="E10" s="194" t="s">
        <v>268</v>
      </c>
      <c r="F10" s="190">
        <f t="shared" si="0"/>
        <v>1.1499999999999999</v>
      </c>
      <c r="G10" s="191"/>
      <c r="H10" s="192"/>
      <c r="I10" s="194" t="s">
        <v>268</v>
      </c>
      <c r="J10" s="192">
        <v>1.1499999999999999</v>
      </c>
      <c r="K10" s="193"/>
    </row>
    <row r="11" spans="1:16" ht="31.5" x14ac:dyDescent="0.25">
      <c r="A11" s="15">
        <v>5</v>
      </c>
      <c r="B11" s="187" t="s">
        <v>39</v>
      </c>
      <c r="C11" s="192"/>
      <c r="D11" s="192">
        <v>34.500010000000003</v>
      </c>
      <c r="E11" s="194" t="s">
        <v>269</v>
      </c>
      <c r="F11" s="190">
        <f t="shared" si="0"/>
        <v>34.500010000000003</v>
      </c>
      <c r="G11" s="191"/>
      <c r="H11" s="192"/>
      <c r="I11" s="194" t="s">
        <v>269</v>
      </c>
      <c r="J11" s="192">
        <v>34.5</v>
      </c>
      <c r="K11" s="193"/>
    </row>
    <row r="12" spans="1:16" ht="47.25" x14ac:dyDescent="0.25">
      <c r="A12" s="195">
        <v>6</v>
      </c>
      <c r="B12" s="196" t="s">
        <v>217</v>
      </c>
      <c r="C12" s="197"/>
      <c r="D12" s="197">
        <v>14.24</v>
      </c>
      <c r="E12" s="188" t="s">
        <v>267</v>
      </c>
      <c r="F12" s="190">
        <f t="shared" si="0"/>
        <v>14.24</v>
      </c>
      <c r="G12" s="191"/>
      <c r="H12" s="192"/>
      <c r="I12" s="188" t="s">
        <v>267</v>
      </c>
      <c r="J12" s="197">
        <v>14.24</v>
      </c>
      <c r="K12" s="193"/>
    </row>
    <row r="13" spans="1:16" ht="15.75" x14ac:dyDescent="0.25">
      <c r="A13" s="195">
        <v>7</v>
      </c>
      <c r="B13" s="196" t="s">
        <v>270</v>
      </c>
      <c r="C13" s="197"/>
      <c r="D13" s="197">
        <v>176.542</v>
      </c>
      <c r="E13" s="198" t="s">
        <v>271</v>
      </c>
      <c r="F13" s="190">
        <f t="shared" si="0"/>
        <v>176.542</v>
      </c>
      <c r="G13" s="191"/>
      <c r="H13" s="192"/>
      <c r="I13" s="198" t="s">
        <v>271</v>
      </c>
      <c r="J13" s="197">
        <v>176.542</v>
      </c>
      <c r="K13" s="193"/>
    </row>
    <row r="14" spans="1:16" ht="15.75" x14ac:dyDescent="0.25">
      <c r="A14" s="15">
        <v>8</v>
      </c>
      <c r="B14" s="187" t="s">
        <v>39</v>
      </c>
      <c r="C14" s="197"/>
      <c r="D14" s="197">
        <v>0.5</v>
      </c>
      <c r="E14" s="198" t="s">
        <v>272</v>
      </c>
      <c r="F14" s="190">
        <f t="shared" si="0"/>
        <v>0.5</v>
      </c>
      <c r="G14" s="191"/>
      <c r="H14" s="192"/>
      <c r="I14" s="198" t="s">
        <v>272</v>
      </c>
      <c r="J14" s="197">
        <v>0.5</v>
      </c>
      <c r="K14" s="193"/>
    </row>
    <row r="15" spans="1:16" ht="47.25" x14ac:dyDescent="0.25">
      <c r="A15" s="195">
        <v>9</v>
      </c>
      <c r="B15" s="188" t="s">
        <v>273</v>
      </c>
      <c r="C15" s="197"/>
      <c r="D15" s="197">
        <v>0.09</v>
      </c>
      <c r="E15" s="198" t="s">
        <v>274</v>
      </c>
      <c r="F15" s="190">
        <f t="shared" si="0"/>
        <v>0.09</v>
      </c>
      <c r="G15" s="191"/>
      <c r="H15" s="192"/>
      <c r="I15" s="198" t="s">
        <v>274</v>
      </c>
      <c r="J15" s="197">
        <v>0.09</v>
      </c>
      <c r="K15" s="193"/>
    </row>
    <row r="16" spans="1:16" ht="15.75" x14ac:dyDescent="0.25">
      <c r="A16" s="15">
        <v>10</v>
      </c>
      <c r="B16" s="187" t="s">
        <v>39</v>
      </c>
      <c r="C16" s="199">
        <v>0.1</v>
      </c>
      <c r="D16" s="199"/>
      <c r="E16" s="195"/>
      <c r="F16" s="190">
        <f t="shared" si="0"/>
        <v>0.1</v>
      </c>
      <c r="G16" s="200">
        <v>2240</v>
      </c>
      <c r="H16" s="192">
        <v>2.96</v>
      </c>
      <c r="I16" s="194" t="s">
        <v>275</v>
      </c>
      <c r="J16" s="192"/>
      <c r="K16" s="193">
        <v>-2.86</v>
      </c>
    </row>
    <row r="17" spans="1:11" ht="15.75" x14ac:dyDescent="0.25">
      <c r="A17" s="35"/>
      <c r="B17" s="38" t="s">
        <v>31</v>
      </c>
      <c r="C17" s="39">
        <f>SUM(C7:C16)</f>
        <v>0.1</v>
      </c>
      <c r="D17" s="39">
        <f>SUM(D7:D16)</f>
        <v>245.00201000000001</v>
      </c>
      <c r="E17" s="40"/>
      <c r="F17" s="162">
        <f t="shared" si="0"/>
        <v>245.10201000000001</v>
      </c>
      <c r="G17" s="201"/>
      <c r="H17" s="158">
        <f>SUM(H7:H16)</f>
        <v>2.96</v>
      </c>
      <c r="I17" s="202"/>
      <c r="J17" s="158">
        <f>SUM(J7:J16)</f>
        <v>245.00199999999998</v>
      </c>
      <c r="K17" s="162">
        <f>C17-H17</f>
        <v>-2.86</v>
      </c>
    </row>
    <row r="20" spans="1:11" ht="15.75" x14ac:dyDescent="0.25">
      <c r="B20" s="44" t="s">
        <v>32</v>
      </c>
      <c r="F20" s="203"/>
      <c r="G20" s="204" t="s">
        <v>276</v>
      </c>
      <c r="H20" s="204"/>
    </row>
    <row r="21" spans="1:11" x14ac:dyDescent="0.25">
      <c r="B21" s="44"/>
      <c r="F21" s="205" t="s">
        <v>33</v>
      </c>
      <c r="G21" s="205"/>
      <c r="H21" s="205"/>
    </row>
    <row r="22" spans="1:11" ht="15.75" x14ac:dyDescent="0.25">
      <c r="B22" s="44" t="s">
        <v>34</v>
      </c>
      <c r="F22" s="203"/>
      <c r="G22" s="204" t="s">
        <v>277</v>
      </c>
      <c r="H22" s="204"/>
    </row>
    <row r="23" spans="1:11" x14ac:dyDescent="0.25">
      <c r="F23" s="205" t="s">
        <v>33</v>
      </c>
      <c r="G23" s="205"/>
      <c r="H23" s="205"/>
    </row>
  </sheetData>
  <mergeCells count="14">
    <mergeCell ref="G20:H20"/>
    <mergeCell ref="F21:H21"/>
    <mergeCell ref="G22:H22"/>
    <mergeCell ref="F23:H23"/>
    <mergeCell ref="M1:O1"/>
    <mergeCell ref="M2:P2"/>
    <mergeCell ref="B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3BC5-D8C8-448A-B181-6A83E63FA45D}">
  <sheetPr>
    <pageSetUpPr fitToPage="1"/>
  </sheetPr>
  <dimension ref="A1:P56"/>
  <sheetViews>
    <sheetView zoomScale="80" zoomScaleNormal="80" workbookViewId="0">
      <selection activeCell="M1" sqref="M1:O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82.5" customHeight="1" x14ac:dyDescent="0.25">
      <c r="A3" s="3"/>
      <c r="B3" s="7" t="s">
        <v>41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47.25" x14ac:dyDescent="0.25">
      <c r="A7" s="15"/>
      <c r="B7" s="29"/>
      <c r="C7" s="30"/>
      <c r="D7" s="30"/>
      <c r="E7" s="31"/>
      <c r="F7" s="28">
        <f>SUM(C7,D7)</f>
        <v>0</v>
      </c>
      <c r="G7" s="29"/>
      <c r="H7" s="30"/>
      <c r="I7" s="31" t="s">
        <v>42</v>
      </c>
      <c r="J7" s="30">
        <v>12.65</v>
      </c>
      <c r="K7" s="32">
        <v>31.65</v>
      </c>
    </row>
    <row r="8" spans="1:16" ht="15.75" x14ac:dyDescent="0.25">
      <c r="A8" s="15"/>
      <c r="B8" s="29"/>
      <c r="C8" s="30"/>
      <c r="D8" s="30"/>
      <c r="E8" s="31"/>
      <c r="F8" s="28">
        <f t="shared" ref="F8:F50" si="0">SUM(C8,D8)</f>
        <v>0</v>
      </c>
      <c r="G8" s="29"/>
      <c r="H8" s="30"/>
      <c r="I8" s="31"/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9"/>
      <c r="H9" s="30"/>
      <c r="I9" s="31"/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29"/>
      <c r="H10" s="30"/>
      <c r="I10" s="31"/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6" ht="15.75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6" ht="15.75" x14ac:dyDescent="0.25">
      <c r="A13" s="15"/>
      <c r="B13" s="29"/>
      <c r="C13" s="30"/>
      <c r="D13" s="30"/>
      <c r="E13" s="31"/>
      <c r="F13" s="28">
        <f t="shared" si="0"/>
        <v>0</v>
      </c>
      <c r="G13" s="25"/>
      <c r="H13" s="30"/>
      <c r="I13" s="31"/>
      <c r="J13" s="30"/>
      <c r="K13" s="32"/>
    </row>
    <row r="14" spans="1:16" ht="15.75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6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6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0</v>
      </c>
      <c r="D50" s="39">
        <f>SUM(D7:D49)</f>
        <v>0</v>
      </c>
      <c r="E50" s="40"/>
      <c r="F50" s="41">
        <f t="shared" si="0"/>
        <v>0</v>
      </c>
      <c r="G50" s="42"/>
      <c r="H50" s="39">
        <f>SUM(H7:H49)</f>
        <v>0</v>
      </c>
      <c r="I50" s="40"/>
      <c r="J50" s="39">
        <f>SUM(J7:J49)</f>
        <v>12.65</v>
      </c>
      <c r="K50" s="43">
        <f>C50-H50</f>
        <v>0</v>
      </c>
    </row>
    <row r="53" spans="1:11" ht="15.75" x14ac:dyDescent="0.25">
      <c r="B53" s="44" t="s">
        <v>32</v>
      </c>
      <c r="F53" s="45"/>
      <c r="G53" s="46"/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/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BE11-7E3D-48B0-9DAE-0D14D5C98C03}">
  <sheetPr>
    <pageSetUpPr fitToPage="1"/>
  </sheetPr>
  <dimension ref="A1:M54"/>
  <sheetViews>
    <sheetView zoomScale="75" workbookViewId="0">
      <selection activeCell="F58" sqref="F5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35</v>
      </c>
    </row>
    <row r="3" spans="1:13" ht="61.5" customHeight="1" x14ac:dyDescent="0.25">
      <c r="A3" s="3"/>
      <c r="B3" s="7" t="s">
        <v>43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5" x14ac:dyDescent="0.25">
      <c r="A7" s="15" t="s">
        <v>44</v>
      </c>
      <c r="B7" s="29" t="s">
        <v>39</v>
      </c>
      <c r="C7" s="30">
        <v>16.8</v>
      </c>
      <c r="D7" s="30"/>
      <c r="E7" s="31"/>
      <c r="F7" s="28">
        <f>SUM(C7,D7)</f>
        <v>16.8</v>
      </c>
      <c r="G7" s="29">
        <v>2210</v>
      </c>
      <c r="H7" s="30">
        <v>7.8</v>
      </c>
      <c r="I7" s="31" t="s">
        <v>45</v>
      </c>
      <c r="J7" s="30" t="s">
        <v>46</v>
      </c>
      <c r="K7" s="32">
        <v>9</v>
      </c>
    </row>
    <row r="8" spans="1:13" ht="15.75" x14ac:dyDescent="0.25">
      <c r="A8" s="15"/>
      <c r="B8" s="29"/>
      <c r="C8" s="30"/>
      <c r="D8" s="30"/>
      <c r="E8" s="31"/>
      <c r="F8" s="28">
        <f t="shared" ref="F8:F48" si="0">SUM(C8,D8)</f>
        <v>0</v>
      </c>
      <c r="G8" s="29"/>
      <c r="H8" s="30"/>
      <c r="I8" s="31"/>
      <c r="J8" s="30"/>
      <c r="K8" s="32"/>
    </row>
    <row r="9" spans="1:13" ht="15.75" x14ac:dyDescent="0.25">
      <c r="A9" s="15"/>
      <c r="B9" s="29"/>
      <c r="C9" s="30"/>
      <c r="D9" s="30"/>
      <c r="E9" s="31"/>
      <c r="F9" s="28">
        <f t="shared" si="0"/>
        <v>0</v>
      </c>
      <c r="G9" s="29"/>
      <c r="H9" s="30"/>
      <c r="I9" s="31"/>
      <c r="J9" s="30"/>
      <c r="K9" s="32"/>
    </row>
    <row r="10" spans="1:13" ht="15.75" x14ac:dyDescent="0.25">
      <c r="A10" s="15"/>
      <c r="B10" s="29"/>
      <c r="C10" s="30"/>
      <c r="D10" s="30"/>
      <c r="E10" s="31"/>
      <c r="F10" s="28">
        <f t="shared" si="0"/>
        <v>0</v>
      </c>
      <c r="G10" s="29"/>
      <c r="H10" s="30"/>
      <c r="I10" s="31"/>
      <c r="J10" s="30"/>
      <c r="K10" s="32"/>
    </row>
    <row r="11" spans="1:13" ht="15.75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3" ht="15.75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3" ht="15.75" x14ac:dyDescent="0.25">
      <c r="A13" s="15"/>
      <c r="B13" s="29"/>
      <c r="C13" s="30"/>
      <c r="D13" s="30"/>
      <c r="E13" s="31"/>
      <c r="F13" s="28">
        <f t="shared" si="0"/>
        <v>0</v>
      </c>
      <c r="G13" s="25"/>
      <c r="H13" s="30"/>
      <c r="I13" s="31"/>
      <c r="J13" s="30"/>
      <c r="K13" s="32"/>
    </row>
    <row r="14" spans="1:13" ht="15.75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3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3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 t="s">
        <v>46</v>
      </c>
      <c r="E31" s="31"/>
      <c r="F31" s="28">
        <f t="shared" si="0"/>
        <v>0</v>
      </c>
      <c r="G31" s="29"/>
      <c r="H31" s="30"/>
      <c r="I31" s="31" t="s">
        <v>46</v>
      </c>
      <c r="J31" s="30" t="s">
        <v>46</v>
      </c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1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1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2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2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34"/>
      <c r="B45" s="35"/>
      <c r="C45" s="36"/>
      <c r="D45" s="36"/>
      <c r="E45" s="37"/>
      <c r="F45" s="28">
        <f t="shared" si="0"/>
        <v>0</v>
      </c>
      <c r="G45" s="35"/>
      <c r="H45" s="36"/>
      <c r="I45" s="37"/>
      <c r="J45" s="36"/>
      <c r="K45" s="32"/>
    </row>
    <row r="46" spans="1:11" ht="15.75" x14ac:dyDescent="0.25">
      <c r="A46" s="34"/>
      <c r="B46" s="35"/>
      <c r="C46" s="36"/>
      <c r="D46" s="36"/>
      <c r="E46" s="37"/>
      <c r="F46" s="28">
        <f t="shared" si="0"/>
        <v>0</v>
      </c>
      <c r="G46" s="35"/>
      <c r="H46" s="36"/>
      <c r="I46" s="37"/>
      <c r="J46" s="36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5"/>
      <c r="B48" s="38" t="s">
        <v>31</v>
      </c>
      <c r="C48" s="39">
        <f>SUM(C7:C47)</f>
        <v>16.8</v>
      </c>
      <c r="D48" s="39">
        <f>SUM(D7:D47)</f>
        <v>0</v>
      </c>
      <c r="E48" s="40"/>
      <c r="F48" s="41">
        <f t="shared" si="0"/>
        <v>16.8</v>
      </c>
      <c r="G48" s="42"/>
      <c r="H48" s="39">
        <f>SUM(H7:H47)</f>
        <v>7.8</v>
      </c>
      <c r="I48" s="40"/>
      <c r="J48" s="39">
        <f>SUM(J7:J47)</f>
        <v>0</v>
      </c>
      <c r="K48" s="43">
        <v>9</v>
      </c>
    </row>
    <row r="51" spans="1:8" ht="15.75" x14ac:dyDescent="0.25">
      <c r="A51" t="s">
        <v>47</v>
      </c>
      <c r="B51" s="44" t="s">
        <v>48</v>
      </c>
      <c r="F51" s="45"/>
      <c r="G51" s="46" t="s">
        <v>49</v>
      </c>
      <c r="H51" s="47"/>
    </row>
    <row r="52" spans="1:8" x14ac:dyDescent="0.25">
      <c r="B52" s="44"/>
      <c r="F52" s="48" t="s">
        <v>33</v>
      </c>
      <c r="G52" s="48"/>
      <c r="H52" s="48"/>
    </row>
    <row r="53" spans="1:8" ht="15.75" x14ac:dyDescent="0.25">
      <c r="B53" s="44" t="s">
        <v>34</v>
      </c>
      <c r="F53" s="45"/>
      <c r="G53" s="46" t="s">
        <v>50</v>
      </c>
      <c r="H53" s="47"/>
    </row>
    <row r="54" spans="1:8" x14ac:dyDescent="0.25">
      <c r="F54" s="48" t="s">
        <v>33</v>
      </c>
      <c r="G54" s="48"/>
      <c r="H54" s="48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D15E-1B4E-409F-AE68-E284CF28F86C}">
  <sheetPr>
    <pageSetUpPr fitToPage="1"/>
  </sheetPr>
  <dimension ref="A1:P56"/>
  <sheetViews>
    <sheetView zoomScale="80" zoomScaleNormal="80" workbookViewId="0">
      <selection activeCell="H7" sqref="H7:H2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51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29" t="s">
        <v>52</v>
      </c>
      <c r="C7" s="30">
        <v>61.237000000000002</v>
      </c>
      <c r="D7" s="30"/>
      <c r="E7" s="31"/>
      <c r="F7" s="28">
        <f>SUM(C7,D7)</f>
        <v>61.237000000000002</v>
      </c>
      <c r="G7" s="29">
        <v>3110</v>
      </c>
      <c r="H7" s="30">
        <v>29.02</v>
      </c>
      <c r="I7" s="31" t="s">
        <v>53</v>
      </c>
      <c r="J7" s="30"/>
      <c r="K7" s="32"/>
    </row>
    <row r="8" spans="1:16" ht="15.75" x14ac:dyDescent="0.25">
      <c r="A8" s="15"/>
      <c r="B8" s="29"/>
      <c r="C8" s="30"/>
      <c r="D8" s="30"/>
      <c r="E8" s="31"/>
      <c r="F8" s="28">
        <f t="shared" ref="F8:F50" si="0">SUM(C8,D8)</f>
        <v>0</v>
      </c>
      <c r="G8" s="29">
        <v>2240</v>
      </c>
      <c r="H8" s="30">
        <v>5.3819999999999997</v>
      </c>
      <c r="I8" s="31" t="s">
        <v>54</v>
      </c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9">
        <v>2240</v>
      </c>
      <c r="H9" s="30">
        <v>2.4</v>
      </c>
      <c r="I9" s="31" t="s">
        <v>55</v>
      </c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29">
        <v>2240</v>
      </c>
      <c r="H10" s="30">
        <v>1.8</v>
      </c>
      <c r="I10" s="31" t="s">
        <v>56</v>
      </c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>
        <v>2240</v>
      </c>
      <c r="H11" s="30">
        <v>1.875</v>
      </c>
      <c r="I11" s="31" t="s">
        <v>57</v>
      </c>
      <c r="J11" s="30"/>
      <c r="K11" s="32"/>
    </row>
    <row r="12" spans="1:16" ht="15.75" x14ac:dyDescent="0.25">
      <c r="A12" s="15"/>
      <c r="B12" s="29"/>
      <c r="C12" s="30"/>
      <c r="D12" s="30"/>
      <c r="E12" s="31"/>
      <c r="F12" s="28">
        <f t="shared" si="0"/>
        <v>0</v>
      </c>
      <c r="G12" s="49">
        <v>2210</v>
      </c>
      <c r="H12" s="30">
        <v>0.22500000000000001</v>
      </c>
      <c r="I12" s="31" t="s">
        <v>58</v>
      </c>
      <c r="J12" s="30"/>
      <c r="K12" s="32"/>
    </row>
    <row r="13" spans="1:16" ht="15.75" x14ac:dyDescent="0.25">
      <c r="A13" s="15"/>
      <c r="B13" s="29"/>
      <c r="C13" s="30"/>
      <c r="D13" s="30"/>
      <c r="E13" s="31"/>
      <c r="F13" s="28">
        <f t="shared" si="0"/>
        <v>0</v>
      </c>
      <c r="G13" s="49">
        <v>2220</v>
      </c>
      <c r="H13" s="30">
        <v>4.9880000000000004</v>
      </c>
      <c r="I13" s="31" t="s">
        <v>59</v>
      </c>
      <c r="J13" s="30"/>
      <c r="K13" s="32"/>
    </row>
    <row r="14" spans="1:16" ht="15.75" x14ac:dyDescent="0.25">
      <c r="A14" s="15"/>
      <c r="B14" s="29"/>
      <c r="C14" s="30"/>
      <c r="D14" s="30"/>
      <c r="E14" s="31"/>
      <c r="F14" s="28">
        <f t="shared" si="0"/>
        <v>0</v>
      </c>
      <c r="G14" s="29">
        <v>2240</v>
      </c>
      <c r="H14" s="30">
        <v>2.25</v>
      </c>
      <c r="I14" s="31" t="s">
        <v>60</v>
      </c>
      <c r="J14" s="30"/>
      <c r="K14" s="32"/>
    </row>
    <row r="15" spans="1:16" ht="15.75" x14ac:dyDescent="0.25">
      <c r="A15" s="25"/>
      <c r="B15" s="29"/>
      <c r="C15" s="30"/>
      <c r="D15" s="30"/>
      <c r="E15" s="31"/>
      <c r="F15" s="28">
        <f t="shared" si="0"/>
        <v>0</v>
      </c>
      <c r="G15" s="29">
        <v>2240</v>
      </c>
      <c r="H15" s="30">
        <v>1.6</v>
      </c>
      <c r="I15" s="31" t="s">
        <v>61</v>
      </c>
      <c r="J15" s="30"/>
      <c r="K15" s="32"/>
    </row>
    <row r="16" spans="1:16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>
        <v>2240</v>
      </c>
      <c r="H16" s="30">
        <v>1.2</v>
      </c>
      <c r="I16" s="31" t="s">
        <v>61</v>
      </c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>
        <v>2240</v>
      </c>
      <c r="H17" s="30">
        <v>0.3</v>
      </c>
      <c r="I17" s="31" t="s">
        <v>62</v>
      </c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>
        <v>2240</v>
      </c>
      <c r="H18" s="30">
        <v>2.7</v>
      </c>
      <c r="I18" s="31" t="s">
        <v>62</v>
      </c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>
        <v>2210</v>
      </c>
      <c r="H19" s="30">
        <v>0.45</v>
      </c>
      <c r="I19" s="31" t="s">
        <v>58</v>
      </c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>
        <v>2240</v>
      </c>
      <c r="H20" s="30">
        <v>0.29699999999999999</v>
      </c>
      <c r="I20" s="31" t="s">
        <v>63</v>
      </c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>
        <v>2240</v>
      </c>
      <c r="H21" s="30">
        <v>0.17</v>
      </c>
      <c r="I21" s="31" t="s">
        <v>64</v>
      </c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>
        <v>2240</v>
      </c>
      <c r="H22" s="30">
        <v>0.90800000000000003</v>
      </c>
      <c r="I22" s="31" t="s">
        <v>65</v>
      </c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>
        <v>2240</v>
      </c>
      <c r="H23" s="30">
        <v>2.1059999999999999</v>
      </c>
      <c r="I23" s="31" t="s">
        <v>66</v>
      </c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61.237000000000002</v>
      </c>
      <c r="D50" s="39">
        <f>SUM(D7:D49)</f>
        <v>0</v>
      </c>
      <c r="E50" s="40"/>
      <c r="F50" s="41">
        <f t="shared" si="0"/>
        <v>61.237000000000002</v>
      </c>
      <c r="G50" s="42"/>
      <c r="H50" s="39">
        <f>SUM(H7:H49)</f>
        <v>57.671000000000006</v>
      </c>
      <c r="I50" s="40"/>
      <c r="J50" s="39">
        <f>SUM(J7:J49)</f>
        <v>0</v>
      </c>
      <c r="K50" s="43">
        <f>C50-H50</f>
        <v>3.5659999999999954</v>
      </c>
    </row>
    <row r="53" spans="1:11" ht="15.75" x14ac:dyDescent="0.25">
      <c r="B53" s="44" t="s">
        <v>32</v>
      </c>
      <c r="F53" s="45"/>
      <c r="G53" s="46" t="s">
        <v>67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68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7F49E-51E1-4E60-BB55-AC930C9AE120}">
  <sheetPr>
    <pageSetUpPr fitToPage="1"/>
  </sheetPr>
  <dimension ref="A1:P56"/>
  <sheetViews>
    <sheetView topLeftCell="B2" zoomScale="80" zoomScaleNormal="80" workbookViewId="0">
      <selection activeCell="E59" sqref="E5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69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29" t="s">
        <v>70</v>
      </c>
      <c r="C7" s="30"/>
      <c r="D7" s="30">
        <v>7.2</v>
      </c>
      <c r="E7" s="31" t="s">
        <v>71</v>
      </c>
      <c r="F7" s="28">
        <f>SUM(C7,D7)</f>
        <v>7.2</v>
      </c>
      <c r="G7" s="29">
        <v>2220</v>
      </c>
      <c r="H7" s="30"/>
      <c r="I7" s="31" t="s">
        <v>71</v>
      </c>
      <c r="J7" s="30">
        <v>0.54</v>
      </c>
      <c r="K7" s="32">
        <v>6.66</v>
      </c>
    </row>
    <row r="8" spans="1:16" ht="31.5" x14ac:dyDescent="0.25">
      <c r="A8" s="15">
        <v>2</v>
      </c>
      <c r="B8" s="29" t="s">
        <v>72</v>
      </c>
      <c r="C8" s="30"/>
      <c r="D8" s="30">
        <v>0.4</v>
      </c>
      <c r="E8" s="31" t="s">
        <v>73</v>
      </c>
      <c r="F8" s="28">
        <f t="shared" ref="F8:F50" si="0">SUM(C8,D8)</f>
        <v>0.4</v>
      </c>
      <c r="G8" s="29">
        <v>2220</v>
      </c>
      <c r="H8" s="30"/>
      <c r="I8" s="31" t="s">
        <v>73</v>
      </c>
      <c r="J8" s="30">
        <v>0.04</v>
      </c>
      <c r="K8" s="32">
        <v>0.36</v>
      </c>
    </row>
    <row r="9" spans="1:16" ht="31.5" x14ac:dyDescent="0.25">
      <c r="A9" s="15">
        <v>3</v>
      </c>
      <c r="B9" s="29" t="s">
        <v>70</v>
      </c>
      <c r="C9" s="30"/>
      <c r="D9" s="50">
        <v>0.3</v>
      </c>
      <c r="E9" s="31" t="s">
        <v>74</v>
      </c>
      <c r="F9" s="51">
        <f t="shared" si="0"/>
        <v>0.3</v>
      </c>
      <c r="G9" s="29">
        <v>2220</v>
      </c>
      <c r="H9" s="30"/>
      <c r="I9" s="31" t="s">
        <v>75</v>
      </c>
      <c r="J9" s="30"/>
      <c r="K9" s="52">
        <v>0.3</v>
      </c>
    </row>
    <row r="10" spans="1:16" ht="31.5" x14ac:dyDescent="0.25">
      <c r="A10" s="15"/>
      <c r="B10" s="29" t="s">
        <v>70</v>
      </c>
      <c r="C10" s="30"/>
      <c r="D10" s="30">
        <v>0.16</v>
      </c>
      <c r="E10" s="31" t="s">
        <v>76</v>
      </c>
      <c r="F10" s="28">
        <f t="shared" si="0"/>
        <v>0.16</v>
      </c>
      <c r="G10" s="29">
        <v>2220</v>
      </c>
      <c r="H10" s="30"/>
      <c r="I10" s="31" t="s">
        <v>75</v>
      </c>
      <c r="J10" s="30">
        <v>0.08</v>
      </c>
      <c r="K10" s="32">
        <v>0.08</v>
      </c>
    </row>
    <row r="11" spans="1:16" ht="31.5" x14ac:dyDescent="0.25">
      <c r="A11" s="15"/>
      <c r="B11" s="29" t="s">
        <v>70</v>
      </c>
      <c r="C11" s="30"/>
      <c r="D11" s="30">
        <v>0.09</v>
      </c>
      <c r="E11" s="31" t="s">
        <v>77</v>
      </c>
      <c r="F11" s="28">
        <f t="shared" si="0"/>
        <v>0.09</v>
      </c>
      <c r="G11" s="29">
        <v>2220</v>
      </c>
      <c r="H11" s="30"/>
      <c r="I11" s="31" t="s">
        <v>78</v>
      </c>
      <c r="J11" s="30">
        <v>0.09</v>
      </c>
      <c r="K11" s="32"/>
    </row>
    <row r="12" spans="1:16" ht="31.5" x14ac:dyDescent="0.25">
      <c r="A12" s="15"/>
      <c r="B12" s="29" t="s">
        <v>70</v>
      </c>
      <c r="C12" s="30"/>
      <c r="D12" s="53">
        <v>19.795999999999999</v>
      </c>
      <c r="E12" s="31" t="s">
        <v>79</v>
      </c>
      <c r="F12" s="54">
        <f t="shared" si="0"/>
        <v>19.795999999999999</v>
      </c>
      <c r="G12" s="49">
        <v>2220</v>
      </c>
      <c r="H12" s="53"/>
      <c r="I12" s="31" t="s">
        <v>79</v>
      </c>
      <c r="J12" s="53">
        <v>15.696999999999999</v>
      </c>
      <c r="K12" s="55">
        <v>4.0990000000000002</v>
      </c>
    </row>
    <row r="13" spans="1:16" ht="15.75" x14ac:dyDescent="0.25">
      <c r="A13" s="15"/>
      <c r="B13" s="29" t="s">
        <v>70</v>
      </c>
      <c r="C13" s="30"/>
      <c r="D13" s="53">
        <v>10.792</v>
      </c>
      <c r="E13" s="31" t="s">
        <v>80</v>
      </c>
      <c r="F13" s="54">
        <f t="shared" si="0"/>
        <v>10.792</v>
      </c>
      <c r="G13" s="49">
        <v>2220</v>
      </c>
      <c r="H13" s="53"/>
      <c r="I13" s="31" t="s">
        <v>80</v>
      </c>
      <c r="J13" s="53">
        <v>3.3690000000000002</v>
      </c>
      <c r="K13" s="55">
        <v>7.423</v>
      </c>
    </row>
    <row r="14" spans="1:16" ht="15.75" x14ac:dyDescent="0.25">
      <c r="A14" s="15"/>
      <c r="B14" s="29" t="s">
        <v>70</v>
      </c>
      <c r="C14" s="30"/>
      <c r="D14" s="30">
        <v>3</v>
      </c>
      <c r="E14" s="31" t="s">
        <v>81</v>
      </c>
      <c r="F14" s="28">
        <f t="shared" si="0"/>
        <v>3</v>
      </c>
      <c r="G14" s="29">
        <v>2220</v>
      </c>
      <c r="H14" s="30"/>
      <c r="I14" s="31" t="s">
        <v>81</v>
      </c>
      <c r="J14" s="30">
        <v>0.45</v>
      </c>
      <c r="K14" s="32">
        <v>2.5499999999999998</v>
      </c>
    </row>
    <row r="15" spans="1:16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6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56">
        <f>SUM(C7:C49)</f>
        <v>0</v>
      </c>
      <c r="D50" s="56">
        <f>SUM(D7:D49)</f>
        <v>41.738</v>
      </c>
      <c r="E50" s="57"/>
      <c r="F50" s="58">
        <f t="shared" si="0"/>
        <v>41.738</v>
      </c>
      <c r="G50" s="59"/>
      <c r="H50" s="56">
        <f>SUM(H7:H49)</f>
        <v>0</v>
      </c>
      <c r="I50" s="57"/>
      <c r="J50" s="56">
        <f>SUM(J7:J49)</f>
        <v>20.265999999999998</v>
      </c>
      <c r="K50" s="58">
        <f>SUM(K7:K49)</f>
        <v>21.472000000000001</v>
      </c>
    </row>
    <row r="53" spans="1:11" ht="15.75" x14ac:dyDescent="0.25">
      <c r="B53" s="44" t="s">
        <v>32</v>
      </c>
      <c r="F53" s="45"/>
      <c r="G53" s="46" t="s">
        <v>82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83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F1367-46E9-4963-A318-683E2048EB34}">
  <sheetPr>
    <pageSetUpPr fitToPage="1"/>
  </sheetPr>
  <dimension ref="A1:P21"/>
  <sheetViews>
    <sheetView zoomScale="80" zoomScaleNormal="80" workbookViewId="0">
      <selection activeCell="F24" sqref="F2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84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29" t="s">
        <v>39</v>
      </c>
      <c r="C7" s="30">
        <v>17.59</v>
      </c>
      <c r="D7" s="30"/>
      <c r="E7" s="31"/>
      <c r="F7" s="28">
        <f>SUM(C7,D7)</f>
        <v>17.59</v>
      </c>
      <c r="G7" s="31"/>
      <c r="H7" s="50"/>
      <c r="I7" s="60"/>
      <c r="J7" s="50"/>
      <c r="K7" s="32">
        <f>C7-H7-H8</f>
        <v>17.59</v>
      </c>
    </row>
    <row r="8" spans="1:16" ht="15.75" x14ac:dyDescent="0.25">
      <c r="A8" s="15"/>
      <c r="B8" s="29"/>
      <c r="C8" s="30"/>
      <c r="D8" s="30"/>
      <c r="E8" s="31"/>
      <c r="F8" s="28">
        <f t="shared" ref="F8:F15" si="0">SUM(C8,D8)</f>
        <v>0</v>
      </c>
      <c r="G8" s="31"/>
      <c r="H8" s="30"/>
      <c r="I8" s="31"/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31"/>
      <c r="H9" s="30"/>
      <c r="I9" s="31"/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31"/>
      <c r="H10" s="30"/>
      <c r="I10" s="31"/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6" ht="15.75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6" ht="15.75" x14ac:dyDescent="0.25">
      <c r="A13" s="34"/>
      <c r="B13" s="35"/>
      <c r="C13" s="36"/>
      <c r="D13" s="36"/>
      <c r="E13" s="37"/>
      <c r="F13" s="28">
        <f t="shared" si="0"/>
        <v>0</v>
      </c>
      <c r="G13" s="35"/>
      <c r="H13" s="36"/>
      <c r="I13" s="37"/>
      <c r="J13" s="36"/>
      <c r="K13" s="32"/>
    </row>
    <row r="14" spans="1:16" ht="15.75" x14ac:dyDescent="0.25">
      <c r="A14" s="34"/>
      <c r="B14" s="35"/>
      <c r="C14" s="36"/>
      <c r="D14" s="36"/>
      <c r="E14" s="37"/>
      <c r="F14" s="28">
        <f t="shared" si="0"/>
        <v>0</v>
      </c>
      <c r="G14" s="35"/>
      <c r="H14" s="36"/>
      <c r="I14" s="37"/>
      <c r="J14" s="36"/>
      <c r="K14" s="32"/>
    </row>
    <row r="15" spans="1:16" ht="15.75" x14ac:dyDescent="0.25">
      <c r="A15" s="35"/>
      <c r="B15" s="38" t="s">
        <v>31</v>
      </c>
      <c r="C15" s="39">
        <f>SUM(C7:C14)</f>
        <v>17.59</v>
      </c>
      <c r="D15" s="61">
        <f>SUM(D7:D14)</f>
        <v>0</v>
      </c>
      <c r="E15" s="62"/>
      <c r="F15" s="43">
        <f t="shared" si="0"/>
        <v>17.59</v>
      </c>
      <c r="G15" s="63"/>
      <c r="H15" s="61">
        <f>SUM(H7:H14)</f>
        <v>0</v>
      </c>
      <c r="I15" s="62"/>
      <c r="J15" s="61">
        <f>SUM(J7:J14)</f>
        <v>0</v>
      </c>
      <c r="K15" s="43">
        <f>C15-H15</f>
        <v>17.59</v>
      </c>
    </row>
    <row r="18" spans="2:8" ht="15.75" x14ac:dyDescent="0.25">
      <c r="B18" s="44" t="s">
        <v>32</v>
      </c>
      <c r="F18" s="45"/>
      <c r="G18" s="46" t="s">
        <v>85</v>
      </c>
      <c r="H18" s="47"/>
    </row>
    <row r="19" spans="2:8" x14ac:dyDescent="0.25">
      <c r="B19" s="44"/>
      <c r="F19" s="48" t="s">
        <v>33</v>
      </c>
      <c r="G19" s="48"/>
      <c r="H19" s="48"/>
    </row>
    <row r="20" spans="2:8" ht="15.75" x14ac:dyDescent="0.25">
      <c r="B20" s="44" t="s">
        <v>34</v>
      </c>
      <c r="F20" s="45"/>
      <c r="G20" s="46" t="s">
        <v>86</v>
      </c>
      <c r="H20" s="47"/>
    </row>
    <row r="21" spans="2:8" x14ac:dyDescent="0.25">
      <c r="F21" s="48" t="s">
        <v>33</v>
      </c>
      <c r="G21" s="48"/>
      <c r="H21" s="48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4EA0-4CD6-4A14-9E8D-9BBD081B7ED1}">
  <sheetPr>
    <pageSetUpPr fitToPage="1"/>
  </sheetPr>
  <dimension ref="A1:P56"/>
  <sheetViews>
    <sheetView zoomScale="80" zoomScaleNormal="80" workbookViewId="0">
      <selection activeCell="G55" sqref="G55:H5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87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8.75" x14ac:dyDescent="0.3">
      <c r="A7" s="15">
        <v>1</v>
      </c>
      <c r="B7" s="64" t="s">
        <v>88</v>
      </c>
      <c r="C7" s="30">
        <v>51.2</v>
      </c>
      <c r="D7" s="30" t="s">
        <v>89</v>
      </c>
      <c r="E7" s="31" t="s">
        <v>89</v>
      </c>
      <c r="F7" s="28">
        <f>SUM(C7,D7)</f>
        <v>51.2</v>
      </c>
      <c r="G7" s="29">
        <v>2220</v>
      </c>
      <c r="H7" s="30">
        <v>17.100000000000001</v>
      </c>
      <c r="I7" s="31" t="s">
        <v>90</v>
      </c>
      <c r="J7" s="30"/>
      <c r="K7" s="32"/>
    </row>
    <row r="8" spans="1:16" ht="15.75" x14ac:dyDescent="0.25">
      <c r="A8" s="15"/>
      <c r="B8" s="29"/>
      <c r="C8" s="30"/>
      <c r="D8" s="30"/>
      <c r="E8" s="31"/>
      <c r="F8" s="28">
        <f t="shared" ref="F8:F50" si="0">SUM(C8,D8)</f>
        <v>0</v>
      </c>
      <c r="G8" s="29">
        <v>2240</v>
      </c>
      <c r="H8" s="30">
        <v>4</v>
      </c>
      <c r="I8" s="31" t="s">
        <v>91</v>
      </c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9"/>
      <c r="H9" s="30"/>
      <c r="I9" s="31"/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29"/>
      <c r="H10" s="30"/>
      <c r="I10" s="31"/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6" ht="15.75" x14ac:dyDescent="0.25">
      <c r="A12" s="15"/>
      <c r="B12" s="29"/>
      <c r="C12" s="30"/>
      <c r="D12" s="30"/>
      <c r="E12" s="31"/>
      <c r="F12" s="28">
        <f t="shared" si="0"/>
        <v>0</v>
      </c>
      <c r="G12" s="25"/>
      <c r="H12" s="30"/>
      <c r="I12" s="31"/>
      <c r="J12" s="30"/>
      <c r="K12" s="32"/>
    </row>
    <row r="13" spans="1:16" ht="15.75" x14ac:dyDescent="0.25">
      <c r="A13" s="15"/>
      <c r="B13" s="29"/>
      <c r="C13" s="30"/>
      <c r="D13" s="30"/>
      <c r="E13" s="31"/>
      <c r="F13" s="28">
        <f t="shared" si="0"/>
        <v>0</v>
      </c>
      <c r="G13" s="25"/>
      <c r="H13" s="30"/>
      <c r="I13" s="31"/>
      <c r="J13" s="30"/>
      <c r="K13" s="32"/>
    </row>
    <row r="14" spans="1:16" ht="15.75" x14ac:dyDescent="0.25">
      <c r="A14" s="15"/>
      <c r="B14" s="29"/>
      <c r="C14" s="30"/>
      <c r="D14" s="30"/>
      <c r="E14" s="31"/>
      <c r="F14" s="28">
        <f t="shared" si="0"/>
        <v>0</v>
      </c>
      <c r="G14" s="29"/>
      <c r="H14" s="30"/>
      <c r="I14" s="31"/>
      <c r="J14" s="30"/>
      <c r="K14" s="32"/>
    </row>
    <row r="15" spans="1:16" ht="15.75" x14ac:dyDescent="0.25">
      <c r="A15" s="25"/>
      <c r="B15" s="29"/>
      <c r="C15" s="30"/>
      <c r="D15" s="30"/>
      <c r="E15" s="31"/>
      <c r="F15" s="28">
        <f t="shared" si="0"/>
        <v>0</v>
      </c>
      <c r="G15" s="29"/>
      <c r="H15" s="30"/>
      <c r="I15" s="31"/>
      <c r="J15" s="30"/>
      <c r="K15" s="32"/>
    </row>
    <row r="16" spans="1:16" ht="15" customHeight="1" x14ac:dyDescent="0.25">
      <c r="A16" s="25"/>
      <c r="B16" s="29"/>
      <c r="C16" s="30"/>
      <c r="D16" s="30"/>
      <c r="E16" s="31"/>
      <c r="F16" s="28">
        <f t="shared" si="0"/>
        <v>0</v>
      </c>
      <c r="G16" s="29"/>
      <c r="H16" s="30"/>
      <c r="I16" s="31"/>
      <c r="J16" s="30"/>
      <c r="K16" s="32"/>
    </row>
    <row r="17" spans="1:11" ht="15.75" x14ac:dyDescent="0.25">
      <c r="A17" s="15"/>
      <c r="B17" s="29"/>
      <c r="C17" s="30"/>
      <c r="D17" s="30"/>
      <c r="E17" s="31"/>
      <c r="F17" s="28">
        <f t="shared" si="0"/>
        <v>0</v>
      </c>
      <c r="G17" s="29"/>
      <c r="H17" s="30"/>
      <c r="I17" s="31"/>
      <c r="J17" s="30"/>
      <c r="K17" s="32"/>
    </row>
    <row r="18" spans="1:11" ht="15.75" x14ac:dyDescent="0.25">
      <c r="A18" s="15"/>
      <c r="B18" s="29"/>
      <c r="C18" s="30"/>
      <c r="D18" s="30"/>
      <c r="E18" s="31"/>
      <c r="F18" s="28">
        <f t="shared" si="0"/>
        <v>0</v>
      </c>
      <c r="G18" s="29"/>
      <c r="H18" s="30"/>
      <c r="I18" s="31"/>
      <c r="J18" s="30"/>
      <c r="K18" s="32"/>
    </row>
    <row r="19" spans="1:11" ht="15.75" x14ac:dyDescent="0.25">
      <c r="A19" s="15"/>
      <c r="B19" s="29"/>
      <c r="C19" s="30"/>
      <c r="D19" s="30"/>
      <c r="E19" s="31"/>
      <c r="F19" s="28">
        <f t="shared" si="0"/>
        <v>0</v>
      </c>
      <c r="G19" s="29"/>
      <c r="H19" s="30"/>
      <c r="I19" s="31"/>
      <c r="J19" s="30"/>
      <c r="K19" s="32"/>
    </row>
    <row r="20" spans="1:11" ht="15.75" x14ac:dyDescent="0.25">
      <c r="A20" s="15"/>
      <c r="B20" s="29"/>
      <c r="C20" s="30"/>
      <c r="D20" s="30"/>
      <c r="E20" s="31"/>
      <c r="F20" s="28">
        <f t="shared" si="0"/>
        <v>0</v>
      </c>
      <c r="G20" s="29"/>
      <c r="H20" s="30"/>
      <c r="I20" s="31"/>
      <c r="J20" s="30"/>
      <c r="K20" s="32"/>
    </row>
    <row r="21" spans="1:11" ht="15.75" x14ac:dyDescent="0.25">
      <c r="A21" s="15"/>
      <c r="B21" s="29"/>
      <c r="C21" s="30"/>
      <c r="D21" s="30"/>
      <c r="E21" s="31"/>
      <c r="F21" s="28">
        <f t="shared" si="0"/>
        <v>0</v>
      </c>
      <c r="G21" s="29"/>
      <c r="H21" s="30"/>
      <c r="I21" s="31"/>
      <c r="J21" s="30"/>
      <c r="K21" s="32"/>
    </row>
    <row r="22" spans="1:11" ht="15.75" x14ac:dyDescent="0.25">
      <c r="A22" s="15"/>
      <c r="B22" s="29"/>
      <c r="C22" s="30"/>
      <c r="D22" s="30"/>
      <c r="E22" s="31"/>
      <c r="F22" s="28">
        <f t="shared" si="0"/>
        <v>0</v>
      </c>
      <c r="G22" s="29"/>
      <c r="H22" s="30"/>
      <c r="I22" s="31"/>
      <c r="J22" s="30"/>
      <c r="K22" s="32"/>
    </row>
    <row r="23" spans="1:11" ht="15.75" x14ac:dyDescent="0.25">
      <c r="A23" s="15"/>
      <c r="B23" s="29"/>
      <c r="C23" s="30"/>
      <c r="D23" s="30"/>
      <c r="E23" s="31"/>
      <c r="F23" s="28">
        <f t="shared" si="0"/>
        <v>0</v>
      </c>
      <c r="G23" s="29"/>
      <c r="H23" s="30"/>
      <c r="I23" s="31"/>
      <c r="J23" s="30"/>
      <c r="K23" s="32"/>
    </row>
    <row r="24" spans="1:11" ht="15.75" x14ac:dyDescent="0.25">
      <c r="A24" s="15"/>
      <c r="B24" s="29"/>
      <c r="C24" s="30"/>
      <c r="D24" s="30"/>
      <c r="E24" s="31"/>
      <c r="F24" s="28">
        <f t="shared" si="0"/>
        <v>0</v>
      </c>
      <c r="G24" s="29"/>
      <c r="H24" s="30"/>
      <c r="I24" s="31"/>
      <c r="J24" s="30"/>
      <c r="K24" s="32"/>
    </row>
    <row r="25" spans="1:11" ht="15.75" x14ac:dyDescent="0.25">
      <c r="A25" s="25"/>
      <c r="B25" s="29"/>
      <c r="C25" s="30"/>
      <c r="D25" s="30"/>
      <c r="E25" s="31"/>
      <c r="F25" s="28">
        <f t="shared" si="0"/>
        <v>0</v>
      </c>
      <c r="G25" s="29"/>
      <c r="H25" s="30"/>
      <c r="I25" s="31"/>
      <c r="J25" s="30"/>
      <c r="K25" s="32"/>
    </row>
    <row r="26" spans="1:11" ht="15.75" x14ac:dyDescent="0.25">
      <c r="A26" s="25"/>
      <c r="B26" s="29"/>
      <c r="C26" s="30"/>
      <c r="D26" s="30"/>
      <c r="E26" s="31"/>
      <c r="F26" s="28">
        <f t="shared" si="0"/>
        <v>0</v>
      </c>
      <c r="G26" s="29"/>
      <c r="H26" s="30"/>
      <c r="I26" s="31"/>
      <c r="J26" s="30"/>
      <c r="K26" s="32"/>
    </row>
    <row r="27" spans="1:11" ht="15.75" x14ac:dyDescent="0.25">
      <c r="A27" s="15"/>
      <c r="B27" s="29"/>
      <c r="C27" s="30"/>
      <c r="D27" s="30"/>
      <c r="E27" s="31"/>
      <c r="F27" s="28">
        <f t="shared" si="0"/>
        <v>0</v>
      </c>
      <c r="G27" s="29"/>
      <c r="H27" s="30"/>
      <c r="I27" s="31"/>
      <c r="J27" s="30"/>
      <c r="K27" s="32"/>
    </row>
    <row r="28" spans="1:11" ht="15.75" x14ac:dyDescent="0.25">
      <c r="A28" s="15"/>
      <c r="B28" s="29"/>
      <c r="C28" s="30"/>
      <c r="D28" s="30"/>
      <c r="E28" s="31"/>
      <c r="F28" s="28">
        <f t="shared" si="0"/>
        <v>0</v>
      </c>
      <c r="G28" s="29"/>
      <c r="H28" s="30"/>
      <c r="I28" s="31"/>
      <c r="J28" s="30"/>
      <c r="K28" s="32"/>
    </row>
    <row r="29" spans="1:11" ht="15.75" x14ac:dyDescent="0.25">
      <c r="A29" s="15"/>
      <c r="B29" s="29"/>
      <c r="C29" s="30"/>
      <c r="D29" s="30"/>
      <c r="E29" s="31"/>
      <c r="F29" s="28">
        <f t="shared" si="0"/>
        <v>0</v>
      </c>
      <c r="G29" s="29"/>
      <c r="H29" s="30"/>
      <c r="I29" s="31"/>
      <c r="J29" s="30"/>
      <c r="K29" s="32"/>
    </row>
    <row r="30" spans="1:11" ht="15.75" x14ac:dyDescent="0.25">
      <c r="A30" s="15"/>
      <c r="B30" s="29"/>
      <c r="C30" s="30"/>
      <c r="D30" s="30"/>
      <c r="E30" s="31"/>
      <c r="F30" s="28">
        <f t="shared" si="0"/>
        <v>0</v>
      </c>
      <c r="G30" s="29"/>
      <c r="H30" s="30"/>
      <c r="I30" s="31"/>
      <c r="J30" s="30"/>
      <c r="K30" s="32"/>
    </row>
    <row r="31" spans="1:11" ht="15.75" x14ac:dyDescent="0.25">
      <c r="A31" s="15"/>
      <c r="B31" s="29"/>
      <c r="C31" s="30"/>
      <c r="D31" s="30"/>
      <c r="E31" s="31"/>
      <c r="F31" s="28">
        <f t="shared" si="0"/>
        <v>0</v>
      </c>
      <c r="G31" s="29"/>
      <c r="H31" s="30"/>
      <c r="I31" s="31"/>
      <c r="J31" s="30"/>
      <c r="K31" s="32"/>
    </row>
    <row r="32" spans="1:11" ht="15.75" x14ac:dyDescent="0.25">
      <c r="A32" s="15"/>
      <c r="B32" s="29"/>
      <c r="C32" s="30"/>
      <c r="D32" s="30"/>
      <c r="E32" s="31"/>
      <c r="F32" s="28">
        <f t="shared" si="0"/>
        <v>0</v>
      </c>
      <c r="G32" s="29"/>
      <c r="H32" s="30"/>
      <c r="I32" s="31"/>
      <c r="J32" s="30"/>
      <c r="K32" s="32"/>
    </row>
    <row r="33" spans="1:11" ht="15.75" x14ac:dyDescent="0.25">
      <c r="A33" s="15"/>
      <c r="B33" s="29"/>
      <c r="C33" s="30"/>
      <c r="D33" s="30"/>
      <c r="E33" s="31"/>
      <c r="F33" s="28">
        <f t="shared" si="0"/>
        <v>0</v>
      </c>
      <c r="G33" s="29"/>
      <c r="H33" s="30"/>
      <c r="I33" s="31"/>
      <c r="J33" s="30"/>
      <c r="K33" s="32"/>
    </row>
    <row r="34" spans="1:11" ht="15.75" x14ac:dyDescent="0.25">
      <c r="A34" s="15"/>
      <c r="B34" s="29"/>
      <c r="C34" s="30"/>
      <c r="D34" s="30"/>
      <c r="E34" s="31"/>
      <c r="F34" s="28">
        <f t="shared" si="0"/>
        <v>0</v>
      </c>
      <c r="G34" s="29"/>
      <c r="H34" s="30"/>
      <c r="I34" s="31"/>
      <c r="J34" s="30"/>
      <c r="K34" s="32"/>
    </row>
    <row r="35" spans="1:11" ht="15.75" x14ac:dyDescent="0.25">
      <c r="A35" s="25"/>
      <c r="B35" s="29"/>
      <c r="C35" s="30"/>
      <c r="D35" s="30"/>
      <c r="E35" s="31"/>
      <c r="F35" s="28">
        <f t="shared" si="0"/>
        <v>0</v>
      </c>
      <c r="G35" s="29"/>
      <c r="H35" s="30"/>
      <c r="I35" s="31"/>
      <c r="J35" s="30"/>
      <c r="K35" s="32"/>
    </row>
    <row r="36" spans="1:11" ht="15.75" x14ac:dyDescent="0.25">
      <c r="A36" s="25"/>
      <c r="B36" s="29"/>
      <c r="C36" s="30"/>
      <c r="D36" s="30"/>
      <c r="E36" s="31"/>
      <c r="F36" s="28">
        <f t="shared" si="0"/>
        <v>0</v>
      </c>
      <c r="G36" s="29"/>
      <c r="H36" s="30"/>
      <c r="I36" s="31"/>
      <c r="J36" s="30"/>
      <c r="K36" s="32"/>
    </row>
    <row r="37" spans="1:11" ht="15.75" x14ac:dyDescent="0.25">
      <c r="A37" s="15"/>
      <c r="B37" s="29"/>
      <c r="C37" s="30"/>
      <c r="D37" s="30"/>
      <c r="E37" s="31"/>
      <c r="F37" s="28">
        <f t="shared" si="0"/>
        <v>0</v>
      </c>
      <c r="G37" s="29"/>
      <c r="H37" s="30"/>
      <c r="I37" s="31"/>
      <c r="J37" s="30"/>
      <c r="K37" s="32"/>
    </row>
    <row r="38" spans="1:11" ht="15.75" x14ac:dyDescent="0.25">
      <c r="A38" s="15"/>
      <c r="B38" s="29"/>
      <c r="C38" s="30"/>
      <c r="D38" s="30"/>
      <c r="E38" s="31"/>
      <c r="F38" s="28">
        <f t="shared" si="0"/>
        <v>0</v>
      </c>
      <c r="G38" s="29"/>
      <c r="H38" s="30"/>
      <c r="I38" s="31"/>
      <c r="J38" s="30"/>
      <c r="K38" s="32"/>
    </row>
    <row r="39" spans="1:11" ht="15.75" x14ac:dyDescent="0.25">
      <c r="A39" s="15"/>
      <c r="B39" s="29"/>
      <c r="C39" s="30"/>
      <c r="D39" s="30"/>
      <c r="E39" s="31"/>
      <c r="F39" s="28">
        <f t="shared" si="0"/>
        <v>0</v>
      </c>
      <c r="G39" s="29"/>
      <c r="H39" s="30"/>
      <c r="I39" s="31"/>
      <c r="J39" s="30"/>
      <c r="K39" s="32"/>
    </row>
    <row r="40" spans="1:11" ht="15.75" x14ac:dyDescent="0.25">
      <c r="A40" s="15"/>
      <c r="B40" s="29"/>
      <c r="C40" s="30"/>
      <c r="D40" s="30"/>
      <c r="E40" s="31"/>
      <c r="F40" s="28">
        <f t="shared" si="0"/>
        <v>0</v>
      </c>
      <c r="G40" s="29"/>
      <c r="H40" s="30"/>
      <c r="I40" s="31"/>
      <c r="J40" s="30"/>
      <c r="K40" s="32"/>
    </row>
    <row r="41" spans="1:11" ht="15.75" x14ac:dyDescent="0.25">
      <c r="A41" s="15"/>
      <c r="B41" s="29"/>
      <c r="C41" s="30"/>
      <c r="D41" s="30"/>
      <c r="E41" s="31"/>
      <c r="F41" s="28">
        <f t="shared" si="0"/>
        <v>0</v>
      </c>
      <c r="G41" s="29"/>
      <c r="H41" s="30"/>
      <c r="I41" s="31"/>
      <c r="J41" s="30"/>
      <c r="K41" s="32"/>
    </row>
    <row r="42" spans="1:11" ht="15.75" x14ac:dyDescent="0.25">
      <c r="A42" s="15"/>
      <c r="B42" s="29"/>
      <c r="C42" s="30"/>
      <c r="D42" s="30"/>
      <c r="E42" s="31"/>
      <c r="F42" s="28">
        <f t="shared" si="0"/>
        <v>0</v>
      </c>
      <c r="G42" s="29"/>
      <c r="H42" s="30"/>
      <c r="I42" s="31"/>
      <c r="J42" s="30"/>
      <c r="K42" s="32"/>
    </row>
    <row r="43" spans="1:11" ht="15.75" x14ac:dyDescent="0.25">
      <c r="A43" s="15"/>
      <c r="B43" s="29"/>
      <c r="C43" s="30"/>
      <c r="D43" s="30"/>
      <c r="E43" s="31"/>
      <c r="F43" s="28">
        <f t="shared" si="0"/>
        <v>0</v>
      </c>
      <c r="G43" s="29"/>
      <c r="H43" s="30"/>
      <c r="I43" s="31"/>
      <c r="J43" s="30"/>
      <c r="K43" s="32"/>
    </row>
    <row r="44" spans="1:11" ht="15.75" x14ac:dyDescent="0.25">
      <c r="A44" s="15"/>
      <c r="B44" s="29"/>
      <c r="C44" s="30"/>
      <c r="D44" s="30"/>
      <c r="E44" s="31"/>
      <c r="F44" s="28">
        <f t="shared" si="0"/>
        <v>0</v>
      </c>
      <c r="G44" s="29"/>
      <c r="H44" s="30"/>
      <c r="I44" s="31"/>
      <c r="J44" s="30"/>
      <c r="K44" s="32"/>
    </row>
    <row r="45" spans="1:11" ht="15.75" x14ac:dyDescent="0.25">
      <c r="A45" s="25"/>
      <c r="B45" s="29"/>
      <c r="C45" s="30"/>
      <c r="D45" s="30"/>
      <c r="E45" s="31"/>
      <c r="F45" s="28">
        <f t="shared" si="0"/>
        <v>0</v>
      </c>
      <c r="G45" s="29"/>
      <c r="H45" s="30"/>
      <c r="I45" s="31"/>
      <c r="J45" s="30"/>
      <c r="K45" s="32"/>
    </row>
    <row r="46" spans="1:11" ht="15.75" x14ac:dyDescent="0.25">
      <c r="A46" s="25"/>
      <c r="B46" s="29"/>
      <c r="C46" s="30"/>
      <c r="D46" s="30"/>
      <c r="E46" s="31"/>
      <c r="F46" s="28">
        <f t="shared" si="0"/>
        <v>0</v>
      </c>
      <c r="G46" s="29"/>
      <c r="H46" s="30"/>
      <c r="I46" s="31"/>
      <c r="J46" s="30"/>
      <c r="K46" s="32"/>
    </row>
    <row r="47" spans="1:11" ht="15.75" x14ac:dyDescent="0.25">
      <c r="A47" s="34"/>
      <c r="B47" s="35"/>
      <c r="C47" s="36"/>
      <c r="D47" s="36"/>
      <c r="E47" s="37"/>
      <c r="F47" s="28">
        <f t="shared" si="0"/>
        <v>0</v>
      </c>
      <c r="G47" s="35"/>
      <c r="H47" s="36"/>
      <c r="I47" s="37"/>
      <c r="J47" s="36"/>
      <c r="K47" s="32"/>
    </row>
    <row r="48" spans="1:11" ht="15.75" x14ac:dyDescent="0.25">
      <c r="A48" s="34"/>
      <c r="B48" s="35"/>
      <c r="C48" s="36"/>
      <c r="D48" s="36"/>
      <c r="E48" s="37"/>
      <c r="F48" s="28">
        <f t="shared" si="0"/>
        <v>0</v>
      </c>
      <c r="G48" s="35"/>
      <c r="H48" s="36"/>
      <c r="I48" s="37"/>
      <c r="J48" s="36"/>
      <c r="K48" s="32"/>
    </row>
    <row r="49" spans="1:11" ht="15.75" x14ac:dyDescent="0.25">
      <c r="A49" s="34"/>
      <c r="B49" s="35"/>
      <c r="C49" s="36"/>
      <c r="D49" s="36"/>
      <c r="E49" s="37"/>
      <c r="F49" s="28">
        <f t="shared" si="0"/>
        <v>0</v>
      </c>
      <c r="G49" s="35"/>
      <c r="H49" s="36"/>
      <c r="I49" s="37"/>
      <c r="J49" s="36"/>
      <c r="K49" s="32"/>
    </row>
    <row r="50" spans="1:11" ht="15.75" x14ac:dyDescent="0.25">
      <c r="A50" s="35"/>
      <c r="B50" s="38" t="s">
        <v>31</v>
      </c>
      <c r="C50" s="39">
        <f>SUM(C7:C49)</f>
        <v>51.2</v>
      </c>
      <c r="D50" s="39">
        <f>SUM(D7:D49)</f>
        <v>0</v>
      </c>
      <c r="E50" s="40"/>
      <c r="F50" s="41">
        <f t="shared" si="0"/>
        <v>51.2</v>
      </c>
      <c r="G50" s="42"/>
      <c r="H50" s="39">
        <f>SUM(H7:H49)</f>
        <v>21.1</v>
      </c>
      <c r="I50" s="40"/>
      <c r="J50" s="39">
        <f>SUM(J7:J49)</f>
        <v>0</v>
      </c>
      <c r="K50" s="43">
        <f>C50-H50</f>
        <v>30.1</v>
      </c>
    </row>
    <row r="53" spans="1:11" ht="15.75" x14ac:dyDescent="0.25">
      <c r="B53" s="44" t="s">
        <v>32</v>
      </c>
      <c r="F53" s="45"/>
      <c r="G53" s="46" t="s">
        <v>92</v>
      </c>
      <c r="H53" s="47"/>
    </row>
    <row r="54" spans="1:11" x14ac:dyDescent="0.25">
      <c r="B54" s="44"/>
      <c r="F54" s="48" t="s">
        <v>33</v>
      </c>
      <c r="G54" s="48"/>
      <c r="H54" s="48"/>
    </row>
    <row r="55" spans="1:11" ht="15.75" x14ac:dyDescent="0.25">
      <c r="B55" s="44" t="s">
        <v>34</v>
      </c>
      <c r="F55" s="45"/>
      <c r="G55" s="46" t="s">
        <v>93</v>
      </c>
      <c r="H55" s="47"/>
    </row>
    <row r="56" spans="1:11" x14ac:dyDescent="0.25">
      <c r="F56" s="48" t="s">
        <v>33</v>
      </c>
      <c r="G56" s="48"/>
      <c r="H56" s="4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2" fitToHeight="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C502-A3B2-4C50-8809-D749786D9379}">
  <sheetPr>
    <pageSetUpPr fitToPage="1"/>
  </sheetPr>
  <dimension ref="A1:P18"/>
  <sheetViews>
    <sheetView topLeftCell="A2" zoomScaleNormal="100" workbookViewId="0">
      <selection activeCell="C17" sqref="C1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94</v>
      </c>
      <c r="N2" s="6"/>
      <c r="O2" s="6"/>
      <c r="P2" s="6"/>
    </row>
    <row r="3" spans="1:16" ht="61.5" customHeight="1" x14ac:dyDescent="0.25">
      <c r="A3" s="3"/>
      <c r="B3" s="7" t="s">
        <v>95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29" t="s">
        <v>39</v>
      </c>
      <c r="C7" s="30">
        <v>1.68</v>
      </c>
      <c r="D7" s="30"/>
      <c r="E7" s="31"/>
      <c r="F7" s="28">
        <f t="shared" ref="F7:F12" si="0">SUM(C7,D7)</f>
        <v>1.68</v>
      </c>
      <c r="G7" s="29"/>
      <c r="H7" s="30"/>
      <c r="I7" s="31"/>
      <c r="J7" s="30"/>
      <c r="K7" s="32"/>
    </row>
    <row r="8" spans="1:16" ht="15.75" x14ac:dyDescent="0.25">
      <c r="A8" s="15"/>
      <c r="B8" s="29"/>
      <c r="C8" s="30"/>
      <c r="D8" s="30"/>
      <c r="E8" s="31"/>
      <c r="F8" s="28">
        <f t="shared" si="0"/>
        <v>0</v>
      </c>
      <c r="G8" s="29"/>
      <c r="H8" s="30"/>
      <c r="I8" s="31"/>
      <c r="J8" s="30"/>
      <c r="K8" s="32"/>
    </row>
    <row r="9" spans="1:16" ht="15.75" x14ac:dyDescent="0.25">
      <c r="A9" s="15"/>
      <c r="B9" s="29"/>
      <c r="C9" s="30"/>
      <c r="D9" s="30"/>
      <c r="E9" s="31"/>
      <c r="F9" s="28">
        <f t="shared" si="0"/>
        <v>0</v>
      </c>
      <c r="G9" s="29"/>
      <c r="H9" s="30"/>
      <c r="I9" s="31"/>
      <c r="J9" s="30"/>
      <c r="K9" s="32"/>
    </row>
    <row r="10" spans="1:16" ht="15.75" x14ac:dyDescent="0.25">
      <c r="A10" s="15"/>
      <c r="B10" s="29"/>
      <c r="C10" s="30"/>
      <c r="D10" s="30"/>
      <c r="E10" s="31"/>
      <c r="F10" s="28">
        <f t="shared" si="0"/>
        <v>0</v>
      </c>
      <c r="G10" s="29"/>
      <c r="H10" s="30"/>
      <c r="I10" s="31"/>
      <c r="J10" s="30"/>
      <c r="K10" s="32"/>
    </row>
    <row r="11" spans="1:16" ht="15.75" x14ac:dyDescent="0.25">
      <c r="A11" s="15"/>
      <c r="B11" s="29"/>
      <c r="C11" s="30"/>
      <c r="D11" s="30"/>
      <c r="E11" s="31"/>
      <c r="F11" s="28">
        <f t="shared" si="0"/>
        <v>0</v>
      </c>
      <c r="G11" s="29"/>
      <c r="H11" s="30"/>
      <c r="I11" s="31"/>
      <c r="J11" s="30"/>
      <c r="K11" s="32"/>
    </row>
    <row r="12" spans="1:16" ht="15.75" x14ac:dyDescent="0.25">
      <c r="A12" s="35"/>
      <c r="B12" s="38" t="s">
        <v>31</v>
      </c>
      <c r="C12" s="39">
        <f>SUM(C7:C11)</f>
        <v>1.68</v>
      </c>
      <c r="D12" s="39">
        <f>SUM(D7:D11)</f>
        <v>0</v>
      </c>
      <c r="E12" s="40"/>
      <c r="F12" s="41">
        <f t="shared" si="0"/>
        <v>1.68</v>
      </c>
      <c r="G12" s="42"/>
      <c r="H12" s="39">
        <f>SUM(H7:H11)</f>
        <v>0</v>
      </c>
      <c r="I12" s="40"/>
      <c r="J12" s="39">
        <f>SUM(J7:J11)</f>
        <v>0</v>
      </c>
      <c r="K12" s="43">
        <f>C12-H12</f>
        <v>1.68</v>
      </c>
    </row>
    <row r="15" spans="1:16" ht="15.75" x14ac:dyDescent="0.25">
      <c r="B15" s="44" t="s">
        <v>96</v>
      </c>
      <c r="F15" s="45"/>
      <c r="G15" s="46" t="s">
        <v>97</v>
      </c>
      <c r="H15" s="47"/>
    </row>
    <row r="16" spans="1:16" x14ac:dyDescent="0.25">
      <c r="B16" s="44"/>
      <c r="F16" s="48" t="s">
        <v>33</v>
      </c>
      <c r="G16" s="48"/>
      <c r="H16" s="48"/>
    </row>
    <row r="17" spans="2:8" ht="15.75" x14ac:dyDescent="0.25">
      <c r="B17" s="44" t="s">
        <v>34</v>
      </c>
      <c r="F17" s="45"/>
      <c r="G17" s="46" t="s">
        <v>98</v>
      </c>
      <c r="H17" s="47"/>
    </row>
    <row r="18" spans="2:8" x14ac:dyDescent="0.25">
      <c r="F18" s="48" t="s">
        <v>33</v>
      </c>
      <c r="G18" s="48"/>
      <c r="H18" s="48"/>
    </row>
  </sheetData>
  <mergeCells count="12">
    <mergeCell ref="G15:H15"/>
    <mergeCell ref="G17:H17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E8D5-0C04-4875-BDDB-9975E66790D4}">
  <sheetPr>
    <pageSetUpPr fitToPage="1"/>
  </sheetPr>
  <dimension ref="A1:M20"/>
  <sheetViews>
    <sheetView zoomScale="75" workbookViewId="0">
      <selection activeCell="M14" sqref="M1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35</v>
      </c>
    </row>
    <row r="3" spans="1:13" ht="77.25" customHeight="1" x14ac:dyDescent="0.25">
      <c r="A3" s="3"/>
      <c r="B3" s="7" t="s">
        <v>99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61.5" customHeight="1" x14ac:dyDescent="0.25">
      <c r="A5" s="65" t="s">
        <v>4</v>
      </c>
      <c r="B5" s="65" t="s">
        <v>5</v>
      </c>
      <c r="C5" s="66" t="s">
        <v>6</v>
      </c>
      <c r="D5" s="66"/>
      <c r="E5" s="66"/>
      <c r="F5" s="66" t="s">
        <v>7</v>
      </c>
      <c r="G5" s="66" t="s">
        <v>8</v>
      </c>
      <c r="H5" s="66"/>
      <c r="I5" s="66"/>
      <c r="J5" s="66"/>
      <c r="K5" s="65" t="s">
        <v>100</v>
      </c>
    </row>
    <row r="6" spans="1:13" ht="338.25" customHeight="1" x14ac:dyDescent="0.25">
      <c r="A6" s="65"/>
      <c r="B6" s="65"/>
      <c r="C6" s="67" t="s">
        <v>101</v>
      </c>
      <c r="D6" s="67" t="s">
        <v>102</v>
      </c>
      <c r="E6" s="67" t="s">
        <v>12</v>
      </c>
      <c r="F6" s="66"/>
      <c r="G6" s="67" t="s">
        <v>13</v>
      </c>
      <c r="H6" s="67" t="s">
        <v>103</v>
      </c>
      <c r="I6" s="67" t="s">
        <v>15</v>
      </c>
      <c r="J6" s="67" t="s">
        <v>103</v>
      </c>
      <c r="K6" s="65"/>
    </row>
    <row r="7" spans="1:13" ht="75.75" customHeight="1" x14ac:dyDescent="0.25">
      <c r="A7" s="67">
        <v>1</v>
      </c>
      <c r="B7" s="67" t="s">
        <v>39</v>
      </c>
      <c r="C7" s="68">
        <v>79.900000000000006</v>
      </c>
      <c r="D7" s="68"/>
      <c r="E7" s="67"/>
      <c r="F7" s="69">
        <f>SUM(C7,D7)</f>
        <v>79.900000000000006</v>
      </c>
      <c r="G7" s="70">
        <v>2210</v>
      </c>
      <c r="H7" s="68">
        <v>8.6</v>
      </c>
      <c r="I7" s="67" t="s">
        <v>104</v>
      </c>
      <c r="J7" s="68"/>
      <c r="K7" s="71"/>
    </row>
    <row r="8" spans="1:13" ht="156.75" customHeight="1" x14ac:dyDescent="0.25">
      <c r="A8" s="67"/>
      <c r="B8" s="67"/>
      <c r="C8" s="68"/>
      <c r="D8" s="68"/>
      <c r="E8" s="67"/>
      <c r="F8" s="69"/>
      <c r="G8" s="70">
        <v>2240</v>
      </c>
      <c r="H8" s="68">
        <v>67.2</v>
      </c>
      <c r="I8" s="67" t="s">
        <v>105</v>
      </c>
      <c r="J8" s="68"/>
      <c r="K8" s="71"/>
    </row>
    <row r="9" spans="1:13" ht="35.25" customHeight="1" x14ac:dyDescent="0.25">
      <c r="A9" s="67"/>
      <c r="B9" s="67"/>
      <c r="C9" s="68"/>
      <c r="D9" s="68"/>
      <c r="E9" s="67"/>
      <c r="F9" s="69"/>
      <c r="G9" s="70">
        <v>2275</v>
      </c>
      <c r="H9" s="68">
        <v>4.0999999999999996</v>
      </c>
      <c r="I9" s="67" t="s">
        <v>40</v>
      </c>
      <c r="J9" s="68"/>
      <c r="K9" s="71"/>
    </row>
    <row r="10" spans="1:13" ht="18.75" x14ac:dyDescent="0.25">
      <c r="A10" s="67"/>
      <c r="B10" s="67"/>
      <c r="C10" s="68"/>
      <c r="D10" s="68"/>
      <c r="E10" s="67"/>
      <c r="F10" s="69"/>
      <c r="G10" s="70"/>
      <c r="H10" s="68"/>
      <c r="I10" s="67"/>
      <c r="J10" s="68"/>
      <c r="K10" s="71"/>
    </row>
    <row r="11" spans="1:13" ht="18.75" x14ac:dyDescent="0.25">
      <c r="A11" s="67"/>
      <c r="B11" s="67"/>
      <c r="C11" s="68"/>
      <c r="D11" s="68"/>
      <c r="E11" s="67"/>
      <c r="F11" s="69"/>
      <c r="G11" s="70"/>
      <c r="H11" s="68"/>
      <c r="I11" s="67"/>
      <c r="J11" s="68"/>
      <c r="K11" s="71"/>
    </row>
    <row r="12" spans="1:13" ht="18.75" x14ac:dyDescent="0.25">
      <c r="A12" s="67"/>
      <c r="B12" s="67"/>
      <c r="C12" s="68"/>
      <c r="D12" s="68"/>
      <c r="E12" s="67"/>
      <c r="F12" s="69"/>
      <c r="G12" s="70"/>
      <c r="H12" s="68"/>
      <c r="I12" s="67"/>
      <c r="K12" s="71"/>
    </row>
    <row r="13" spans="1:13" ht="18.75" x14ac:dyDescent="0.25">
      <c r="A13" s="72"/>
      <c r="B13" s="72"/>
      <c r="C13" s="73"/>
      <c r="D13" s="73"/>
      <c r="E13" s="74"/>
      <c r="F13" s="69"/>
      <c r="G13" s="72"/>
      <c r="H13" s="73"/>
      <c r="I13" s="74"/>
      <c r="J13" s="73"/>
      <c r="K13" s="71"/>
    </row>
    <row r="14" spans="1:13" ht="18.75" x14ac:dyDescent="0.25">
      <c r="A14" s="72"/>
      <c r="B14" s="75" t="s">
        <v>31</v>
      </c>
      <c r="C14" s="76">
        <f>SUM(C7:C13)</f>
        <v>79.900000000000006</v>
      </c>
      <c r="D14" s="76">
        <f>SUM(D7:D13)</f>
        <v>0</v>
      </c>
      <c r="E14" s="77"/>
      <c r="F14" s="78">
        <f>SUM(C14,D14)</f>
        <v>79.900000000000006</v>
      </c>
      <c r="G14" s="79"/>
      <c r="H14" s="76">
        <f>SUM(H7:H13)</f>
        <v>79.899999999999991</v>
      </c>
      <c r="I14" s="77"/>
      <c r="J14" s="76">
        <f>SUM(J7:J13)</f>
        <v>0</v>
      </c>
      <c r="K14" s="80"/>
    </row>
    <row r="15" spans="1:13" ht="18.75" x14ac:dyDescent="0.3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3" ht="18.75" x14ac:dyDescent="0.3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 ht="19.5" x14ac:dyDescent="0.35">
      <c r="A17" s="81"/>
      <c r="B17" s="82" t="s">
        <v>32</v>
      </c>
      <c r="C17" s="81"/>
      <c r="D17" s="81"/>
      <c r="E17" s="81"/>
      <c r="F17" s="83"/>
      <c r="G17" s="84" t="s">
        <v>106</v>
      </c>
      <c r="H17" s="85"/>
      <c r="I17" s="81"/>
      <c r="J17" s="81"/>
      <c r="K17" s="81"/>
    </row>
    <row r="18" spans="1:11" ht="19.5" x14ac:dyDescent="0.35">
      <c r="A18" s="81"/>
      <c r="B18" s="82"/>
      <c r="C18" s="81"/>
      <c r="D18" s="81"/>
      <c r="E18" s="81"/>
      <c r="F18" s="86" t="s">
        <v>33</v>
      </c>
      <c r="G18" s="86"/>
      <c r="H18" s="86"/>
      <c r="I18" s="81"/>
      <c r="J18" s="81"/>
      <c r="K18" s="81"/>
    </row>
    <row r="19" spans="1:11" ht="19.5" x14ac:dyDescent="0.35">
      <c r="A19" s="81"/>
      <c r="B19" s="82" t="s">
        <v>34</v>
      </c>
      <c r="C19" s="81"/>
      <c r="D19" s="81"/>
      <c r="E19" s="81"/>
      <c r="F19" s="83"/>
      <c r="G19" s="84" t="s">
        <v>107</v>
      </c>
      <c r="H19" s="85"/>
      <c r="I19" s="81"/>
      <c r="J19" s="81"/>
      <c r="K19" s="81"/>
    </row>
    <row r="20" spans="1:11" ht="18.75" x14ac:dyDescent="0.3">
      <c r="A20" s="81"/>
      <c r="B20" s="81"/>
      <c r="C20" s="81"/>
      <c r="D20" s="81"/>
      <c r="E20" s="81"/>
      <c r="F20" s="86" t="s">
        <v>33</v>
      </c>
      <c r="G20" s="86"/>
      <c r="H20" s="86"/>
      <c r="I20" s="81"/>
      <c r="J20" s="81"/>
      <c r="K20" s="81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Фтизиатри</vt:lpstr>
      <vt:lpstr>Швд1</vt:lpstr>
      <vt:lpstr>Швд2</vt:lpstr>
      <vt:lpstr>Швд5</vt:lpstr>
      <vt:lpstr>Кмдц</vt:lpstr>
      <vt:lpstr>Суваг</vt:lpstr>
      <vt:lpstr>СМСЧ 10</vt:lpstr>
      <vt:lpstr>Кдц голос</vt:lpstr>
      <vt:lpstr>Кдц 1 дар</vt:lpstr>
      <vt:lpstr>Кдц2 дарн</vt:lpstr>
      <vt:lpstr>Кдцд дарн</vt:lpstr>
      <vt:lpstr>Кдц дніпро</vt:lpstr>
      <vt:lpstr>Кдцд дніпро</vt:lpstr>
      <vt:lpstr>Кдц оболон</vt:lpstr>
      <vt:lpstr>Кдц печер</vt:lpstr>
      <vt:lpstr>Кдц поділ</vt:lpstr>
      <vt:lpstr>Кдц святош</vt:lpstr>
      <vt:lpstr>Кдц солом</vt:lpstr>
      <vt:lpstr>Кдц шев</vt:lpstr>
      <vt:lpstr>'Кдц 1 дар'!Print_Area</vt:lpstr>
      <vt:lpstr>'Кдц голос'!Print_Area</vt:lpstr>
      <vt:lpstr>'Кдц дніпро'!Print_Area</vt:lpstr>
      <vt:lpstr>'Кдц оболон'!Print_Area</vt:lpstr>
      <vt:lpstr>'Кдц печер'!Print_Area</vt:lpstr>
      <vt:lpstr>'Кдц поділ'!Print_Area</vt:lpstr>
      <vt:lpstr>'Кдц святош'!Print_Area</vt:lpstr>
      <vt:lpstr>'Кдц солом'!Print_Area</vt:lpstr>
      <vt:lpstr>'Кдц шев'!Print_Area</vt:lpstr>
      <vt:lpstr>Кмдц!Print_Area</vt:lpstr>
      <vt:lpstr>'СМСЧ 10'!Print_Area</vt:lpstr>
      <vt:lpstr>Суваг!Print_Area</vt:lpstr>
      <vt:lpstr>Фтизиатри!Print_Area</vt:lpstr>
      <vt:lpstr>Швд1!Print_Area</vt:lpstr>
      <vt:lpstr>Швд2!Print_Area</vt:lpstr>
      <vt:lpstr>Швд5!Print_Area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2021-04-13T15:34:36Z</dcterms:modified>
</cp:coreProperties>
</file>