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60" windowWidth="19200" windowHeight="10200" tabRatio="535"/>
  </bookViews>
  <sheets>
    <sheet name="БСМП " sheetId="33" r:id="rId1"/>
    <sheet name="Лист1" sheetId="36" r:id="rId2"/>
    <sheet name="Лист2" sheetId="37" r:id="rId3"/>
  </sheets>
  <definedNames>
    <definedName name="_xlnm.Print_Area" localSheetId="0">'БСМП '!$A$1:$V$1335</definedName>
  </definedNames>
  <calcPr calcId="145621"/>
</workbook>
</file>

<file path=xl/calcChain.xml><?xml version="1.0" encoding="utf-8"?>
<calcChain xmlns="http://schemas.openxmlformats.org/spreadsheetml/2006/main">
  <c r="V715" i="33"/>
  <c r="O178" l="1"/>
  <c r="P178"/>
  <c r="U1061" l="1"/>
  <c r="U39" l="1"/>
  <c r="U17"/>
  <c r="U10"/>
  <c r="U15"/>
  <c r="U1209"/>
  <c r="V1209" s="1"/>
  <c r="O1209"/>
  <c r="P1209" s="1"/>
  <c r="L1209"/>
  <c r="G1209"/>
  <c r="U1202"/>
  <c r="V1202" s="1"/>
  <c r="L1202"/>
  <c r="G1202"/>
  <c r="U1201"/>
  <c r="V1201" s="1"/>
  <c r="L1201"/>
  <c r="G1201"/>
  <c r="U1199"/>
  <c r="V1199" s="1"/>
  <c r="L1199"/>
  <c r="G1199"/>
  <c r="U24"/>
  <c r="U274"/>
  <c r="V274" s="1"/>
  <c r="P274"/>
  <c r="O274"/>
  <c r="L274"/>
  <c r="G274"/>
  <c r="O1202" l="1"/>
  <c r="P1202" s="1"/>
  <c r="O1201"/>
  <c r="P1201" s="1"/>
  <c r="X1202"/>
  <c r="Y1199"/>
  <c r="O1199"/>
  <c r="P1199" s="1"/>
  <c r="U82"/>
  <c r="V82" s="1"/>
  <c r="O82"/>
  <c r="P82" s="1"/>
  <c r="L82"/>
  <c r="G82"/>
  <c r="U28"/>
  <c r="U442" l="1"/>
  <c r="V442" s="1"/>
  <c r="O442"/>
  <c r="P442" s="1"/>
  <c r="L442"/>
  <c r="G442"/>
  <c r="U38" l="1"/>
  <c r="U36"/>
  <c r="U30"/>
  <c r="Q15"/>
  <c r="R15" s="1"/>
  <c r="Q24"/>
  <c r="R24" s="1"/>
  <c r="Q39"/>
  <c r="R39" s="1"/>
  <c r="Q10"/>
  <c r="R10" s="1"/>
  <c r="Q11"/>
  <c r="R11" s="1"/>
  <c r="Q13"/>
  <c r="R13" s="1"/>
  <c r="Q16"/>
  <c r="R16" s="1"/>
  <c r="Q17"/>
  <c r="R17" s="1"/>
  <c r="Q18"/>
  <c r="R18" s="1"/>
  <c r="Q19"/>
  <c r="R19" s="1"/>
  <c r="Q20"/>
  <c r="R20" s="1"/>
  <c r="Q25"/>
  <c r="R25" s="1"/>
  <c r="Q27"/>
  <c r="R27" s="1"/>
  <c r="Q28"/>
  <c r="R28" s="1"/>
  <c r="Q29"/>
  <c r="R29" s="1"/>
  <c r="Q31"/>
  <c r="R31" s="1"/>
  <c r="Q32"/>
  <c r="R32" s="1"/>
  <c r="Q34"/>
  <c r="R34" s="1"/>
  <c r="Q35"/>
  <c r="R35" s="1"/>
  <c r="U796"/>
  <c r="V796" s="1"/>
  <c r="L796"/>
  <c r="G796"/>
  <c r="U777"/>
  <c r="V777" s="1"/>
  <c r="L777"/>
  <c r="G777"/>
  <c r="U782"/>
  <c r="V782" s="1"/>
  <c r="L782"/>
  <c r="G782"/>
  <c r="V787"/>
  <c r="L787"/>
  <c r="G787"/>
  <c r="X787" s="1"/>
  <c r="U767"/>
  <c r="V767" s="1"/>
  <c r="L767"/>
  <c r="G767"/>
  <c r="U1218"/>
  <c r="V1218" s="1"/>
  <c r="O1218"/>
  <c r="P1218" s="1"/>
  <c r="L1218"/>
  <c r="G1218"/>
  <c r="G1320"/>
  <c r="L1320"/>
  <c r="O1320"/>
  <c r="P1320" s="1"/>
  <c r="V1320"/>
  <c r="U1217"/>
  <c r="V1217" s="1"/>
  <c r="L1217"/>
  <c r="G1217"/>
  <c r="U1216"/>
  <c r="V1216" s="1"/>
  <c r="O1216"/>
  <c r="P1216" s="1"/>
  <c r="L1216"/>
  <c r="G1216"/>
  <c r="X1216" s="1"/>
  <c r="U1215"/>
  <c r="V1215" s="1"/>
  <c r="O1215"/>
  <c r="P1215" s="1"/>
  <c r="L1215"/>
  <c r="G1215"/>
  <c r="V248"/>
  <c r="O248"/>
  <c r="P248" s="1"/>
  <c r="L248"/>
  <c r="G248"/>
  <c r="U594"/>
  <c r="V594" s="1"/>
  <c r="L594"/>
  <c r="G594"/>
  <c r="U607"/>
  <c r="V607" s="1"/>
  <c r="L607"/>
  <c r="G607"/>
  <c r="U613"/>
  <c r="V613" s="1"/>
  <c r="O613"/>
  <c r="P613" s="1"/>
  <c r="L613"/>
  <c r="G613"/>
  <c r="V856"/>
  <c r="L856"/>
  <c r="G856"/>
  <c r="V530"/>
  <c r="L530"/>
  <c r="G530"/>
  <c r="U108"/>
  <c r="V108" s="1"/>
  <c r="O108"/>
  <c r="P108" s="1"/>
  <c r="L108"/>
  <c r="G108"/>
  <c r="U104"/>
  <c r="V104" s="1"/>
  <c r="L104"/>
  <c r="G104"/>
  <c r="V207"/>
  <c r="L207"/>
  <c r="G207"/>
  <c r="V213"/>
  <c r="L213"/>
  <c r="G213"/>
  <c r="X213" s="1"/>
  <c r="V1304"/>
  <c r="L1304"/>
  <c r="G1304"/>
  <c r="V1315"/>
  <c r="O1315"/>
  <c r="P1315" s="1"/>
  <c r="L1315"/>
  <c r="G1315"/>
  <c r="U1306"/>
  <c r="V1306" s="1"/>
  <c r="L1306"/>
  <c r="G1306"/>
  <c r="U1307"/>
  <c r="V1307" s="1"/>
  <c r="L1307"/>
  <c r="G1307"/>
  <c r="U1311"/>
  <c r="V1311" s="1"/>
  <c r="L1311"/>
  <c r="G1311"/>
  <c r="U1309"/>
  <c r="V1309" s="1"/>
  <c r="O1309"/>
  <c r="P1309" s="1"/>
  <c r="L1309"/>
  <c r="G1309"/>
  <c r="U703"/>
  <c r="V703" s="1"/>
  <c r="L703"/>
  <c r="G703"/>
  <c r="X703" s="1"/>
  <c r="V700"/>
  <c r="O700"/>
  <c r="P700" s="1"/>
  <c r="L700"/>
  <c r="G700"/>
  <c r="U693"/>
  <c r="V693" s="1"/>
  <c r="L693"/>
  <c r="G693"/>
  <c r="U689"/>
  <c r="V689" s="1"/>
  <c r="L689"/>
  <c r="G689"/>
  <c r="U14"/>
  <c r="Q14" s="1"/>
  <c r="R14" s="1"/>
  <c r="V1257"/>
  <c r="L1257"/>
  <c r="G1257"/>
  <c r="U1256"/>
  <c r="V1256" s="1"/>
  <c r="L1256"/>
  <c r="G1256"/>
  <c r="U1255"/>
  <c r="V1255" s="1"/>
  <c r="L1255"/>
  <c r="G1255"/>
  <c r="V1254"/>
  <c r="L1254"/>
  <c r="G1254"/>
  <c r="U1191"/>
  <c r="V1191" s="1"/>
  <c r="L1191"/>
  <c r="G1191"/>
  <c r="V118"/>
  <c r="L118"/>
  <c r="G118"/>
  <c r="V135"/>
  <c r="L135"/>
  <c r="G135"/>
  <c r="V120"/>
  <c r="L120"/>
  <c r="G120"/>
  <c r="U22"/>
  <c r="U723"/>
  <c r="V723" s="1"/>
  <c r="L723"/>
  <c r="G723"/>
  <c r="V731"/>
  <c r="L731"/>
  <c r="G731"/>
  <c r="U736"/>
  <c r="V736" s="1"/>
  <c r="L736"/>
  <c r="G736"/>
  <c r="U746"/>
  <c r="V746" s="1"/>
  <c r="L746"/>
  <c r="G746"/>
  <c r="V747"/>
  <c r="O747"/>
  <c r="P747" s="1"/>
  <c r="L747"/>
  <c r="G747"/>
  <c r="U99"/>
  <c r="V99" s="1"/>
  <c r="O99"/>
  <c r="P99" s="1"/>
  <c r="L99"/>
  <c r="G99"/>
  <c r="U97"/>
  <c r="V97" s="1"/>
  <c r="O97"/>
  <c r="P97" s="1"/>
  <c r="L97"/>
  <c r="G97"/>
  <c r="U95"/>
  <c r="V95" s="1"/>
  <c r="L95"/>
  <c r="G95"/>
  <c r="U94"/>
  <c r="V94" s="1"/>
  <c r="L94"/>
  <c r="G94"/>
  <c r="U257"/>
  <c r="O257" s="1"/>
  <c r="U264"/>
  <c r="V264" s="1"/>
  <c r="L264"/>
  <c r="G264"/>
  <c r="V257"/>
  <c r="L257"/>
  <c r="G257"/>
  <c r="V172"/>
  <c r="L172"/>
  <c r="G172"/>
  <c r="V168"/>
  <c r="L168"/>
  <c r="G168"/>
  <c r="V1075"/>
  <c r="L1075"/>
  <c r="G1075"/>
  <c r="U1068"/>
  <c r="V1068" s="1"/>
  <c r="L1068"/>
  <c r="G1068"/>
  <c r="U1074"/>
  <c r="V1074" s="1"/>
  <c r="L1074"/>
  <c r="G1074"/>
  <c r="U1044"/>
  <c r="V1044" s="1"/>
  <c r="L1044"/>
  <c r="G1044"/>
  <c r="V1061"/>
  <c r="L1061"/>
  <c r="G1061"/>
  <c r="X1061" s="1"/>
  <c r="V1084"/>
  <c r="L1084"/>
  <c r="G1084"/>
  <c r="U33"/>
  <c r="V931"/>
  <c r="L931"/>
  <c r="G931"/>
  <c r="V917"/>
  <c r="L917"/>
  <c r="G917"/>
  <c r="V644"/>
  <c r="L644"/>
  <c r="G644"/>
  <c r="V634"/>
  <c r="L634"/>
  <c r="G634"/>
  <c r="V879"/>
  <c r="L879"/>
  <c r="G879"/>
  <c r="V893"/>
  <c r="L893"/>
  <c r="G893"/>
  <c r="V881"/>
  <c r="L881"/>
  <c r="G881"/>
  <c r="X881" s="1"/>
  <c r="U885"/>
  <c r="O885" s="1"/>
  <c r="P885" s="1"/>
  <c r="L885"/>
  <c r="G885"/>
  <c r="U884"/>
  <c r="V884" s="1"/>
  <c r="L884"/>
  <c r="G884"/>
  <c r="V887"/>
  <c r="L887"/>
  <c r="G887"/>
  <c r="U1162"/>
  <c r="V1162" s="1"/>
  <c r="L1162"/>
  <c r="G1162"/>
  <c r="V1163"/>
  <c r="L1163"/>
  <c r="G1163"/>
  <c r="V382"/>
  <c r="L382"/>
  <c r="G382"/>
  <c r="V346"/>
  <c r="L346"/>
  <c r="G346"/>
  <c r="V273"/>
  <c r="L273"/>
  <c r="G273"/>
  <c r="V1094"/>
  <c r="L1094"/>
  <c r="G1094"/>
  <c r="V663"/>
  <c r="L663"/>
  <c r="G663"/>
  <c r="V776"/>
  <c r="L776"/>
  <c r="G776"/>
  <c r="V441"/>
  <c r="L441"/>
  <c r="G441"/>
  <c r="V473"/>
  <c r="L473"/>
  <c r="G473"/>
  <c r="V518"/>
  <c r="L518"/>
  <c r="G518"/>
  <c r="V562"/>
  <c r="L562"/>
  <c r="G562"/>
  <c r="V590"/>
  <c r="L590"/>
  <c r="G590"/>
  <c r="V990"/>
  <c r="L990"/>
  <c r="G990"/>
  <c r="V964"/>
  <c r="L964"/>
  <c r="G964"/>
  <c r="V806"/>
  <c r="L806"/>
  <c r="G806"/>
  <c r="V855"/>
  <c r="L855"/>
  <c r="G855"/>
  <c r="V191"/>
  <c r="L191"/>
  <c r="G191"/>
  <c r="V305"/>
  <c r="L305"/>
  <c r="G305"/>
  <c r="O856" l="1"/>
  <c r="P856" s="1"/>
  <c r="O796"/>
  <c r="P796" s="1"/>
  <c r="O777"/>
  <c r="P777" s="1"/>
  <c r="O782"/>
  <c r="P782" s="1"/>
  <c r="O787"/>
  <c r="P787" s="1"/>
  <c r="Y767"/>
  <c r="O767"/>
  <c r="P767" s="1"/>
  <c r="O746"/>
  <c r="P746" s="1"/>
  <c r="O736"/>
  <c r="P736" s="1"/>
  <c r="O731"/>
  <c r="P731" s="1"/>
  <c r="O723"/>
  <c r="P723" s="1"/>
  <c r="O135"/>
  <c r="P135" s="1"/>
  <c r="O118"/>
  <c r="P118" s="1"/>
  <c r="O1191"/>
  <c r="P1191" s="1"/>
  <c r="O1256"/>
  <c r="P1256" s="1"/>
  <c r="O207"/>
  <c r="P207" s="1"/>
  <c r="Y1217"/>
  <c r="O1217"/>
  <c r="P1217" s="1"/>
  <c r="Y594"/>
  <c r="O594"/>
  <c r="P594" s="1"/>
  <c r="X607"/>
  <c r="O607"/>
  <c r="P607" s="1"/>
  <c r="Y104"/>
  <c r="O104"/>
  <c r="P104" s="1"/>
  <c r="X530"/>
  <c r="O530"/>
  <c r="P530" s="1"/>
  <c r="O213"/>
  <c r="P213" s="1"/>
  <c r="Y1304"/>
  <c r="O1304"/>
  <c r="P1304" s="1"/>
  <c r="X1306"/>
  <c r="O1306"/>
  <c r="P1306" s="1"/>
  <c r="O1307"/>
  <c r="P1307" s="1"/>
  <c r="X1311"/>
  <c r="O1311"/>
  <c r="P1311" s="1"/>
  <c r="O703"/>
  <c r="P703" s="1"/>
  <c r="O441"/>
  <c r="P441" s="1"/>
  <c r="O887"/>
  <c r="P887" s="1"/>
  <c r="O644"/>
  <c r="P644" s="1"/>
  <c r="O917"/>
  <c r="P917" s="1"/>
  <c r="O931"/>
  <c r="P931" s="1"/>
  <c r="O168"/>
  <c r="P168" s="1"/>
  <c r="O693"/>
  <c r="P693" s="1"/>
  <c r="Y693"/>
  <c r="X689"/>
  <c r="O689"/>
  <c r="P689" s="1"/>
  <c r="O590"/>
  <c r="P590" s="1"/>
  <c r="O562"/>
  <c r="P562" s="1"/>
  <c r="O518"/>
  <c r="P518" s="1"/>
  <c r="O990"/>
  <c r="P990" s="1"/>
  <c r="O473"/>
  <c r="P473" s="1"/>
  <c r="O346"/>
  <c r="P346" s="1"/>
  <c r="O893"/>
  <c r="P893" s="1"/>
  <c r="O879"/>
  <c r="P879" s="1"/>
  <c r="O634"/>
  <c r="P634" s="1"/>
  <c r="Y1044"/>
  <c r="O1044"/>
  <c r="P1044" s="1"/>
  <c r="O1074"/>
  <c r="P1074" s="1"/>
  <c r="O1068"/>
  <c r="P1068" s="1"/>
  <c r="O776"/>
  <c r="P776" s="1"/>
  <c r="O382"/>
  <c r="P382" s="1"/>
  <c r="O1163"/>
  <c r="P1163" s="1"/>
  <c r="O1084"/>
  <c r="P1084" s="1"/>
  <c r="O191"/>
  <c r="P191" s="1"/>
  <c r="O855"/>
  <c r="P855" s="1"/>
  <c r="O1257"/>
  <c r="P1257" s="1"/>
  <c r="O1255"/>
  <c r="P1255" s="1"/>
  <c r="Y1254"/>
  <c r="O1254"/>
  <c r="P1254" s="1"/>
  <c r="X120"/>
  <c r="O120"/>
  <c r="P120" s="1"/>
  <c r="X736"/>
  <c r="Y95"/>
  <c r="O95"/>
  <c r="P95" s="1"/>
  <c r="Y94"/>
  <c r="O94"/>
  <c r="P94" s="1"/>
  <c r="P257"/>
  <c r="X257"/>
  <c r="O264"/>
  <c r="P264" s="1"/>
  <c r="O172"/>
  <c r="P172" s="1"/>
  <c r="O1061"/>
  <c r="P1061" s="1"/>
  <c r="O1075"/>
  <c r="P1075" s="1"/>
  <c r="O964"/>
  <c r="P964" s="1"/>
  <c r="O663"/>
  <c r="P663" s="1"/>
  <c r="O806"/>
  <c r="P806" s="1"/>
  <c r="O1094"/>
  <c r="P1094" s="1"/>
  <c r="O305"/>
  <c r="P305" s="1"/>
  <c r="V885"/>
  <c r="O881"/>
  <c r="P881" s="1"/>
  <c r="Y885"/>
  <c r="Y884"/>
  <c r="O884"/>
  <c r="P884" s="1"/>
  <c r="O1162"/>
  <c r="P1162" s="1"/>
  <c r="O273"/>
  <c r="P273" s="1"/>
  <c r="V408"/>
  <c r="L408"/>
  <c r="G408"/>
  <c r="V391"/>
  <c r="L391"/>
  <c r="G391"/>
  <c r="V386"/>
  <c r="L386"/>
  <c r="G386"/>
  <c r="U395"/>
  <c r="V395" s="1"/>
  <c r="O395"/>
  <c r="P395" s="1"/>
  <c r="L395"/>
  <c r="G395"/>
  <c r="V419"/>
  <c r="L419"/>
  <c r="G419"/>
  <c r="U418"/>
  <c r="V418" s="1"/>
  <c r="L418"/>
  <c r="G418"/>
  <c r="V403"/>
  <c r="L403"/>
  <c r="G403"/>
  <c r="O336"/>
  <c r="U372"/>
  <c r="V372" s="1"/>
  <c r="V361"/>
  <c r="L361"/>
  <c r="G361"/>
  <c r="O372"/>
  <c r="P372" s="1"/>
  <c r="L372"/>
  <c r="G372"/>
  <c r="V666"/>
  <c r="L666"/>
  <c r="G666"/>
  <c r="V670"/>
  <c r="L670"/>
  <c r="G670"/>
  <c r="V673"/>
  <c r="L673"/>
  <c r="G673"/>
  <c r="U656"/>
  <c r="V656" s="1"/>
  <c r="L656"/>
  <c r="G656"/>
  <c r="U652"/>
  <c r="V652" s="1"/>
  <c r="L652"/>
  <c r="G652"/>
  <c r="U677"/>
  <c r="V677" s="1"/>
  <c r="O677"/>
  <c r="P677" s="1"/>
  <c r="L677"/>
  <c r="G677"/>
  <c r="V290"/>
  <c r="L290"/>
  <c r="G290"/>
  <c r="U277"/>
  <c r="V277" s="1"/>
  <c r="L277"/>
  <c r="G277"/>
  <c r="U795"/>
  <c r="V795" s="1"/>
  <c r="L795"/>
  <c r="G795"/>
  <c r="U762"/>
  <c r="V762" s="1"/>
  <c r="L762"/>
  <c r="G762"/>
  <c r="X762" s="1"/>
  <c r="V781"/>
  <c r="O781"/>
  <c r="P781" s="1"/>
  <c r="L781"/>
  <c r="G781"/>
  <c r="U770"/>
  <c r="V770" s="1"/>
  <c r="O770"/>
  <c r="P770" s="1"/>
  <c r="L770"/>
  <c r="G770"/>
  <c r="U786"/>
  <c r="V786" s="1"/>
  <c r="L786"/>
  <c r="G786"/>
  <c r="X786" s="1"/>
  <c r="V792"/>
  <c r="L792"/>
  <c r="G792"/>
  <c r="V766"/>
  <c r="L766"/>
  <c r="G766"/>
  <c r="V534"/>
  <c r="L534"/>
  <c r="G534"/>
  <c r="V524"/>
  <c r="L524"/>
  <c r="G524"/>
  <c r="V529"/>
  <c r="L529"/>
  <c r="G529"/>
  <c r="G531"/>
  <c r="L531"/>
  <c r="O531"/>
  <c r="P531" s="1"/>
  <c r="V531"/>
  <c r="Y531" s="1"/>
  <c r="V507"/>
  <c r="L507"/>
  <c r="G507"/>
  <c r="Y507" s="1"/>
  <c r="V503"/>
  <c r="L503"/>
  <c r="G503"/>
  <c r="U512"/>
  <c r="V512" s="1"/>
  <c r="L512"/>
  <c r="G512"/>
  <c r="V539"/>
  <c r="L539"/>
  <c r="G539"/>
  <c r="V540"/>
  <c r="L540"/>
  <c r="G540"/>
  <c r="U1161"/>
  <c r="V1161" s="1"/>
  <c r="L1161"/>
  <c r="G1161"/>
  <c r="V1149"/>
  <c r="L1149"/>
  <c r="G1149"/>
  <c r="U1138"/>
  <c r="V1138" s="1"/>
  <c r="L1138"/>
  <c r="G1138"/>
  <c r="U1134"/>
  <c r="V1134" s="1"/>
  <c r="L1134"/>
  <c r="G1134"/>
  <c r="U823"/>
  <c r="V823" s="1"/>
  <c r="L823"/>
  <c r="G823"/>
  <c r="U808"/>
  <c r="V808" s="1"/>
  <c r="L808"/>
  <c r="G808"/>
  <c r="U838"/>
  <c r="V838" s="1"/>
  <c r="L838"/>
  <c r="G838"/>
  <c r="V813"/>
  <c r="L813"/>
  <c r="G813"/>
  <c r="Y813" s="1"/>
  <c r="V837"/>
  <c r="O837"/>
  <c r="P837" s="1"/>
  <c r="L837"/>
  <c r="G837"/>
  <c r="V830"/>
  <c r="O830"/>
  <c r="P830" s="1"/>
  <c r="L830"/>
  <c r="G830"/>
  <c r="U816"/>
  <c r="V816" s="1"/>
  <c r="L816"/>
  <c r="G816"/>
  <c r="V67"/>
  <c r="O67"/>
  <c r="P67" s="1"/>
  <c r="L67"/>
  <c r="G67"/>
  <c r="V997"/>
  <c r="L997"/>
  <c r="G997"/>
  <c r="U1013"/>
  <c r="V1013" s="1"/>
  <c r="O1013"/>
  <c r="P1013" s="1"/>
  <c r="L1013"/>
  <c r="G1013"/>
  <c r="U37"/>
  <c r="V448"/>
  <c r="L448"/>
  <c r="G448"/>
  <c r="V430"/>
  <c r="L430"/>
  <c r="G430"/>
  <c r="V453"/>
  <c r="L453"/>
  <c r="G453"/>
  <c r="U463"/>
  <c r="V463" s="1"/>
  <c r="O463"/>
  <c r="P463" s="1"/>
  <c r="L463"/>
  <c r="G463"/>
  <c r="V462"/>
  <c r="O462"/>
  <c r="P462" s="1"/>
  <c r="L462"/>
  <c r="G462"/>
  <c r="U461"/>
  <c r="V461" s="1"/>
  <c r="O461"/>
  <c r="P461" s="1"/>
  <c r="L461"/>
  <c r="G461"/>
  <c r="V1067"/>
  <c r="L1067"/>
  <c r="G1067"/>
  <c r="V1055"/>
  <c r="L1055"/>
  <c r="G1055"/>
  <c r="V1073"/>
  <c r="L1073"/>
  <c r="G1073"/>
  <c r="V1043"/>
  <c r="L1043"/>
  <c r="G1043"/>
  <c r="V1060"/>
  <c r="L1060"/>
  <c r="G1060"/>
  <c r="U1037"/>
  <c r="V1037" s="1"/>
  <c r="L1037"/>
  <c r="G1037"/>
  <c r="U1046"/>
  <c r="V1046" s="1"/>
  <c r="L1046"/>
  <c r="G1046"/>
  <c r="V491"/>
  <c r="L491"/>
  <c r="G491"/>
  <c r="V477"/>
  <c r="L477"/>
  <c r="G477"/>
  <c r="Y477" s="1"/>
  <c r="U481"/>
  <c r="V481" s="1"/>
  <c r="O481"/>
  <c r="P481" s="1"/>
  <c r="L481"/>
  <c r="G481"/>
  <c r="V496"/>
  <c r="O496"/>
  <c r="P496" s="1"/>
  <c r="L496"/>
  <c r="G496"/>
  <c r="V574"/>
  <c r="O574"/>
  <c r="P574" s="1"/>
  <c r="L574"/>
  <c r="G574"/>
  <c r="V550"/>
  <c r="L550"/>
  <c r="G550"/>
  <c r="V557"/>
  <c r="L557"/>
  <c r="G557"/>
  <c r="V571"/>
  <c r="L571"/>
  <c r="G571"/>
  <c r="V555"/>
  <c r="L555"/>
  <c r="G555"/>
  <c r="V567"/>
  <c r="L567"/>
  <c r="G567"/>
  <c r="O580"/>
  <c r="P580" s="1"/>
  <c r="L580"/>
  <c r="G580"/>
  <c r="V579"/>
  <c r="O579"/>
  <c r="P579" s="1"/>
  <c r="L579"/>
  <c r="G579"/>
  <c r="U8"/>
  <c r="V1231"/>
  <c r="L1231"/>
  <c r="G1231"/>
  <c r="V55"/>
  <c r="O55"/>
  <c r="P55" s="1"/>
  <c r="L55"/>
  <c r="G55"/>
  <c r="V73"/>
  <c r="L73"/>
  <c r="G73"/>
  <c r="V89"/>
  <c r="L89"/>
  <c r="G89"/>
  <c r="V61"/>
  <c r="L61"/>
  <c r="G61"/>
  <c r="V860"/>
  <c r="L860"/>
  <c r="G860"/>
  <c r="V1182"/>
  <c r="L1182"/>
  <c r="G1182"/>
  <c r="V602"/>
  <c r="L602"/>
  <c r="G602"/>
  <c r="V320"/>
  <c r="O320"/>
  <c r="P320" s="1"/>
  <c r="L320"/>
  <c r="G320"/>
  <c r="V81"/>
  <c r="L81"/>
  <c r="G81"/>
  <c r="V48"/>
  <c r="L48"/>
  <c r="G48"/>
  <c r="V981"/>
  <c r="L981"/>
  <c r="G981"/>
  <c r="V253"/>
  <c r="O253"/>
  <c r="P253" s="1"/>
  <c r="L253"/>
  <c r="G253"/>
  <c r="V1117"/>
  <c r="O1117"/>
  <c r="P1117" s="1"/>
  <c r="L1117"/>
  <c r="G1117"/>
  <c r="V730"/>
  <c r="O730"/>
  <c r="P730" s="1"/>
  <c r="L730"/>
  <c r="G730"/>
  <c r="V735"/>
  <c r="L735"/>
  <c r="G735"/>
  <c r="V745"/>
  <c r="L745"/>
  <c r="G745"/>
  <c r="V720"/>
  <c r="L720"/>
  <c r="G720"/>
  <c r="V741"/>
  <c r="L741"/>
  <c r="G741"/>
  <c r="L715"/>
  <c r="G715"/>
  <c r="X715" s="1"/>
  <c r="V952"/>
  <c r="L952"/>
  <c r="G952"/>
  <c r="V943"/>
  <c r="L943"/>
  <c r="G943"/>
  <c r="V940"/>
  <c r="L940"/>
  <c r="G940"/>
  <c r="X940" s="1"/>
  <c r="U946"/>
  <c r="V946" s="1"/>
  <c r="L946"/>
  <c r="G946"/>
  <c r="O1182" l="1"/>
  <c r="P1182" s="1"/>
  <c r="O666"/>
  <c r="P666" s="1"/>
  <c r="O673"/>
  <c r="P673" s="1"/>
  <c r="O418"/>
  <c r="P418" s="1"/>
  <c r="O1231"/>
  <c r="P1231" s="1"/>
  <c r="O290"/>
  <c r="P290" s="1"/>
  <c r="O408"/>
  <c r="P408" s="1"/>
  <c r="O946"/>
  <c r="P946" s="1"/>
  <c r="O952"/>
  <c r="P952" s="1"/>
  <c r="O61"/>
  <c r="P61" s="1"/>
  <c r="O89"/>
  <c r="P89" s="1"/>
  <c r="O555"/>
  <c r="P555" s="1"/>
  <c r="O571"/>
  <c r="P571" s="1"/>
  <c r="O557"/>
  <c r="P557" s="1"/>
  <c r="O491"/>
  <c r="P491" s="1"/>
  <c r="O1073"/>
  <c r="P1073" s="1"/>
  <c r="O1055"/>
  <c r="P1055" s="1"/>
  <c r="O430"/>
  <c r="P430" s="1"/>
  <c r="O448"/>
  <c r="P448" s="1"/>
  <c r="O838"/>
  <c r="P838" s="1"/>
  <c r="O1149"/>
  <c r="P1149" s="1"/>
  <c r="O1161"/>
  <c r="P1161" s="1"/>
  <c r="O524"/>
  <c r="P524" s="1"/>
  <c r="O534"/>
  <c r="P534" s="1"/>
  <c r="Y766"/>
  <c r="O766"/>
  <c r="P766" s="1"/>
  <c r="O792"/>
  <c r="P792" s="1"/>
  <c r="O795"/>
  <c r="P795" s="1"/>
  <c r="O670"/>
  <c r="P670" s="1"/>
  <c r="O361"/>
  <c r="P361" s="1"/>
  <c r="O391"/>
  <c r="P391" s="1"/>
  <c r="Y391"/>
  <c r="O386"/>
  <c r="P386" s="1"/>
  <c r="X386"/>
  <c r="O507"/>
  <c r="P507" s="1"/>
  <c r="O419"/>
  <c r="P419" s="1"/>
  <c r="O741"/>
  <c r="P741" s="1"/>
  <c r="V580"/>
  <c r="X403"/>
  <c r="O403"/>
  <c r="P403" s="1"/>
  <c r="X666"/>
  <c r="Y656"/>
  <c r="O656"/>
  <c r="P656" s="1"/>
  <c r="X652"/>
  <c r="O652"/>
  <c r="P652" s="1"/>
  <c r="X277"/>
  <c r="O277"/>
  <c r="P277" s="1"/>
  <c r="O762"/>
  <c r="P762" s="1"/>
  <c r="O786"/>
  <c r="P786" s="1"/>
  <c r="X529"/>
  <c r="O529"/>
  <c r="P529" s="1"/>
  <c r="X503"/>
  <c r="O503"/>
  <c r="P503" s="1"/>
  <c r="O512"/>
  <c r="P512" s="1"/>
  <c r="O539"/>
  <c r="P539" s="1"/>
  <c r="O540"/>
  <c r="P540" s="1"/>
  <c r="Y1138"/>
  <c r="O1138"/>
  <c r="P1138" s="1"/>
  <c r="X1134"/>
  <c r="O1134"/>
  <c r="P1134" s="1"/>
  <c r="X823"/>
  <c r="O823"/>
  <c r="P823" s="1"/>
  <c r="X808"/>
  <c r="O808"/>
  <c r="P808" s="1"/>
  <c r="O813"/>
  <c r="P813" s="1"/>
  <c r="O816"/>
  <c r="P816" s="1"/>
  <c r="O997"/>
  <c r="X997"/>
  <c r="P997"/>
  <c r="O981"/>
  <c r="P981" s="1"/>
  <c r="Y430"/>
  <c r="X453"/>
  <c r="O453"/>
  <c r="P453" s="1"/>
  <c r="O1067"/>
  <c r="P1067" s="1"/>
  <c r="Y1043"/>
  <c r="O1043"/>
  <c r="P1043" s="1"/>
  <c r="X1060"/>
  <c r="O1060"/>
  <c r="P1060" s="1"/>
  <c r="O1037"/>
  <c r="P1037" s="1"/>
  <c r="X1037"/>
  <c r="O1046"/>
  <c r="P1046" s="1"/>
  <c r="O477"/>
  <c r="P477" s="1"/>
  <c r="O550"/>
  <c r="P550" s="1"/>
  <c r="X550"/>
  <c r="Y555"/>
  <c r="X567"/>
  <c r="O567"/>
  <c r="P567" s="1"/>
  <c r="O602"/>
  <c r="P602" s="1"/>
  <c r="O73"/>
  <c r="P73" s="1"/>
  <c r="O860"/>
  <c r="P860" s="1"/>
  <c r="O81"/>
  <c r="P81" s="1"/>
  <c r="O48"/>
  <c r="P48" s="1"/>
  <c r="O735"/>
  <c r="P735" s="1"/>
  <c r="X735"/>
  <c r="O745"/>
  <c r="P745" s="1"/>
  <c r="Y720"/>
  <c r="O720"/>
  <c r="P720" s="1"/>
  <c r="O715"/>
  <c r="P715" s="1"/>
  <c r="Y943"/>
  <c r="O943"/>
  <c r="P943" s="1"/>
  <c r="O940"/>
  <c r="P940" s="1"/>
  <c r="V921"/>
  <c r="L921"/>
  <c r="G921"/>
  <c r="U932"/>
  <c r="V932" s="1"/>
  <c r="L932"/>
  <c r="G932"/>
  <c r="U924"/>
  <c r="V924" s="1"/>
  <c r="L924"/>
  <c r="G924"/>
  <c r="V908"/>
  <c r="L908"/>
  <c r="G908"/>
  <c r="V912"/>
  <c r="L912"/>
  <c r="G912"/>
  <c r="V910"/>
  <c r="L910"/>
  <c r="G910"/>
  <c r="V1099"/>
  <c r="L1099"/>
  <c r="G1099"/>
  <c r="V1112"/>
  <c r="L1112"/>
  <c r="G1112"/>
  <c r="V1103"/>
  <c r="L1103"/>
  <c r="G1103"/>
  <c r="V1125"/>
  <c r="O1125"/>
  <c r="P1125" s="1"/>
  <c r="L1125"/>
  <c r="G1125"/>
  <c r="V1107"/>
  <c r="O1107"/>
  <c r="P1107" s="1"/>
  <c r="L1107"/>
  <c r="G1107"/>
  <c r="U128"/>
  <c r="O128" s="1"/>
  <c r="P128" s="1"/>
  <c r="L128"/>
  <c r="G128"/>
  <c r="O125"/>
  <c r="P125" s="1"/>
  <c r="L125"/>
  <c r="G125"/>
  <c r="V146"/>
  <c r="L146"/>
  <c r="G146"/>
  <c r="U138"/>
  <c r="V138" s="1"/>
  <c r="L138"/>
  <c r="G138"/>
  <c r="O312"/>
  <c r="V312"/>
  <c r="P312"/>
  <c r="L312"/>
  <c r="G312"/>
  <c r="O307"/>
  <c r="O308"/>
  <c r="V308"/>
  <c r="P308"/>
  <c r="L308"/>
  <c r="G308"/>
  <c r="P336"/>
  <c r="V336"/>
  <c r="L336"/>
  <c r="G336"/>
  <c r="O327"/>
  <c r="P327" s="1"/>
  <c r="V327"/>
  <c r="L327"/>
  <c r="G327"/>
  <c r="X327" s="1"/>
  <c r="O1276"/>
  <c r="O1277"/>
  <c r="O1278"/>
  <c r="O1279"/>
  <c r="O1280"/>
  <c r="O1281"/>
  <c r="O1232"/>
  <c r="O1233"/>
  <c r="O1220"/>
  <c r="O1221"/>
  <c r="O1222"/>
  <c r="O1223"/>
  <c r="O1224"/>
  <c r="O1198"/>
  <c r="O1200"/>
  <c r="O1203"/>
  <c r="O1204"/>
  <c r="O1205"/>
  <c r="O1206"/>
  <c r="O1207"/>
  <c r="O1208"/>
  <c r="O1210"/>
  <c r="O1211"/>
  <c r="O1144"/>
  <c r="O1145"/>
  <c r="O1146"/>
  <c r="O1147"/>
  <c r="O1148"/>
  <c r="O1150"/>
  <c r="O1151"/>
  <c r="O1152"/>
  <c r="O1153"/>
  <c r="O1154"/>
  <c r="O1155"/>
  <c r="O1156"/>
  <c r="O1157"/>
  <c r="O1158"/>
  <c r="O1159"/>
  <c r="O1160"/>
  <c r="O1164"/>
  <c r="O1165"/>
  <c r="O1166"/>
  <c r="O1102"/>
  <c r="O1104"/>
  <c r="O1105"/>
  <c r="O1106"/>
  <c r="O1108"/>
  <c r="O1109"/>
  <c r="O1110"/>
  <c r="O1111"/>
  <c r="O1113"/>
  <c r="O1114"/>
  <c r="O1115"/>
  <c r="O1116"/>
  <c r="O1118"/>
  <c r="O1119"/>
  <c r="O1120"/>
  <c r="O1121"/>
  <c r="O1122"/>
  <c r="O1123"/>
  <c r="O1124"/>
  <c r="O1126"/>
  <c r="O1127"/>
  <c r="O1128"/>
  <c r="O1129"/>
  <c r="O1095"/>
  <c r="O1096"/>
  <c r="O1097"/>
  <c r="O1098"/>
  <c r="O1100"/>
  <c r="O1101"/>
  <c r="O1035"/>
  <c r="O1036"/>
  <c r="O1038"/>
  <c r="O1039"/>
  <c r="O1040"/>
  <c r="O1041"/>
  <c r="O1042"/>
  <c r="O1045"/>
  <c r="O1047"/>
  <c r="O1048"/>
  <c r="O1049"/>
  <c r="O1050"/>
  <c r="O1051"/>
  <c r="O1052"/>
  <c r="O1053"/>
  <c r="O1054"/>
  <c r="O1056"/>
  <c r="O1057"/>
  <c r="O1058"/>
  <c r="O1059"/>
  <c r="O1062"/>
  <c r="O1063"/>
  <c r="O1064"/>
  <c r="O1065"/>
  <c r="O1069"/>
  <c r="O1070"/>
  <c r="O1071"/>
  <c r="O1072"/>
  <c r="O1076"/>
  <c r="O1077"/>
  <c r="O1078"/>
  <c r="O1079"/>
  <c r="O1080"/>
  <c r="O1081"/>
  <c r="O1082"/>
  <c r="O1083"/>
  <c r="O1085"/>
  <c r="O1086"/>
  <c r="O1087"/>
  <c r="O1088"/>
  <c r="O995"/>
  <c r="O996"/>
  <c r="O998"/>
  <c r="O999"/>
  <c r="O1000"/>
  <c r="O1001"/>
  <c r="O1002"/>
  <c r="O1003"/>
  <c r="O1004"/>
  <c r="O1005"/>
  <c r="O1006"/>
  <c r="O1007"/>
  <c r="O1008"/>
  <c r="O1009"/>
  <c r="O1010"/>
  <c r="O1011"/>
  <c r="O1012"/>
  <c r="O1014"/>
  <c r="O1015"/>
  <c r="O1016"/>
  <c r="O1017"/>
  <c r="O1018"/>
  <c r="O1019"/>
  <c r="O1020"/>
  <c r="O1021"/>
  <c r="O1022"/>
  <c r="O1023"/>
  <c r="O1024"/>
  <c r="O1025"/>
  <c r="O1026"/>
  <c r="O1028"/>
  <c r="O1029"/>
  <c r="O1030"/>
  <c r="O971"/>
  <c r="O972"/>
  <c r="O973"/>
  <c r="O974"/>
  <c r="O975"/>
  <c r="O976"/>
  <c r="O977"/>
  <c r="O978"/>
  <c r="O979"/>
  <c r="O980"/>
  <c r="O982"/>
  <c r="O983"/>
  <c r="O984"/>
  <c r="O985"/>
  <c r="O986"/>
  <c r="O987"/>
  <c r="O988"/>
  <c r="O989"/>
  <c r="O991"/>
  <c r="O942"/>
  <c r="O944"/>
  <c r="O945"/>
  <c r="O947"/>
  <c r="O948"/>
  <c r="O949"/>
  <c r="O950"/>
  <c r="O951"/>
  <c r="O953"/>
  <c r="O954"/>
  <c r="O955"/>
  <c r="O956"/>
  <c r="O957"/>
  <c r="O958"/>
  <c r="O959"/>
  <c r="O960"/>
  <c r="O961"/>
  <c r="O962"/>
  <c r="O963"/>
  <c r="O965"/>
  <c r="O966"/>
  <c r="O967"/>
  <c r="O911"/>
  <c r="O913"/>
  <c r="O914"/>
  <c r="O915"/>
  <c r="O916"/>
  <c r="O918"/>
  <c r="O919"/>
  <c r="O920"/>
  <c r="O922"/>
  <c r="O923"/>
  <c r="O925"/>
  <c r="O926"/>
  <c r="O927"/>
  <c r="O928"/>
  <c r="O929"/>
  <c r="O930"/>
  <c r="O933"/>
  <c r="O934"/>
  <c r="O935"/>
  <c r="O878"/>
  <c r="O880"/>
  <c r="O882"/>
  <c r="O883"/>
  <c r="O886"/>
  <c r="O888"/>
  <c r="O889"/>
  <c r="O890"/>
  <c r="O891"/>
  <c r="O892"/>
  <c r="O894"/>
  <c r="O895"/>
  <c r="O896"/>
  <c r="O897"/>
  <c r="O898"/>
  <c r="O899"/>
  <c r="O900"/>
  <c r="O901"/>
  <c r="O902"/>
  <c r="O903"/>
  <c r="O845"/>
  <c r="O846"/>
  <c r="O847"/>
  <c r="O848"/>
  <c r="O849"/>
  <c r="O850"/>
  <c r="O851"/>
  <c r="O852"/>
  <c r="O853"/>
  <c r="O854"/>
  <c r="O857"/>
  <c r="O858"/>
  <c r="O859"/>
  <c r="O861"/>
  <c r="O862"/>
  <c r="O863"/>
  <c r="O864"/>
  <c r="O865"/>
  <c r="O866"/>
  <c r="O867"/>
  <c r="O868"/>
  <c r="O869"/>
  <c r="O870"/>
  <c r="O871"/>
  <c r="O872"/>
  <c r="O873"/>
  <c r="O804"/>
  <c r="O807"/>
  <c r="O809"/>
  <c r="O810"/>
  <c r="O811"/>
  <c r="O812"/>
  <c r="O814"/>
  <c r="O815"/>
  <c r="O817"/>
  <c r="O818"/>
  <c r="O819"/>
  <c r="O820"/>
  <c r="O821"/>
  <c r="O824"/>
  <c r="O825"/>
  <c r="O826"/>
  <c r="O827"/>
  <c r="O828"/>
  <c r="O829"/>
  <c r="O831"/>
  <c r="O832"/>
  <c r="O833"/>
  <c r="O834"/>
  <c r="O835"/>
  <c r="O836"/>
  <c r="O839"/>
  <c r="O840"/>
  <c r="O763"/>
  <c r="O764"/>
  <c r="O765"/>
  <c r="O768"/>
  <c r="O771"/>
  <c r="O772"/>
  <c r="O773"/>
  <c r="O774"/>
  <c r="O775"/>
  <c r="O778"/>
  <c r="O779"/>
  <c r="O780"/>
  <c r="O783"/>
  <c r="O784"/>
  <c r="O785"/>
  <c r="O788"/>
  <c r="O789"/>
  <c r="O790"/>
  <c r="O791"/>
  <c r="O793"/>
  <c r="O794"/>
  <c r="O797"/>
  <c r="O798"/>
  <c r="O799"/>
  <c r="O726"/>
  <c r="O727"/>
  <c r="O728"/>
  <c r="O729"/>
  <c r="O732"/>
  <c r="O733"/>
  <c r="O734"/>
  <c r="O737"/>
  <c r="O738"/>
  <c r="O739"/>
  <c r="O740"/>
  <c r="O742"/>
  <c r="O743"/>
  <c r="O744"/>
  <c r="O748"/>
  <c r="O749"/>
  <c r="O750"/>
  <c r="O751"/>
  <c r="O752"/>
  <c r="O753"/>
  <c r="O754"/>
  <c r="O755"/>
  <c r="O756"/>
  <c r="O716"/>
  <c r="O717"/>
  <c r="O718"/>
  <c r="O719"/>
  <c r="O721"/>
  <c r="O724"/>
  <c r="O725"/>
  <c r="O691"/>
  <c r="O692"/>
  <c r="O694"/>
  <c r="O695"/>
  <c r="O696"/>
  <c r="O697"/>
  <c r="O698"/>
  <c r="O699"/>
  <c r="O701"/>
  <c r="O702"/>
  <c r="O704"/>
  <c r="O705"/>
  <c r="O706"/>
  <c r="O667"/>
  <c r="O668"/>
  <c r="O669"/>
  <c r="O671"/>
  <c r="O672"/>
  <c r="O674"/>
  <c r="O675"/>
  <c r="O679"/>
  <c r="P679" s="1"/>
  <c r="O680"/>
  <c r="P680" s="1"/>
  <c r="O681"/>
  <c r="O664"/>
  <c r="O665"/>
  <c r="O621"/>
  <c r="O622"/>
  <c r="O623"/>
  <c r="O624"/>
  <c r="O625"/>
  <c r="O626"/>
  <c r="O627"/>
  <c r="O628"/>
  <c r="O629"/>
  <c r="O630"/>
  <c r="O631"/>
  <c r="O632"/>
  <c r="O633"/>
  <c r="O635"/>
  <c r="O636"/>
  <c r="O637"/>
  <c r="O639"/>
  <c r="O640"/>
  <c r="O641"/>
  <c r="O642"/>
  <c r="O643"/>
  <c r="O645"/>
  <c r="O646"/>
  <c r="O647"/>
  <c r="O589"/>
  <c r="O591"/>
  <c r="O592"/>
  <c r="O593"/>
  <c r="O595"/>
  <c r="O596"/>
  <c r="O597"/>
  <c r="O598"/>
  <c r="O599"/>
  <c r="O600"/>
  <c r="O601"/>
  <c r="O603"/>
  <c r="O604"/>
  <c r="O605"/>
  <c r="O606"/>
  <c r="O608"/>
  <c r="O609"/>
  <c r="O610"/>
  <c r="O611"/>
  <c r="O612"/>
  <c r="O614"/>
  <c r="O615"/>
  <c r="O616"/>
  <c r="O617"/>
  <c r="O552"/>
  <c r="O553"/>
  <c r="O554"/>
  <c r="O556"/>
  <c r="O558"/>
  <c r="O559"/>
  <c r="O560"/>
  <c r="O561"/>
  <c r="O563"/>
  <c r="O564"/>
  <c r="O565"/>
  <c r="O566"/>
  <c r="O568"/>
  <c r="O569"/>
  <c r="O570"/>
  <c r="O572"/>
  <c r="O573"/>
  <c r="O575"/>
  <c r="O576"/>
  <c r="O577"/>
  <c r="O578"/>
  <c r="O581"/>
  <c r="O582"/>
  <c r="O583"/>
  <c r="O584"/>
  <c r="O506"/>
  <c r="O508"/>
  <c r="O509"/>
  <c r="O510"/>
  <c r="O511"/>
  <c r="O513"/>
  <c r="O514"/>
  <c r="O515"/>
  <c r="O516"/>
  <c r="O517"/>
  <c r="O519"/>
  <c r="O520"/>
  <c r="O521"/>
  <c r="O523"/>
  <c r="O525"/>
  <c r="O526"/>
  <c r="O527"/>
  <c r="O528"/>
  <c r="O532"/>
  <c r="O533"/>
  <c r="O535"/>
  <c r="O536"/>
  <c r="O537"/>
  <c r="O538"/>
  <c r="O541"/>
  <c r="O542"/>
  <c r="O543"/>
  <c r="O429"/>
  <c r="O431"/>
  <c r="O432"/>
  <c r="O433"/>
  <c r="O434"/>
  <c r="O436"/>
  <c r="O437"/>
  <c r="O438"/>
  <c r="O439"/>
  <c r="O440"/>
  <c r="O443"/>
  <c r="O444"/>
  <c r="O445"/>
  <c r="O446"/>
  <c r="O447"/>
  <c r="O449"/>
  <c r="O450"/>
  <c r="O451"/>
  <c r="O452"/>
  <c r="O454"/>
  <c r="O455"/>
  <c r="O457"/>
  <c r="P457" s="1"/>
  <c r="O458"/>
  <c r="O459"/>
  <c r="O460"/>
  <c r="O464"/>
  <c r="O465"/>
  <c r="O466"/>
  <c r="O385"/>
  <c r="O387"/>
  <c r="O388"/>
  <c r="O389"/>
  <c r="O390"/>
  <c r="O392"/>
  <c r="O393"/>
  <c r="O394"/>
  <c r="O396"/>
  <c r="O397"/>
  <c r="O398"/>
  <c r="O399"/>
  <c r="O400"/>
  <c r="O401"/>
  <c r="O402"/>
  <c r="O404"/>
  <c r="O405"/>
  <c r="O406"/>
  <c r="O407"/>
  <c r="O409"/>
  <c r="O410"/>
  <c r="O411"/>
  <c r="O412"/>
  <c r="O413"/>
  <c r="O414"/>
  <c r="O415"/>
  <c r="O416"/>
  <c r="O417"/>
  <c r="O420"/>
  <c r="O421"/>
  <c r="O422"/>
  <c r="O423"/>
  <c r="O424"/>
  <c r="O349"/>
  <c r="O350"/>
  <c r="O351"/>
  <c r="O316"/>
  <c r="O317"/>
  <c r="O318"/>
  <c r="O319"/>
  <c r="O321"/>
  <c r="O322"/>
  <c r="O323"/>
  <c r="O324"/>
  <c r="O325"/>
  <c r="O326"/>
  <c r="O328"/>
  <c r="O329"/>
  <c r="O330"/>
  <c r="O331"/>
  <c r="O332"/>
  <c r="O333"/>
  <c r="O334"/>
  <c r="O335"/>
  <c r="O337"/>
  <c r="O338"/>
  <c r="O339"/>
  <c r="O340"/>
  <c r="O278"/>
  <c r="O279"/>
  <c r="O285"/>
  <c r="O286"/>
  <c r="O287"/>
  <c r="O288"/>
  <c r="O289"/>
  <c r="O291"/>
  <c r="O292"/>
  <c r="O293"/>
  <c r="O294"/>
  <c r="O295"/>
  <c r="O296"/>
  <c r="O297"/>
  <c r="O298"/>
  <c r="O299"/>
  <c r="O300"/>
  <c r="O238"/>
  <c r="O239"/>
  <c r="O240"/>
  <c r="O241"/>
  <c r="O242"/>
  <c r="O243"/>
  <c r="O244"/>
  <c r="O245"/>
  <c r="O246"/>
  <c r="O247"/>
  <c r="O249"/>
  <c r="O250"/>
  <c r="O251"/>
  <c r="O252"/>
  <c r="O254"/>
  <c r="O255"/>
  <c r="O256"/>
  <c r="O258"/>
  <c r="O259"/>
  <c r="O260"/>
  <c r="O261"/>
  <c r="O262"/>
  <c r="O263"/>
  <c r="O265"/>
  <c r="O266"/>
  <c r="O267"/>
  <c r="O193"/>
  <c r="O194"/>
  <c r="O195"/>
  <c r="O196"/>
  <c r="O197"/>
  <c r="O198"/>
  <c r="O199"/>
  <c r="O200"/>
  <c r="O201"/>
  <c r="O202"/>
  <c r="O203"/>
  <c r="O204"/>
  <c r="O205"/>
  <c r="O206"/>
  <c r="O208"/>
  <c r="O209"/>
  <c r="O210"/>
  <c r="O211"/>
  <c r="O212"/>
  <c r="O214"/>
  <c r="O215"/>
  <c r="O216"/>
  <c r="O217"/>
  <c r="O218"/>
  <c r="O219"/>
  <c r="O220"/>
  <c r="O221"/>
  <c r="O222"/>
  <c r="O223"/>
  <c r="O224"/>
  <c r="O225"/>
  <c r="O226"/>
  <c r="O227"/>
  <c r="O228"/>
  <c r="O229"/>
  <c r="O180"/>
  <c r="O181"/>
  <c r="O182"/>
  <c r="O183"/>
  <c r="P183" s="1"/>
  <c r="O184"/>
  <c r="P184" s="1"/>
  <c r="O185"/>
  <c r="O117"/>
  <c r="P117" s="1"/>
  <c r="O119"/>
  <c r="P119" s="1"/>
  <c r="O121"/>
  <c r="P121" s="1"/>
  <c r="O122"/>
  <c r="P122" s="1"/>
  <c r="O123"/>
  <c r="P123" s="1"/>
  <c r="O124"/>
  <c r="P124" s="1"/>
  <c r="O126"/>
  <c r="P126" s="1"/>
  <c r="O129"/>
  <c r="P129" s="1"/>
  <c r="O131"/>
  <c r="P131" s="1"/>
  <c r="O132"/>
  <c r="P132" s="1"/>
  <c r="O133"/>
  <c r="P133" s="1"/>
  <c r="O134"/>
  <c r="P134" s="1"/>
  <c r="O136"/>
  <c r="P136" s="1"/>
  <c r="O139"/>
  <c r="P139" s="1"/>
  <c r="O140"/>
  <c r="P140" s="1"/>
  <c r="O141"/>
  <c r="P141" s="1"/>
  <c r="O142"/>
  <c r="P142" s="1"/>
  <c r="O143"/>
  <c r="P143" s="1"/>
  <c r="O144"/>
  <c r="P144" s="1"/>
  <c r="O145"/>
  <c r="P145" s="1"/>
  <c r="O147"/>
  <c r="P147" s="1"/>
  <c r="O148"/>
  <c r="P148" s="1"/>
  <c r="O149"/>
  <c r="P149" s="1"/>
  <c r="O150"/>
  <c r="P150" s="1"/>
  <c r="O90"/>
  <c r="P90" s="1"/>
  <c r="O79"/>
  <c r="P79" s="1"/>
  <c r="O80"/>
  <c r="P80" s="1"/>
  <c r="O83"/>
  <c r="P83" s="1"/>
  <c r="O84"/>
  <c r="P84" s="1"/>
  <c r="O85"/>
  <c r="P85" s="1"/>
  <c r="O62"/>
  <c r="P62" s="1"/>
  <c r="O63"/>
  <c r="P63" s="1"/>
  <c r="O47"/>
  <c r="P47" s="1"/>
  <c r="O49"/>
  <c r="P49" s="1"/>
  <c r="F1332"/>
  <c r="F1324"/>
  <c r="F1317"/>
  <c r="F1301"/>
  <c r="F1295"/>
  <c r="F1288"/>
  <c r="F1282"/>
  <c r="F1272"/>
  <c r="F1259"/>
  <c r="F1250"/>
  <c r="F1246"/>
  <c r="F1242"/>
  <c r="F1237"/>
  <c r="F1234"/>
  <c r="F1228"/>
  <c r="F1225"/>
  <c r="F1212"/>
  <c r="F1195"/>
  <c r="F1184"/>
  <c r="F1175"/>
  <c r="F1167"/>
  <c r="F1130"/>
  <c r="F1089"/>
  <c r="F1031"/>
  <c r="F992"/>
  <c r="F968"/>
  <c r="F936"/>
  <c r="F904"/>
  <c r="F874"/>
  <c r="F841"/>
  <c r="F800"/>
  <c r="F758"/>
  <c r="F711"/>
  <c r="F683"/>
  <c r="F648"/>
  <c r="F618"/>
  <c r="F585"/>
  <c r="F545"/>
  <c r="F499"/>
  <c r="F468"/>
  <c r="F425"/>
  <c r="F378"/>
  <c r="F342"/>
  <c r="F301"/>
  <c r="F269"/>
  <c r="F231"/>
  <c r="F186"/>
  <c r="F151"/>
  <c r="F114"/>
  <c r="F101"/>
  <c r="F91"/>
  <c r="F86"/>
  <c r="F76"/>
  <c r="F70"/>
  <c r="F64"/>
  <c r="F58"/>
  <c r="F50"/>
  <c r="F38"/>
  <c r="Q38" s="1"/>
  <c r="R38" s="1"/>
  <c r="F37"/>
  <c r="Q37" s="1"/>
  <c r="R37" s="1"/>
  <c r="F36"/>
  <c r="Q36" s="1"/>
  <c r="R36" s="1"/>
  <c r="F33"/>
  <c r="Q33" s="1"/>
  <c r="R33" s="1"/>
  <c r="F30"/>
  <c r="Q30" s="1"/>
  <c r="R30" s="1"/>
  <c r="F26"/>
  <c r="F23"/>
  <c r="F22"/>
  <c r="Q22" s="1"/>
  <c r="R22" s="1"/>
  <c r="F21"/>
  <c r="F12"/>
  <c r="F9"/>
  <c r="F8"/>
  <c r="O912" l="1"/>
  <c r="P912" s="1"/>
  <c r="O921"/>
  <c r="P921" s="1"/>
  <c r="O146"/>
  <c r="P146" s="1"/>
  <c r="V125"/>
  <c r="V128"/>
  <c r="O1099"/>
  <c r="P1099" s="1"/>
  <c r="O932"/>
  <c r="P932" s="1"/>
  <c r="O924"/>
  <c r="P924" s="1"/>
  <c r="X924"/>
  <c r="X908"/>
  <c r="O908"/>
  <c r="P908" s="1"/>
  <c r="Y910"/>
  <c r="O910"/>
  <c r="P910" s="1"/>
  <c r="X308"/>
  <c r="X138"/>
  <c r="Y125"/>
  <c r="X1099"/>
  <c r="O1112"/>
  <c r="P1112" s="1"/>
  <c r="X1112"/>
  <c r="Y1103"/>
  <c r="O1103"/>
  <c r="P1103" s="1"/>
  <c r="Y312"/>
  <c r="O138"/>
  <c r="P138" s="1"/>
  <c r="F40"/>
  <c r="F1333"/>
  <c r="L1087"/>
  <c r="F1342" l="1"/>
  <c r="O157"/>
  <c r="P157" s="1"/>
  <c r="O164"/>
  <c r="P465"/>
  <c r="P255"/>
  <c r="O1143"/>
  <c r="O1137"/>
  <c r="P1137" s="1"/>
  <c r="P299"/>
  <c r="O282"/>
  <c r="P785" l="1"/>
  <c r="P780"/>
  <c r="V1290" l="1"/>
  <c r="P744"/>
  <c r="O484"/>
  <c r="P900"/>
  <c r="P883"/>
  <c r="O655" l="1"/>
  <c r="P655" s="1"/>
  <c r="O676"/>
  <c r="P676" s="1"/>
  <c r="P217"/>
  <c r="O376" l="1"/>
  <c r="P376" s="1"/>
  <c r="O374"/>
  <c r="O371"/>
  <c r="P371" s="1"/>
  <c r="O369"/>
  <c r="P369" s="1"/>
  <c r="P1105"/>
  <c r="O548" l="1"/>
  <c r="P548" s="1"/>
  <c r="P839"/>
  <c r="P338"/>
  <c r="P325"/>
  <c r="P334"/>
  <c r="O154" l="1"/>
  <c r="P154" s="1"/>
  <c r="V154"/>
  <c r="L154"/>
  <c r="G154"/>
  <c r="O162"/>
  <c r="V161"/>
  <c r="O161"/>
  <c r="P161" s="1"/>
  <c r="L161"/>
  <c r="G161"/>
  <c r="V159"/>
  <c r="O159"/>
  <c r="P159" s="1"/>
  <c r="L159"/>
  <c r="G159"/>
  <c r="X154" l="1"/>
  <c r="V1262"/>
  <c r="O1262"/>
  <c r="P1262" s="1"/>
  <c r="L1262"/>
  <c r="G1262"/>
  <c r="V1264"/>
  <c r="O1264"/>
  <c r="P1264" s="1"/>
  <c r="L1264"/>
  <c r="G1264"/>
  <c r="V1266"/>
  <c r="O1266"/>
  <c r="P1266" s="1"/>
  <c r="L1266"/>
  <c r="G1266"/>
  <c r="V1268"/>
  <c r="O1268"/>
  <c r="P1268" s="1"/>
  <c r="L1268"/>
  <c r="G1268"/>
  <c r="V1269"/>
  <c r="O1269"/>
  <c r="P1269" s="1"/>
  <c r="L1269"/>
  <c r="G1269"/>
  <c r="V352"/>
  <c r="O352"/>
  <c r="P352" s="1"/>
  <c r="L352"/>
  <c r="G352"/>
  <c r="V848"/>
  <c r="P848"/>
  <c r="L848"/>
  <c r="G848"/>
  <c r="V869"/>
  <c r="P869"/>
  <c r="L869"/>
  <c r="G869"/>
  <c r="V850"/>
  <c r="P850"/>
  <c r="L850"/>
  <c r="G850"/>
  <c r="V845"/>
  <c r="P845"/>
  <c r="L845"/>
  <c r="G845"/>
  <c r="V863"/>
  <c r="P863"/>
  <c r="L863"/>
  <c r="G863"/>
  <c r="V606"/>
  <c r="P606"/>
  <c r="L606"/>
  <c r="G606"/>
  <c r="V615"/>
  <c r="P615"/>
  <c r="L615"/>
  <c r="G615"/>
  <c r="V593"/>
  <c r="P593"/>
  <c r="L593"/>
  <c r="G593"/>
  <c r="V597"/>
  <c r="P597"/>
  <c r="L597"/>
  <c r="G597"/>
  <c r="V194"/>
  <c r="P194"/>
  <c r="L194"/>
  <c r="G194"/>
  <c r="V202"/>
  <c r="P202"/>
  <c r="L202"/>
  <c r="G202"/>
  <c r="V224"/>
  <c r="P224"/>
  <c r="L224"/>
  <c r="G224"/>
  <c r="V226"/>
  <c r="P226"/>
  <c r="L226"/>
  <c r="G226"/>
  <c r="V212"/>
  <c r="P212"/>
  <c r="L212"/>
  <c r="G212"/>
  <c r="V198"/>
  <c r="P198"/>
  <c r="L198"/>
  <c r="G198"/>
  <c r="V640"/>
  <c r="P640"/>
  <c r="L640"/>
  <c r="G640"/>
  <c r="V625"/>
  <c r="P625"/>
  <c r="L625"/>
  <c r="G625"/>
  <c r="V623"/>
  <c r="P623"/>
  <c r="L623"/>
  <c r="G623"/>
  <c r="V628"/>
  <c r="P628"/>
  <c r="L628"/>
  <c r="G628"/>
  <c r="X640" l="1"/>
  <c r="X606"/>
  <c r="X845"/>
  <c r="X1268"/>
  <c r="X226"/>
  <c r="X1266"/>
  <c r="X863"/>
  <c r="X625"/>
  <c r="X869"/>
  <c r="X194"/>
  <c r="X212"/>
  <c r="V1042"/>
  <c r="P1042"/>
  <c r="L1042"/>
  <c r="G1042"/>
  <c r="V1059"/>
  <c r="P1059"/>
  <c r="L1059"/>
  <c r="G1059"/>
  <c r="V1036"/>
  <c r="P1036"/>
  <c r="L1036"/>
  <c r="G1036"/>
  <c r="V1050"/>
  <c r="P1050"/>
  <c r="L1050"/>
  <c r="G1050"/>
  <c r="V1085"/>
  <c r="P1085"/>
  <c r="L1085"/>
  <c r="G1085"/>
  <c r="V1083"/>
  <c r="P1083"/>
  <c r="L1083"/>
  <c r="G1083"/>
  <c r="V433"/>
  <c r="P433"/>
  <c r="L433"/>
  <c r="G433"/>
  <c r="V1003"/>
  <c r="P1003"/>
  <c r="L1003"/>
  <c r="G1003"/>
  <c r="V1000"/>
  <c r="P1000"/>
  <c r="L1000"/>
  <c r="G1000"/>
  <c r="V1005"/>
  <c r="P1005"/>
  <c r="L1005"/>
  <c r="G1005"/>
  <c r="X1059" l="1"/>
  <c r="X433"/>
  <c r="X1085"/>
  <c r="X1036"/>
  <c r="X1000"/>
  <c r="V256"/>
  <c r="P256"/>
  <c r="L256"/>
  <c r="G256"/>
  <c r="V236"/>
  <c r="O236"/>
  <c r="P236" s="1"/>
  <c r="L236"/>
  <c r="G236"/>
  <c r="V240"/>
  <c r="P240"/>
  <c r="L240"/>
  <c r="G240"/>
  <c r="V242"/>
  <c r="P242"/>
  <c r="L242"/>
  <c r="G242"/>
  <c r="V490"/>
  <c r="O490"/>
  <c r="P490" s="1"/>
  <c r="L490"/>
  <c r="G490"/>
  <c r="V951"/>
  <c r="P951"/>
  <c r="L951"/>
  <c r="G951"/>
  <c r="U26"/>
  <c r="Q26" s="1"/>
  <c r="R26" s="1"/>
  <c r="V62"/>
  <c r="L62"/>
  <c r="G62"/>
  <c r="V447"/>
  <c r="P447"/>
  <c r="L447"/>
  <c r="G447"/>
  <c r="V375"/>
  <c r="O375"/>
  <c r="P375" s="1"/>
  <c r="L375"/>
  <c r="G375"/>
  <c r="V370"/>
  <c r="O370"/>
  <c r="P370" s="1"/>
  <c r="L370"/>
  <c r="G370"/>
  <c r="V360"/>
  <c r="O360"/>
  <c r="P360" s="1"/>
  <c r="L360"/>
  <c r="G360"/>
  <c r="V1102"/>
  <c r="P1102"/>
  <c r="L1102"/>
  <c r="G1102"/>
  <c r="V1116"/>
  <c r="P1116"/>
  <c r="L1116"/>
  <c r="G1116"/>
  <c r="V1095"/>
  <c r="P1095"/>
  <c r="L1095"/>
  <c r="G1095"/>
  <c r="V1126"/>
  <c r="P1126"/>
  <c r="L1126"/>
  <c r="G1126"/>
  <c r="V1124"/>
  <c r="P1124"/>
  <c r="L1124"/>
  <c r="G1124"/>
  <c r="V1106"/>
  <c r="P1106"/>
  <c r="L1106"/>
  <c r="G1106"/>
  <c r="V80"/>
  <c r="L80"/>
  <c r="G80"/>
  <c r="U21"/>
  <c r="Q21" s="1"/>
  <c r="R21" s="1"/>
  <c r="V280"/>
  <c r="O280"/>
  <c r="P280" s="1"/>
  <c r="L280"/>
  <c r="G280"/>
  <c r="V289"/>
  <c r="P289"/>
  <c r="L289"/>
  <c r="G289"/>
  <c r="V297"/>
  <c r="P297"/>
  <c r="L297"/>
  <c r="G297"/>
  <c r="V298"/>
  <c r="P298"/>
  <c r="L298"/>
  <c r="G298"/>
  <c r="V1192"/>
  <c r="O1192"/>
  <c r="P1192" s="1"/>
  <c r="L1192"/>
  <c r="G1192"/>
  <c r="V1193"/>
  <c r="O1193"/>
  <c r="P1193" s="1"/>
  <c r="L1193"/>
  <c r="G1193"/>
  <c r="V1189"/>
  <c r="O1189"/>
  <c r="P1189" s="1"/>
  <c r="L1189"/>
  <c r="G1189"/>
  <c r="V1187"/>
  <c r="O1187"/>
  <c r="P1187" s="1"/>
  <c r="L1187"/>
  <c r="G1187"/>
  <c r="V1280"/>
  <c r="P1280"/>
  <c r="L1280"/>
  <c r="G1280"/>
  <c r="V1277"/>
  <c r="P1277"/>
  <c r="L1277"/>
  <c r="G1277"/>
  <c r="V950"/>
  <c r="P950"/>
  <c r="L950"/>
  <c r="G950"/>
  <c r="V1156"/>
  <c r="P1156"/>
  <c r="L1156"/>
  <c r="G1156"/>
  <c r="V54"/>
  <c r="O54"/>
  <c r="P54" s="1"/>
  <c r="L54"/>
  <c r="G54"/>
  <c r="V533"/>
  <c r="P533"/>
  <c r="L533"/>
  <c r="G533"/>
  <c r="V523"/>
  <c r="P523"/>
  <c r="L523"/>
  <c r="G523"/>
  <c r="V528"/>
  <c r="P528"/>
  <c r="L528"/>
  <c r="G528"/>
  <c r="V517"/>
  <c r="P517"/>
  <c r="L517"/>
  <c r="G517"/>
  <c r="V506"/>
  <c r="P506"/>
  <c r="L506"/>
  <c r="G506"/>
  <c r="V511"/>
  <c r="P511"/>
  <c r="L511"/>
  <c r="G511"/>
  <c r="V538"/>
  <c r="P538"/>
  <c r="L538"/>
  <c r="G538"/>
  <c r="V541"/>
  <c r="P541"/>
  <c r="L541"/>
  <c r="G541"/>
  <c r="V252"/>
  <c r="P252"/>
  <c r="L252"/>
  <c r="G252"/>
  <c r="V239"/>
  <c r="P239"/>
  <c r="L239"/>
  <c r="G239"/>
  <c r="V263"/>
  <c r="P263"/>
  <c r="L263"/>
  <c r="G263"/>
  <c r="V265"/>
  <c r="P265"/>
  <c r="L265"/>
  <c r="G265"/>
  <c r="V960"/>
  <c r="P960"/>
  <c r="L960"/>
  <c r="G960"/>
  <c r="V955"/>
  <c r="P955"/>
  <c r="L955"/>
  <c r="G955"/>
  <c r="V963"/>
  <c r="P963"/>
  <c r="L963"/>
  <c r="G963"/>
  <c r="V945"/>
  <c r="P945"/>
  <c r="L945"/>
  <c r="G945"/>
  <c r="V141"/>
  <c r="L141"/>
  <c r="G141"/>
  <c r="V145"/>
  <c r="L145"/>
  <c r="G145"/>
  <c r="V134"/>
  <c r="L134"/>
  <c r="G134"/>
  <c r="V706"/>
  <c r="P706"/>
  <c r="L706"/>
  <c r="G706"/>
  <c r="V702"/>
  <c r="P702"/>
  <c r="L702"/>
  <c r="G702"/>
  <c r="V699"/>
  <c r="P699"/>
  <c r="L699"/>
  <c r="G699"/>
  <c r="V692"/>
  <c r="P692"/>
  <c r="L692"/>
  <c r="G692"/>
  <c r="V90"/>
  <c r="L90"/>
  <c r="G90"/>
  <c r="V812"/>
  <c r="P812"/>
  <c r="L812"/>
  <c r="G812"/>
  <c r="V829"/>
  <c r="P829"/>
  <c r="L829"/>
  <c r="G829"/>
  <c r="V815"/>
  <c r="P815"/>
  <c r="L815"/>
  <c r="G815"/>
  <c r="V1151"/>
  <c r="P1151"/>
  <c r="L1151"/>
  <c r="G1151"/>
  <c r="V1141"/>
  <c r="O1141"/>
  <c r="P1141" s="1"/>
  <c r="L1141"/>
  <c r="G1141"/>
  <c r="V1002"/>
  <c r="P1002"/>
  <c r="L1002"/>
  <c r="G1002"/>
  <c r="V1020"/>
  <c r="P1020"/>
  <c r="L1020"/>
  <c r="G1020"/>
  <c r="V1012"/>
  <c r="P1012"/>
  <c r="L1012"/>
  <c r="G1012"/>
  <c r="V1028"/>
  <c r="P1028"/>
  <c r="L1028"/>
  <c r="G1028"/>
  <c r="V171"/>
  <c r="O171"/>
  <c r="P171" s="1"/>
  <c r="L171"/>
  <c r="G171"/>
  <c r="V175"/>
  <c r="P175"/>
  <c r="L175"/>
  <c r="G175"/>
  <c r="V182"/>
  <c r="P182"/>
  <c r="L182"/>
  <c r="G182"/>
  <c r="V180"/>
  <c r="P180"/>
  <c r="L180"/>
  <c r="G180"/>
  <c r="V181"/>
  <c r="P181"/>
  <c r="L181"/>
  <c r="G181"/>
  <c r="V158"/>
  <c r="O158"/>
  <c r="P158" s="1"/>
  <c r="L158"/>
  <c r="G158"/>
  <c r="V561"/>
  <c r="P561"/>
  <c r="L561"/>
  <c r="G561"/>
  <c r="V549"/>
  <c r="O549"/>
  <c r="P549" s="1"/>
  <c r="L549"/>
  <c r="G549"/>
  <c r="V570"/>
  <c r="P570"/>
  <c r="L570"/>
  <c r="G570"/>
  <c r="V554"/>
  <c r="P554"/>
  <c r="L554"/>
  <c r="G554"/>
  <c r="V566"/>
  <c r="P566"/>
  <c r="L566"/>
  <c r="G566"/>
  <c r="V581"/>
  <c r="P581"/>
  <c r="L581"/>
  <c r="G581"/>
  <c r="V578"/>
  <c r="P578"/>
  <c r="L578"/>
  <c r="G578"/>
  <c r="V592"/>
  <c r="P592"/>
  <c r="L592"/>
  <c r="G592"/>
  <c r="V601"/>
  <c r="P601"/>
  <c r="L601"/>
  <c r="G601"/>
  <c r="V589"/>
  <c r="P589"/>
  <c r="L589"/>
  <c r="G589"/>
  <c r="V605"/>
  <c r="P605"/>
  <c r="L605"/>
  <c r="G605"/>
  <c r="V614"/>
  <c r="P614"/>
  <c r="L614"/>
  <c r="G614"/>
  <c r="V612"/>
  <c r="P612"/>
  <c r="L612"/>
  <c r="G612"/>
  <c r="V865"/>
  <c r="P865"/>
  <c r="L865"/>
  <c r="G865"/>
  <c r="V854"/>
  <c r="P854"/>
  <c r="L854"/>
  <c r="G854"/>
  <c r="V853"/>
  <c r="P853"/>
  <c r="L853"/>
  <c r="G853"/>
  <c r="V862"/>
  <c r="P862"/>
  <c r="L862"/>
  <c r="G862"/>
  <c r="V859"/>
  <c r="P859"/>
  <c r="L859"/>
  <c r="G859"/>
  <c r="V870"/>
  <c r="P870"/>
  <c r="L870"/>
  <c r="G870"/>
  <c r="V868"/>
  <c r="P868"/>
  <c r="L868"/>
  <c r="G868"/>
  <c r="V847"/>
  <c r="P847"/>
  <c r="L847"/>
  <c r="G847"/>
  <c r="U23"/>
  <c r="Q23" s="1"/>
  <c r="R23" s="1"/>
  <c r="V429"/>
  <c r="P429"/>
  <c r="L429"/>
  <c r="G429"/>
  <c r="V452"/>
  <c r="P452"/>
  <c r="L452"/>
  <c r="G452"/>
  <c r="V446"/>
  <c r="P446"/>
  <c r="L446"/>
  <c r="G446"/>
  <c r="V460"/>
  <c r="P460"/>
  <c r="L460"/>
  <c r="G460"/>
  <c r="V464"/>
  <c r="P464"/>
  <c r="L464"/>
  <c r="G464"/>
  <c r="V440"/>
  <c r="P440"/>
  <c r="L440"/>
  <c r="G440"/>
  <c r="V436"/>
  <c r="P436"/>
  <c r="L436"/>
  <c r="G436"/>
  <c r="V407"/>
  <c r="P407"/>
  <c r="L407"/>
  <c r="G407"/>
  <c r="V390"/>
  <c r="P390"/>
  <c r="L390"/>
  <c r="G390"/>
  <c r="V417"/>
  <c r="P417"/>
  <c r="L417"/>
  <c r="G417"/>
  <c r="V413"/>
  <c r="P413"/>
  <c r="L413"/>
  <c r="G413"/>
  <c r="V385"/>
  <c r="P385"/>
  <c r="L385"/>
  <c r="G385"/>
  <c r="V394"/>
  <c r="P394"/>
  <c r="L394"/>
  <c r="G394"/>
  <c r="V420"/>
  <c r="P420"/>
  <c r="L420"/>
  <c r="G420"/>
  <c r="V402"/>
  <c r="P402"/>
  <c r="L402"/>
  <c r="G402"/>
  <c r="U9"/>
  <c r="Q9" s="1"/>
  <c r="R9" s="1"/>
  <c r="V319"/>
  <c r="P319"/>
  <c r="L319"/>
  <c r="G319"/>
  <c r="V337"/>
  <c r="P337"/>
  <c r="L337"/>
  <c r="G337"/>
  <c r="P326"/>
  <c r="V330"/>
  <c r="P330"/>
  <c r="L330"/>
  <c r="G330"/>
  <c r="V307"/>
  <c r="P307"/>
  <c r="L307"/>
  <c r="G307"/>
  <c r="V316"/>
  <c r="P316"/>
  <c r="L316"/>
  <c r="G316"/>
  <c r="V335"/>
  <c r="P335"/>
  <c r="L335"/>
  <c r="G335"/>
  <c r="V326"/>
  <c r="L326"/>
  <c r="G326"/>
  <c r="X326" s="1"/>
  <c r="V753"/>
  <c r="P753"/>
  <c r="L753"/>
  <c r="G753"/>
  <c r="V719"/>
  <c r="P719"/>
  <c r="L719"/>
  <c r="G719"/>
  <c r="V740"/>
  <c r="P740"/>
  <c r="L740"/>
  <c r="G740"/>
  <c r="V729"/>
  <c r="P729"/>
  <c r="L729"/>
  <c r="G729"/>
  <c r="V1232"/>
  <c r="P1232"/>
  <c r="L1232"/>
  <c r="G1232"/>
  <c r="V645"/>
  <c r="P645"/>
  <c r="L645"/>
  <c r="G645"/>
  <c r="V627"/>
  <c r="P627"/>
  <c r="L627"/>
  <c r="G627"/>
  <c r="V920"/>
  <c r="P920"/>
  <c r="L920"/>
  <c r="G920"/>
  <c r="P916"/>
  <c r="V916"/>
  <c r="L916"/>
  <c r="G916"/>
  <c r="V933"/>
  <c r="P933"/>
  <c r="L933"/>
  <c r="G933"/>
  <c r="V206"/>
  <c r="P206"/>
  <c r="L206"/>
  <c r="G206"/>
  <c r="V201"/>
  <c r="P201"/>
  <c r="L201"/>
  <c r="G201"/>
  <c r="V223"/>
  <c r="P223"/>
  <c r="L223"/>
  <c r="G223"/>
  <c r="V225"/>
  <c r="P225"/>
  <c r="L225"/>
  <c r="G225"/>
  <c r="P218"/>
  <c r="V218"/>
  <c r="L218"/>
  <c r="G218"/>
  <c r="V211"/>
  <c r="P211"/>
  <c r="L211"/>
  <c r="G211"/>
  <c r="V197"/>
  <c r="P197"/>
  <c r="L197"/>
  <c r="G197"/>
  <c r="V1054"/>
  <c r="P1054"/>
  <c r="L1054"/>
  <c r="G1054"/>
  <c r="P1072"/>
  <c r="V1072"/>
  <c r="L1072"/>
  <c r="G1072"/>
  <c r="V1041"/>
  <c r="P1041"/>
  <c r="L1041"/>
  <c r="G1041"/>
  <c r="P1082"/>
  <c r="V1082"/>
  <c r="L1082"/>
  <c r="G1082"/>
  <c r="V980"/>
  <c r="P980"/>
  <c r="L980"/>
  <c r="G980"/>
  <c r="V973"/>
  <c r="P973"/>
  <c r="L973"/>
  <c r="G973"/>
  <c r="P789"/>
  <c r="V789"/>
  <c r="L789"/>
  <c r="G789"/>
  <c r="V765"/>
  <c r="P765"/>
  <c r="L765"/>
  <c r="G765"/>
  <c r="X862" l="1"/>
  <c r="X605"/>
  <c r="X1151"/>
  <c r="X702"/>
  <c r="X1156"/>
  <c r="X402"/>
  <c r="X420"/>
  <c r="X1072"/>
  <c r="X385"/>
  <c r="X1189"/>
  <c r="X1192"/>
  <c r="X298"/>
  <c r="X578"/>
  <c r="X566"/>
  <c r="X180"/>
  <c r="X1020"/>
  <c r="X236"/>
  <c r="X1126"/>
  <c r="X256"/>
  <c r="X375"/>
  <c r="X1095"/>
  <c r="X528"/>
  <c r="X538"/>
  <c r="X263"/>
  <c r="X960"/>
  <c r="X955"/>
  <c r="X211"/>
  <c r="X335"/>
  <c r="X307"/>
  <c r="X452"/>
  <c r="X706"/>
  <c r="X175"/>
  <c r="X549"/>
  <c r="X460"/>
  <c r="X612"/>
  <c r="X868"/>
  <c r="X933"/>
  <c r="X916"/>
  <c r="X225"/>
  <c r="V25" l="1"/>
  <c r="L25"/>
  <c r="G25"/>
  <c r="V23"/>
  <c r="L23"/>
  <c r="V39"/>
  <c r="L39"/>
  <c r="G39"/>
  <c r="V19"/>
  <c r="L19"/>
  <c r="G19"/>
  <c r="V38"/>
  <c r="L38"/>
  <c r="V29"/>
  <c r="L29"/>
  <c r="G29"/>
  <c r="V28"/>
  <c r="L28"/>
  <c r="G28"/>
  <c r="V10"/>
  <c r="L10"/>
  <c r="G10"/>
  <c r="V18"/>
  <c r="L18"/>
  <c r="G18"/>
  <c r="Y18" s="1"/>
  <c r="V15"/>
  <c r="L15"/>
  <c r="G15"/>
  <c r="V14"/>
  <c r="L14"/>
  <c r="G14"/>
  <c r="Y15" l="1"/>
  <c r="Y28"/>
  <c r="Y39"/>
  <c r="Y29"/>
  <c r="G38"/>
  <c r="Y38" s="1"/>
  <c r="Y25"/>
  <c r="G23"/>
  <c r="Y23" s="1"/>
  <c r="Y19"/>
  <c r="Y10"/>
  <c r="Y14"/>
  <c r="O1327" l="1"/>
  <c r="O1328"/>
  <c r="O1329"/>
  <c r="O1330"/>
  <c r="O1331"/>
  <c r="O1326"/>
  <c r="O1270"/>
  <c r="O1267"/>
  <c r="O1236"/>
  <c r="O1178"/>
  <c r="O1172"/>
  <c r="P1071"/>
  <c r="O907"/>
  <c r="O909"/>
  <c r="O714"/>
  <c r="O658"/>
  <c r="O659"/>
  <c r="O660"/>
  <c r="O502"/>
  <c r="O504"/>
  <c r="O505"/>
  <c r="O480"/>
  <c r="O482"/>
  <c r="O487"/>
  <c r="O488"/>
  <c r="O489"/>
  <c r="O492"/>
  <c r="O493"/>
  <c r="O494"/>
  <c r="O495"/>
  <c r="O359"/>
  <c r="O311"/>
  <c r="O268"/>
  <c r="O234"/>
  <c r="P234" s="1"/>
  <c r="O235"/>
  <c r="P235" s="1"/>
  <c r="O237"/>
  <c r="P237" s="1"/>
  <c r="P238"/>
  <c r="P210"/>
  <c r="P200"/>
  <c r="P222"/>
  <c r="P227"/>
  <c r="P228"/>
  <c r="P229"/>
  <c r="O105"/>
  <c r="P105" s="1"/>
  <c r="O106"/>
  <c r="P106" s="1"/>
  <c r="O107"/>
  <c r="P107" s="1"/>
  <c r="O109"/>
  <c r="P109" s="1"/>
  <c r="O110"/>
  <c r="P110" s="1"/>
  <c r="O111"/>
  <c r="P111" s="1"/>
  <c r="O112"/>
  <c r="P112" s="1"/>
  <c r="O113"/>
  <c r="P113" s="1"/>
  <c r="O53"/>
  <c r="P53" s="1"/>
  <c r="O56"/>
  <c r="P56" s="1"/>
  <c r="V52" l="1"/>
  <c r="P1178"/>
  <c r="P459"/>
  <c r="V439"/>
  <c r="P532"/>
  <c r="P537"/>
  <c r="P505"/>
  <c r="P493"/>
  <c r="P495"/>
  <c r="P311"/>
  <c r="P553"/>
  <c r="P577"/>
  <c r="P1278"/>
  <c r="O1275"/>
  <c r="P1275" s="1"/>
  <c r="P1276"/>
  <c r="P1279"/>
  <c r="P1281"/>
  <c r="P1040" l="1"/>
  <c r="P1204"/>
  <c r="V1204"/>
  <c r="L1204"/>
  <c r="G1204"/>
  <c r="V1200"/>
  <c r="L1200"/>
  <c r="G1200"/>
  <c r="P1198"/>
  <c r="V1198"/>
  <c r="L1198"/>
  <c r="G1198"/>
  <c r="P739"/>
  <c r="P811"/>
  <c r="U64"/>
  <c r="X1198" l="1"/>
  <c r="X1204"/>
  <c r="P1200"/>
  <c r="P1236" l="1"/>
  <c r="P1327"/>
  <c r="P1328"/>
  <c r="P1329"/>
  <c r="P1330"/>
  <c r="P1331"/>
  <c r="P351" l="1"/>
  <c r="P959"/>
  <c r="P942" l="1"/>
  <c r="P622"/>
  <c r="P621"/>
  <c r="V47" l="1"/>
  <c r="L47"/>
  <c r="G47"/>
  <c r="V725" l="1"/>
  <c r="P725"/>
  <c r="L725"/>
  <c r="G725"/>
  <c r="V1007"/>
  <c r="P1007"/>
  <c r="L1007"/>
  <c r="G1007"/>
  <c r="V1019"/>
  <c r="P1019"/>
  <c r="L1019"/>
  <c r="G1019"/>
  <c r="V1011"/>
  <c r="P1011"/>
  <c r="L1011"/>
  <c r="G1011"/>
  <c r="L1027"/>
  <c r="G1027"/>
  <c r="V338"/>
  <c r="L338"/>
  <c r="G338"/>
  <c r="V334"/>
  <c r="L334"/>
  <c r="G334"/>
  <c r="V325"/>
  <c r="L325"/>
  <c r="G325"/>
  <c r="V748"/>
  <c r="P748"/>
  <c r="L748"/>
  <c r="G748"/>
  <c r="O722"/>
  <c r="L722"/>
  <c r="G722"/>
  <c r="V714"/>
  <c r="P714"/>
  <c r="L714"/>
  <c r="G714"/>
  <c r="V734"/>
  <c r="P734"/>
  <c r="L734"/>
  <c r="G734"/>
  <c r="V744"/>
  <c r="L744"/>
  <c r="G744"/>
  <c r="V739"/>
  <c r="L739"/>
  <c r="G739"/>
  <c r="L755"/>
  <c r="G755"/>
  <c r="V754"/>
  <c r="P754"/>
  <c r="L754"/>
  <c r="G754"/>
  <c r="V780"/>
  <c r="L780"/>
  <c r="G780"/>
  <c r="L769"/>
  <c r="G769"/>
  <c r="G771"/>
  <c r="L771"/>
  <c r="P771"/>
  <c r="V771"/>
  <c r="V785"/>
  <c r="L785"/>
  <c r="G785"/>
  <c r="V775"/>
  <c r="P775"/>
  <c r="L775"/>
  <c r="G775"/>
  <c r="V451"/>
  <c r="P451"/>
  <c r="L451"/>
  <c r="G451"/>
  <c r="V459"/>
  <c r="L459"/>
  <c r="G459"/>
  <c r="V445"/>
  <c r="P445"/>
  <c r="L445"/>
  <c r="G445"/>
  <c r="V465"/>
  <c r="L465"/>
  <c r="G465"/>
  <c r="U456"/>
  <c r="L456"/>
  <c r="G456"/>
  <c r="L435"/>
  <c r="G435"/>
  <c r="V200"/>
  <c r="L200"/>
  <c r="G200"/>
  <c r="V222"/>
  <c r="L222"/>
  <c r="G222"/>
  <c r="V227"/>
  <c r="L227"/>
  <c r="G227"/>
  <c r="V217"/>
  <c r="L217"/>
  <c r="G217"/>
  <c r="V210"/>
  <c r="L210"/>
  <c r="G210"/>
  <c r="V79"/>
  <c r="L79"/>
  <c r="G79"/>
  <c r="L83"/>
  <c r="G83"/>
  <c r="L68"/>
  <c r="G68"/>
  <c r="V53"/>
  <c r="L53"/>
  <c r="G53"/>
  <c r="V948"/>
  <c r="P948"/>
  <c r="L948"/>
  <c r="G948"/>
  <c r="V959"/>
  <c r="L959"/>
  <c r="G959"/>
  <c r="V1105"/>
  <c r="L1105"/>
  <c r="G1105"/>
  <c r="V1178"/>
  <c r="L1178"/>
  <c r="G1178"/>
  <c r="V977"/>
  <c r="P977"/>
  <c r="L977"/>
  <c r="G977"/>
  <c r="V111"/>
  <c r="L111"/>
  <c r="G111"/>
  <c r="V105"/>
  <c r="L105"/>
  <c r="G105"/>
  <c r="V907"/>
  <c r="P907"/>
  <c r="L907"/>
  <c r="G907"/>
  <c r="V123"/>
  <c r="L123"/>
  <c r="G123"/>
  <c r="V148"/>
  <c r="L148"/>
  <c r="G148"/>
  <c r="O127"/>
  <c r="P127" s="1"/>
  <c r="L127"/>
  <c r="G127"/>
  <c r="L144"/>
  <c r="G144"/>
  <c r="U12"/>
  <c r="Q12" s="1"/>
  <c r="R12" s="1"/>
  <c r="V548"/>
  <c r="L548"/>
  <c r="G548"/>
  <c r="L569"/>
  <c r="G569"/>
  <c r="V553"/>
  <c r="L553"/>
  <c r="G553"/>
  <c r="V559"/>
  <c r="P559"/>
  <c r="L559"/>
  <c r="G559"/>
  <c r="L573"/>
  <c r="G573"/>
  <c r="V565"/>
  <c r="P565"/>
  <c r="L565"/>
  <c r="G565"/>
  <c r="V582"/>
  <c r="P582"/>
  <c r="L582"/>
  <c r="G582"/>
  <c r="G583"/>
  <c r="L583"/>
  <c r="P583"/>
  <c r="V583"/>
  <c r="V577"/>
  <c r="L577"/>
  <c r="G577"/>
  <c r="V1058"/>
  <c r="P1058"/>
  <c r="L1058"/>
  <c r="G1058"/>
  <c r="V1071"/>
  <c r="L1071"/>
  <c r="G1071"/>
  <c r="O1066"/>
  <c r="L1066"/>
  <c r="G1066"/>
  <c r="V1040"/>
  <c r="L1040"/>
  <c r="G1040"/>
  <c r="V1048"/>
  <c r="P1048"/>
  <c r="L1048"/>
  <c r="G1048"/>
  <c r="V1035"/>
  <c r="P1035"/>
  <c r="L1035"/>
  <c r="G1035"/>
  <c r="L1081"/>
  <c r="G1081"/>
  <c r="V514"/>
  <c r="P514"/>
  <c r="L514"/>
  <c r="G514"/>
  <c r="V532"/>
  <c r="L532"/>
  <c r="G532"/>
  <c r="O522"/>
  <c r="L522"/>
  <c r="G522"/>
  <c r="V527"/>
  <c r="P527"/>
  <c r="L527"/>
  <c r="G527"/>
  <c r="V516"/>
  <c r="P516"/>
  <c r="L516"/>
  <c r="G516"/>
  <c r="V505"/>
  <c r="L505"/>
  <c r="G505"/>
  <c r="V502"/>
  <c r="P502"/>
  <c r="L502"/>
  <c r="G502"/>
  <c r="V510"/>
  <c r="P510"/>
  <c r="L510"/>
  <c r="G510"/>
  <c r="V537"/>
  <c r="L537"/>
  <c r="G537"/>
  <c r="V542"/>
  <c r="P542"/>
  <c r="L542"/>
  <c r="G542"/>
  <c r="V1148"/>
  <c r="P1148"/>
  <c r="L1148"/>
  <c r="G1148"/>
  <c r="V351"/>
  <c r="L351"/>
  <c r="G351"/>
  <c r="V374"/>
  <c r="P374"/>
  <c r="L374"/>
  <c r="G374"/>
  <c r="V376"/>
  <c r="L376"/>
  <c r="G376"/>
  <c r="U348"/>
  <c r="L348"/>
  <c r="G348"/>
  <c r="V359"/>
  <c r="P359"/>
  <c r="L359"/>
  <c r="G359"/>
  <c r="V371"/>
  <c r="L371"/>
  <c r="G371"/>
  <c r="V369"/>
  <c r="L369"/>
  <c r="G369"/>
  <c r="V669"/>
  <c r="P669"/>
  <c r="L669"/>
  <c r="G669"/>
  <c r="L662"/>
  <c r="G662"/>
  <c r="V655"/>
  <c r="L655"/>
  <c r="G655"/>
  <c r="L678"/>
  <c r="G678"/>
  <c r="V676"/>
  <c r="L676"/>
  <c r="G676"/>
  <c r="L124"/>
  <c r="G124"/>
  <c r="L133"/>
  <c r="G133"/>
  <c r="L147"/>
  <c r="G147"/>
  <c r="O137"/>
  <c r="P137" s="1"/>
  <c r="L137"/>
  <c r="G137"/>
  <c r="L117"/>
  <c r="G117"/>
  <c r="O130"/>
  <c r="P130" s="1"/>
  <c r="L130"/>
  <c r="G130"/>
  <c r="V892"/>
  <c r="P892"/>
  <c r="L892"/>
  <c r="G892"/>
  <c r="V900"/>
  <c r="L900"/>
  <c r="G900"/>
  <c r="V883"/>
  <c r="L883"/>
  <c r="G883"/>
  <c r="O805"/>
  <c r="L805"/>
  <c r="G805"/>
  <c r="V804"/>
  <c r="P804"/>
  <c r="L804"/>
  <c r="G804"/>
  <c r="V836"/>
  <c r="P836"/>
  <c r="L836"/>
  <c r="G836"/>
  <c r="L828"/>
  <c r="G828"/>
  <c r="V839"/>
  <c r="L839"/>
  <c r="G839"/>
  <c r="L822"/>
  <c r="G822"/>
  <c r="V811"/>
  <c r="L811"/>
  <c r="G811"/>
  <c r="V818"/>
  <c r="P818"/>
  <c r="L818"/>
  <c r="G818"/>
  <c r="V807"/>
  <c r="P807"/>
  <c r="L807"/>
  <c r="G807"/>
  <c r="V827"/>
  <c r="P827"/>
  <c r="L827"/>
  <c r="G827"/>
  <c r="G819"/>
  <c r="L819"/>
  <c r="P819"/>
  <c r="V819"/>
  <c r="V942"/>
  <c r="L942"/>
  <c r="G942"/>
  <c r="V311"/>
  <c r="L311"/>
  <c r="G311"/>
  <c r="V1236"/>
  <c r="L1236"/>
  <c r="G1236"/>
  <c r="V1137"/>
  <c r="L1137"/>
  <c r="G1137"/>
  <c r="V1143"/>
  <c r="P1143"/>
  <c r="L1143"/>
  <c r="G1143"/>
  <c r="V183"/>
  <c r="L183"/>
  <c r="G183"/>
  <c r="V164"/>
  <c r="P164"/>
  <c r="L164"/>
  <c r="G164"/>
  <c r="V157"/>
  <c r="L157"/>
  <c r="G157"/>
  <c r="V622"/>
  <c r="L622"/>
  <c r="G622"/>
  <c r="V621"/>
  <c r="L621"/>
  <c r="G621"/>
  <c r="O638"/>
  <c r="L638"/>
  <c r="G638"/>
  <c r="L643"/>
  <c r="G643"/>
  <c r="V630"/>
  <c r="P630"/>
  <c r="L630"/>
  <c r="G630"/>
  <c r="V659"/>
  <c r="P659"/>
  <c r="L659"/>
  <c r="G659"/>
  <c r="V288"/>
  <c r="P288"/>
  <c r="L288"/>
  <c r="G288"/>
  <c r="L276"/>
  <c r="G276"/>
  <c r="V282"/>
  <c r="P282"/>
  <c r="L282"/>
  <c r="G282"/>
  <c r="V296"/>
  <c r="P296"/>
  <c r="L296"/>
  <c r="G296"/>
  <c r="V285"/>
  <c r="P285"/>
  <c r="L285"/>
  <c r="G285"/>
  <c r="G286"/>
  <c r="L286"/>
  <c r="P286"/>
  <c r="V286"/>
  <c r="V299"/>
  <c r="L299"/>
  <c r="G299"/>
  <c r="K1332"/>
  <c r="O1332"/>
  <c r="V1326"/>
  <c r="P1326"/>
  <c r="L1326"/>
  <c r="G1326"/>
  <c r="V1328"/>
  <c r="L1328"/>
  <c r="G1328"/>
  <c r="V1327"/>
  <c r="L1327"/>
  <c r="G1327"/>
  <c r="V1331"/>
  <c r="L1331"/>
  <c r="G1331"/>
  <c r="V1330"/>
  <c r="L1330"/>
  <c r="G1330"/>
  <c r="V1329"/>
  <c r="L1329"/>
  <c r="G1329"/>
  <c r="L485"/>
  <c r="G485"/>
  <c r="V484"/>
  <c r="P484"/>
  <c r="L484"/>
  <c r="G484"/>
  <c r="G480"/>
  <c r="V480"/>
  <c r="P480"/>
  <c r="L480"/>
  <c r="L478"/>
  <c r="O478"/>
  <c r="P478" s="1"/>
  <c r="V478"/>
  <c r="V493"/>
  <c r="L493"/>
  <c r="G493"/>
  <c r="V488"/>
  <c r="V489"/>
  <c r="V492"/>
  <c r="V494"/>
  <c r="V497"/>
  <c r="V495"/>
  <c r="L495"/>
  <c r="G495"/>
  <c r="V487"/>
  <c r="P487"/>
  <c r="L487"/>
  <c r="G487"/>
  <c r="L483"/>
  <c r="G483"/>
  <c r="V255"/>
  <c r="V246"/>
  <c r="V235"/>
  <c r="V772"/>
  <c r="P772"/>
  <c r="L772"/>
  <c r="G772"/>
  <c r="L244"/>
  <c r="G244"/>
  <c r="L267"/>
  <c r="G267"/>
  <c r="L247"/>
  <c r="G247"/>
  <c r="P246"/>
  <c r="L246"/>
  <c r="G246"/>
  <c r="L235"/>
  <c r="G235"/>
  <c r="L255"/>
  <c r="G255"/>
  <c r="O46"/>
  <c r="O57"/>
  <c r="O52"/>
  <c r="O60"/>
  <c r="O69"/>
  <c r="O66"/>
  <c r="O75"/>
  <c r="O74"/>
  <c r="O72"/>
  <c r="O78"/>
  <c r="O88"/>
  <c r="O96"/>
  <c r="O98"/>
  <c r="O100"/>
  <c r="O155"/>
  <c r="O156"/>
  <c r="O160"/>
  <c r="O163"/>
  <c r="O165"/>
  <c r="O166"/>
  <c r="O167"/>
  <c r="O169"/>
  <c r="O170"/>
  <c r="O173"/>
  <c r="O174"/>
  <c r="O176"/>
  <c r="O177"/>
  <c r="O179"/>
  <c r="O230"/>
  <c r="O189"/>
  <c r="O190"/>
  <c r="O192"/>
  <c r="O272"/>
  <c r="O275"/>
  <c r="O281"/>
  <c r="O283"/>
  <c r="O284"/>
  <c r="O304"/>
  <c r="O306"/>
  <c r="O309"/>
  <c r="O310"/>
  <c r="O313"/>
  <c r="O314"/>
  <c r="O315"/>
  <c r="O341"/>
  <c r="O345"/>
  <c r="O347"/>
  <c r="O353"/>
  <c r="O354"/>
  <c r="O355"/>
  <c r="O356"/>
  <c r="O357"/>
  <c r="O358"/>
  <c r="O362"/>
  <c r="O363"/>
  <c r="O364"/>
  <c r="O365"/>
  <c r="O366"/>
  <c r="O367"/>
  <c r="O368"/>
  <c r="O373"/>
  <c r="O377"/>
  <c r="O381"/>
  <c r="O383"/>
  <c r="O384"/>
  <c r="V662" l="1"/>
  <c r="O662"/>
  <c r="P662" s="1"/>
  <c r="V348"/>
  <c r="O348"/>
  <c r="P348" s="1"/>
  <c r="V435"/>
  <c r="O435"/>
  <c r="P435" s="1"/>
  <c r="V769"/>
  <c r="O769"/>
  <c r="P769" s="1"/>
  <c r="V485"/>
  <c r="O485"/>
  <c r="P485" s="1"/>
  <c r="V276"/>
  <c r="O276"/>
  <c r="P276" s="1"/>
  <c r="V822"/>
  <c r="X822" s="1"/>
  <c r="O822"/>
  <c r="P822" s="1"/>
  <c r="V678"/>
  <c r="X678" s="1"/>
  <c r="O678"/>
  <c r="P678" s="1"/>
  <c r="V456"/>
  <c r="O456"/>
  <c r="P456" s="1"/>
  <c r="V1027"/>
  <c r="O1027"/>
  <c r="P1027" s="1"/>
  <c r="V805"/>
  <c r="P805"/>
  <c r="V1081"/>
  <c r="X1081" s="1"/>
  <c r="P1081"/>
  <c r="V1066"/>
  <c r="P1066"/>
  <c r="V244"/>
  <c r="Y244" s="1"/>
  <c r="P244"/>
  <c r="V247"/>
  <c r="P247"/>
  <c r="V267"/>
  <c r="X267" s="1"/>
  <c r="P267"/>
  <c r="V483"/>
  <c r="O483"/>
  <c r="P483" s="1"/>
  <c r="V117"/>
  <c r="V147"/>
  <c r="V124"/>
  <c r="Y124" s="1"/>
  <c r="V522"/>
  <c r="P522"/>
  <c r="V573"/>
  <c r="P573"/>
  <c r="V127"/>
  <c r="V68"/>
  <c r="O68"/>
  <c r="P68" s="1"/>
  <c r="V828"/>
  <c r="P828"/>
  <c r="V130"/>
  <c r="V137"/>
  <c r="V133"/>
  <c r="V569"/>
  <c r="P569"/>
  <c r="V144"/>
  <c r="V83"/>
  <c r="V755"/>
  <c r="P755"/>
  <c r="V722"/>
  <c r="P722"/>
  <c r="Y942"/>
  <c r="Y811"/>
  <c r="V638"/>
  <c r="P638"/>
  <c r="Y311"/>
  <c r="V643"/>
  <c r="P643"/>
  <c r="Y621"/>
  <c r="Y948"/>
  <c r="Y53"/>
  <c r="Y771"/>
  <c r="Y883"/>
  <c r="Y655"/>
  <c r="Y351"/>
  <c r="Y1137"/>
  <c r="Y1040"/>
  <c r="Y123"/>
  <c r="Y157"/>
  <c r="Y505"/>
  <c r="Y977"/>
  <c r="X582"/>
  <c r="X734"/>
  <c r="X338"/>
  <c r="Y1007"/>
  <c r="Y725"/>
  <c r="X1019"/>
  <c r="X1027"/>
  <c r="X325"/>
  <c r="X748"/>
  <c r="X565"/>
  <c r="Y553"/>
  <c r="X819"/>
  <c r="Y818"/>
  <c r="Y130"/>
  <c r="X542"/>
  <c r="Y1048"/>
  <c r="X1058"/>
  <c r="Y559"/>
  <c r="Y79"/>
  <c r="X210"/>
  <c r="X785"/>
  <c r="X451"/>
  <c r="X465"/>
  <c r="X222"/>
  <c r="X144"/>
  <c r="X900"/>
  <c r="Y514"/>
  <c r="X527"/>
  <c r="X374"/>
  <c r="X369"/>
  <c r="X137"/>
  <c r="X836"/>
  <c r="X296"/>
  <c r="Y1236"/>
  <c r="L1332"/>
  <c r="V1332"/>
  <c r="P1332"/>
  <c r="X285"/>
  <c r="Y630"/>
  <c r="X643"/>
  <c r="Y1143"/>
  <c r="X183"/>
  <c r="Y164"/>
  <c r="Y622"/>
  <c r="Y659"/>
  <c r="U1332"/>
  <c r="G1332"/>
  <c r="X1328"/>
  <c r="X1331"/>
  <c r="Y483"/>
  <c r="X487"/>
  <c r="X255"/>
  <c r="Y772"/>
  <c r="O467"/>
  <c r="O428"/>
  <c r="O427"/>
  <c r="O498"/>
  <c r="O497"/>
  <c r="O486"/>
  <c r="O479"/>
  <c r="O476"/>
  <c r="O475"/>
  <c r="O474"/>
  <c r="O472"/>
  <c r="O471"/>
  <c r="O470"/>
  <c r="O544"/>
  <c r="O501"/>
  <c r="O551"/>
  <c r="O547"/>
  <c r="O588"/>
  <c r="O587"/>
  <c r="O620"/>
  <c r="O682"/>
  <c r="O661"/>
  <c r="O657"/>
  <c r="O654"/>
  <c r="O653"/>
  <c r="O651"/>
  <c r="O650"/>
  <c r="O710"/>
  <c r="O709"/>
  <c r="O708"/>
  <c r="O707"/>
  <c r="O690"/>
  <c r="O688"/>
  <c r="O687"/>
  <c r="O686"/>
  <c r="O685"/>
  <c r="O757"/>
  <c r="O713"/>
  <c r="O761"/>
  <c r="O760"/>
  <c r="O803"/>
  <c r="O802"/>
  <c r="O844"/>
  <c r="O843"/>
  <c r="O877"/>
  <c r="O876"/>
  <c r="O906"/>
  <c r="O941"/>
  <c r="O939"/>
  <c r="O938"/>
  <c r="O970"/>
  <c r="O994"/>
  <c r="P1080"/>
  <c r="P1079"/>
  <c r="P1078"/>
  <c r="P1077"/>
  <c r="P1076"/>
  <c r="P1070"/>
  <c r="P1069"/>
  <c r="O1034"/>
  <c r="O1033"/>
  <c r="O1093"/>
  <c r="O1092"/>
  <c r="O1091"/>
  <c r="O1142"/>
  <c r="O1140"/>
  <c r="O1139"/>
  <c r="O1136"/>
  <c r="O1135"/>
  <c r="O1133"/>
  <c r="O1132"/>
  <c r="O1177"/>
  <c r="O1197"/>
  <c r="O1219"/>
  <c r="O1230" l="1"/>
  <c r="O1249"/>
  <c r="O1248"/>
  <c r="O1245"/>
  <c r="O1244"/>
  <c r="O1240"/>
  <c r="O1241"/>
  <c r="O1239"/>
  <c r="L1207" l="1"/>
  <c r="V294" l="1"/>
  <c r="P294"/>
  <c r="L294"/>
  <c r="G294"/>
  <c r="V1248"/>
  <c r="P1248"/>
  <c r="L1248"/>
  <c r="G1248"/>
  <c r="U1246"/>
  <c r="K1246"/>
  <c r="V1245"/>
  <c r="P1245"/>
  <c r="L1245"/>
  <c r="G1245"/>
  <c r="V1244"/>
  <c r="P1244"/>
  <c r="L1244"/>
  <c r="G1244"/>
  <c r="V1172"/>
  <c r="P1172"/>
  <c r="L1172"/>
  <c r="G1172"/>
  <c r="V1173"/>
  <c r="O1173"/>
  <c r="P1173" s="1"/>
  <c r="L1173"/>
  <c r="G1173"/>
  <c r="P665"/>
  <c r="V665"/>
  <c r="L665"/>
  <c r="G665"/>
  <c r="P672"/>
  <c r="V672"/>
  <c r="L672"/>
  <c r="G672"/>
  <c r="V651"/>
  <c r="L651"/>
  <c r="G651"/>
  <c r="V658"/>
  <c r="P658"/>
  <c r="L658"/>
  <c r="G658"/>
  <c r="V657"/>
  <c r="P657"/>
  <c r="L657"/>
  <c r="G657"/>
  <c r="P661"/>
  <c r="V661"/>
  <c r="L661"/>
  <c r="G661"/>
  <c r="P654"/>
  <c r="V654"/>
  <c r="L654"/>
  <c r="G654"/>
  <c r="V680"/>
  <c r="L680"/>
  <c r="G680"/>
  <c r="V681"/>
  <c r="P681"/>
  <c r="L681"/>
  <c r="G681"/>
  <c r="V674"/>
  <c r="P674"/>
  <c r="L674"/>
  <c r="G674"/>
  <c r="V1211"/>
  <c r="P1211"/>
  <c r="L1211"/>
  <c r="G1211"/>
  <c r="V1210"/>
  <c r="P1210"/>
  <c r="L1210"/>
  <c r="G1210"/>
  <c r="V1208"/>
  <c r="P1208"/>
  <c r="L1208"/>
  <c r="G1208"/>
  <c r="V1206"/>
  <c r="L1206"/>
  <c r="G1206"/>
  <c r="K1225"/>
  <c r="V1224"/>
  <c r="P1224"/>
  <c r="L1224"/>
  <c r="G1224"/>
  <c r="V1223"/>
  <c r="P1223"/>
  <c r="L1223"/>
  <c r="G1223"/>
  <c r="V1222"/>
  <c r="P1222"/>
  <c r="L1222"/>
  <c r="G1222"/>
  <c r="V1221"/>
  <c r="P1221"/>
  <c r="L1221"/>
  <c r="G1221"/>
  <c r="V1220"/>
  <c r="P1220"/>
  <c r="L1220"/>
  <c r="G1220"/>
  <c r="V1219"/>
  <c r="P1219"/>
  <c r="L1219"/>
  <c r="G1219"/>
  <c r="U1225"/>
  <c r="L1214"/>
  <c r="G1214"/>
  <c r="V878"/>
  <c r="P878"/>
  <c r="L878"/>
  <c r="G878"/>
  <c r="V877"/>
  <c r="P877"/>
  <c r="L877"/>
  <c r="G877"/>
  <c r="V888"/>
  <c r="P888"/>
  <c r="L888"/>
  <c r="G888"/>
  <c r="V886"/>
  <c r="P886"/>
  <c r="L886"/>
  <c r="G886"/>
  <c r="P897"/>
  <c r="V897"/>
  <c r="L897"/>
  <c r="G897"/>
  <c r="P895"/>
  <c r="V895"/>
  <c r="L895"/>
  <c r="G895"/>
  <c r="V891"/>
  <c r="P891"/>
  <c r="L891"/>
  <c r="G891"/>
  <c r="G894"/>
  <c r="L894"/>
  <c r="P894"/>
  <c r="V894"/>
  <c r="P890"/>
  <c r="V890"/>
  <c r="L890"/>
  <c r="G890"/>
  <c r="V898"/>
  <c r="P898"/>
  <c r="L898"/>
  <c r="G898"/>
  <c r="P984"/>
  <c r="L984"/>
  <c r="V984"/>
  <c r="G984"/>
  <c r="P979"/>
  <c r="L979"/>
  <c r="V979"/>
  <c r="G979"/>
  <c r="L982"/>
  <c r="V976"/>
  <c r="P976"/>
  <c r="L976"/>
  <c r="G976"/>
  <c r="V975"/>
  <c r="P975"/>
  <c r="L975"/>
  <c r="G975"/>
  <c r="P986"/>
  <c r="V986"/>
  <c r="L986"/>
  <c r="G986"/>
  <c r="V1108"/>
  <c r="P1108"/>
  <c r="L1108"/>
  <c r="G1108"/>
  <c r="V1104"/>
  <c r="P1104"/>
  <c r="L1104"/>
  <c r="G1104"/>
  <c r="V1098"/>
  <c r="P1098"/>
  <c r="L1098"/>
  <c r="G1098"/>
  <c r="V1119"/>
  <c r="P1119"/>
  <c r="L1119"/>
  <c r="G1119"/>
  <c r="V1118"/>
  <c r="P1118"/>
  <c r="L1118"/>
  <c r="G1118"/>
  <c r="V355"/>
  <c r="P355"/>
  <c r="L355"/>
  <c r="G355"/>
  <c r="V354"/>
  <c r="P354"/>
  <c r="L354"/>
  <c r="G354"/>
  <c r="P345"/>
  <c r="V345"/>
  <c r="L345"/>
  <c r="G345"/>
  <c r="P364"/>
  <c r="V364"/>
  <c r="L364"/>
  <c r="G364"/>
  <c r="P368"/>
  <c r="V368"/>
  <c r="L368"/>
  <c r="G368"/>
  <c r="V482"/>
  <c r="P482"/>
  <c r="L482"/>
  <c r="G482"/>
  <c r="V479"/>
  <c r="P479"/>
  <c r="L479"/>
  <c r="G479"/>
  <c r="V817"/>
  <c r="P817"/>
  <c r="L817"/>
  <c r="G817"/>
  <c r="V814"/>
  <c r="P814"/>
  <c r="L814"/>
  <c r="G814"/>
  <c r="V939"/>
  <c r="P939"/>
  <c r="L939"/>
  <c r="G939"/>
  <c r="V947"/>
  <c r="P947"/>
  <c r="L947"/>
  <c r="G947"/>
  <c r="V944"/>
  <c r="P944"/>
  <c r="L944"/>
  <c r="G944"/>
  <c r="V913"/>
  <c r="P913"/>
  <c r="L913"/>
  <c r="G913"/>
  <c r="V911"/>
  <c r="P911"/>
  <c r="L911"/>
  <c r="G911"/>
  <c r="V1140"/>
  <c r="V1142"/>
  <c r="P1142"/>
  <c r="L1142"/>
  <c r="G1142"/>
  <c r="P1140"/>
  <c r="L1140"/>
  <c r="G1140"/>
  <c r="V1133"/>
  <c r="P1133"/>
  <c r="L1133"/>
  <c r="G1133"/>
  <c r="V203"/>
  <c r="P203"/>
  <c r="L203"/>
  <c r="G203"/>
  <c r="V199"/>
  <c r="P199"/>
  <c r="L199"/>
  <c r="G199"/>
  <c r="V193"/>
  <c r="L193"/>
  <c r="G193"/>
  <c r="P439"/>
  <c r="L439"/>
  <c r="G439"/>
  <c r="V437"/>
  <c r="P437"/>
  <c r="L437"/>
  <c r="G437"/>
  <c r="V434"/>
  <c r="P434"/>
  <c r="L434"/>
  <c r="G434"/>
  <c r="V1047"/>
  <c r="P1047"/>
  <c r="L1047"/>
  <c r="G1047"/>
  <c r="V1045"/>
  <c r="P1045"/>
  <c r="L1045"/>
  <c r="G1045"/>
  <c r="V1034"/>
  <c r="P1034"/>
  <c r="L1034"/>
  <c r="G1034"/>
  <c r="P292"/>
  <c r="V292"/>
  <c r="L292"/>
  <c r="G292"/>
  <c r="P272"/>
  <c r="V272"/>
  <c r="L272"/>
  <c r="G272"/>
  <c r="G275"/>
  <c r="L275"/>
  <c r="P275"/>
  <c r="V275"/>
  <c r="P279"/>
  <c r="V279"/>
  <c r="L279"/>
  <c r="G279"/>
  <c r="V283"/>
  <c r="P283"/>
  <c r="L283"/>
  <c r="G283"/>
  <c r="V281"/>
  <c r="P281"/>
  <c r="L281"/>
  <c r="G281"/>
  <c r="V844"/>
  <c r="P844"/>
  <c r="L844"/>
  <c r="G844"/>
  <c r="V851"/>
  <c r="P851"/>
  <c r="L851"/>
  <c r="G851"/>
  <c r="V849"/>
  <c r="P849"/>
  <c r="L849"/>
  <c r="G849"/>
  <c r="P160"/>
  <c r="L160"/>
  <c r="G160"/>
  <c r="V163"/>
  <c r="P163"/>
  <c r="L163"/>
  <c r="G163"/>
  <c r="V162"/>
  <c r="P162"/>
  <c r="L162"/>
  <c r="G162"/>
  <c r="P999"/>
  <c r="V999"/>
  <c r="L999"/>
  <c r="G999"/>
  <c r="V1006"/>
  <c r="P1006"/>
  <c r="L1006"/>
  <c r="G1006"/>
  <c r="V1004"/>
  <c r="P1004"/>
  <c r="L1004"/>
  <c r="G1004"/>
  <c r="P1018"/>
  <c r="V1018"/>
  <c r="L1018"/>
  <c r="G1018"/>
  <c r="V1016"/>
  <c r="L1016"/>
  <c r="G1016"/>
  <c r="V996"/>
  <c r="P996"/>
  <c r="L996"/>
  <c r="G996"/>
  <c r="V1026"/>
  <c r="P1026"/>
  <c r="L1026"/>
  <c r="G1026"/>
  <c r="P1029"/>
  <c r="L1029"/>
  <c r="G1029"/>
  <c r="P1010"/>
  <c r="V1010"/>
  <c r="L1010"/>
  <c r="G1010"/>
  <c r="V412"/>
  <c r="P412"/>
  <c r="L412"/>
  <c r="G412"/>
  <c r="P406"/>
  <c r="V406"/>
  <c r="L406"/>
  <c r="G406"/>
  <c r="P381"/>
  <c r="V381"/>
  <c r="L381"/>
  <c r="G381"/>
  <c r="P384"/>
  <c r="L384"/>
  <c r="G384"/>
  <c r="V423"/>
  <c r="P423"/>
  <c r="L423"/>
  <c r="G423"/>
  <c r="V401"/>
  <c r="P401"/>
  <c r="L401"/>
  <c r="G401"/>
  <c r="V396"/>
  <c r="P396"/>
  <c r="L396"/>
  <c r="G396"/>
  <c r="V393"/>
  <c r="P393"/>
  <c r="L393"/>
  <c r="G393"/>
  <c r="P329"/>
  <c r="V329"/>
  <c r="L329"/>
  <c r="G329"/>
  <c r="P318"/>
  <c r="V318"/>
  <c r="L318"/>
  <c r="G318"/>
  <c r="P304"/>
  <c r="V304"/>
  <c r="L304"/>
  <c r="G304"/>
  <c r="V324"/>
  <c r="P324"/>
  <c r="L324"/>
  <c r="G324"/>
  <c r="V314"/>
  <c r="P314"/>
  <c r="L314"/>
  <c r="G314"/>
  <c r="V313"/>
  <c r="P313"/>
  <c r="L313"/>
  <c r="G313"/>
  <c r="P1246" l="1"/>
  <c r="G1246"/>
  <c r="Y672"/>
  <c r="X665"/>
  <c r="X1172"/>
  <c r="Y1248"/>
  <c r="L1225"/>
  <c r="X674"/>
  <c r="X651"/>
  <c r="L1246"/>
  <c r="V1246"/>
  <c r="Y658"/>
  <c r="Y1245"/>
  <c r="Y1244"/>
  <c r="O1246"/>
  <c r="P651"/>
  <c r="X1206"/>
  <c r="X680"/>
  <c r="V1214"/>
  <c r="X1214" s="1"/>
  <c r="P1214"/>
  <c r="P1225" s="1"/>
  <c r="X1211"/>
  <c r="Y1210"/>
  <c r="X1219"/>
  <c r="Y1220"/>
  <c r="X1221"/>
  <c r="X1224"/>
  <c r="P1206"/>
  <c r="G1225"/>
  <c r="Y897"/>
  <c r="Y888"/>
  <c r="X895"/>
  <c r="X894"/>
  <c r="Y976"/>
  <c r="X898"/>
  <c r="Y984"/>
  <c r="Y355"/>
  <c r="Y1118"/>
  <c r="Y1119"/>
  <c r="Y913"/>
  <c r="Y947"/>
  <c r="X939"/>
  <c r="Y817"/>
  <c r="X193"/>
  <c r="X275"/>
  <c r="Y203"/>
  <c r="Y1108"/>
  <c r="X986"/>
  <c r="X1098"/>
  <c r="X368"/>
  <c r="Y482"/>
  <c r="X1133"/>
  <c r="Y1142"/>
  <c r="P193"/>
  <c r="Y437"/>
  <c r="Y1047"/>
  <c r="X1034"/>
  <c r="Y292"/>
  <c r="V1029"/>
  <c r="X996"/>
  <c r="P1016"/>
  <c r="Y163"/>
  <c r="X324"/>
  <c r="Y396"/>
  <c r="X423"/>
  <c r="Y412"/>
  <c r="X1010"/>
  <c r="Y1016"/>
  <c r="Y1006"/>
  <c r="Y283"/>
  <c r="X844"/>
  <c r="Y851"/>
  <c r="V160"/>
  <c r="X160" s="1"/>
  <c r="X999"/>
  <c r="X1018"/>
  <c r="X1016"/>
  <c r="V384"/>
  <c r="X384" s="1"/>
  <c r="X401"/>
  <c r="Y329"/>
  <c r="Y314"/>
  <c r="U91"/>
  <c r="K91"/>
  <c r="V88"/>
  <c r="P88"/>
  <c r="L88"/>
  <c r="G88"/>
  <c r="P604"/>
  <c r="V604"/>
  <c r="L604"/>
  <c r="G604"/>
  <c r="P611"/>
  <c r="V611"/>
  <c r="L611"/>
  <c r="G611"/>
  <c r="P588"/>
  <c r="V588"/>
  <c r="L588"/>
  <c r="G588"/>
  <c r="P600"/>
  <c r="V600"/>
  <c r="L600"/>
  <c r="G600"/>
  <c r="V598"/>
  <c r="P598"/>
  <c r="L598"/>
  <c r="G598"/>
  <c r="V596"/>
  <c r="P596"/>
  <c r="L596"/>
  <c r="G596"/>
  <c r="U50"/>
  <c r="K50"/>
  <c r="V46"/>
  <c r="P46"/>
  <c r="L46"/>
  <c r="G46"/>
  <c r="V49"/>
  <c r="L49"/>
  <c r="G49"/>
  <c r="V78"/>
  <c r="P78"/>
  <c r="L78"/>
  <c r="G78"/>
  <c r="V84"/>
  <c r="L84"/>
  <c r="G84"/>
  <c r="V72"/>
  <c r="P72"/>
  <c r="L72"/>
  <c r="G72"/>
  <c r="V74"/>
  <c r="P74"/>
  <c r="L74"/>
  <c r="G74"/>
  <c r="V60"/>
  <c r="P60"/>
  <c r="L60"/>
  <c r="G60"/>
  <c r="V63"/>
  <c r="L63"/>
  <c r="G63"/>
  <c r="U1234"/>
  <c r="K1234"/>
  <c r="V1230"/>
  <c r="L1230"/>
  <c r="G1230"/>
  <c r="V1233"/>
  <c r="P1233"/>
  <c r="L1233"/>
  <c r="G1233"/>
  <c r="V238"/>
  <c r="L238"/>
  <c r="G238"/>
  <c r="P262"/>
  <c r="V262"/>
  <c r="L262"/>
  <c r="G262"/>
  <c r="V243"/>
  <c r="P243"/>
  <c r="L243"/>
  <c r="G243"/>
  <c r="V241"/>
  <c r="P241"/>
  <c r="L241"/>
  <c r="G241"/>
  <c r="V258"/>
  <c r="P258"/>
  <c r="L258"/>
  <c r="G258"/>
  <c r="V696"/>
  <c r="P696"/>
  <c r="L696"/>
  <c r="G696"/>
  <c r="V695"/>
  <c r="P695"/>
  <c r="L695"/>
  <c r="G695"/>
  <c r="G16"/>
  <c r="V129"/>
  <c r="L129"/>
  <c r="G129"/>
  <c r="V126"/>
  <c r="L126"/>
  <c r="G126"/>
  <c r="P52"/>
  <c r="L52"/>
  <c r="G52"/>
  <c r="V56"/>
  <c r="L56"/>
  <c r="G56"/>
  <c r="U70"/>
  <c r="K70"/>
  <c r="V66"/>
  <c r="L66"/>
  <c r="G66"/>
  <c r="G20"/>
  <c r="L20"/>
  <c r="V20"/>
  <c r="V69"/>
  <c r="P69"/>
  <c r="L69"/>
  <c r="G69"/>
  <c r="V558"/>
  <c r="P558"/>
  <c r="L558"/>
  <c r="G558"/>
  <c r="V556"/>
  <c r="P556"/>
  <c r="L556"/>
  <c r="G556"/>
  <c r="V509"/>
  <c r="P509"/>
  <c r="L509"/>
  <c r="G509"/>
  <c r="V513"/>
  <c r="P513"/>
  <c r="L513"/>
  <c r="G513"/>
  <c r="P636"/>
  <c r="V636"/>
  <c r="L636"/>
  <c r="G636"/>
  <c r="V626"/>
  <c r="P626"/>
  <c r="L626"/>
  <c r="G626"/>
  <c r="L635"/>
  <c r="V632"/>
  <c r="P632"/>
  <c r="L632"/>
  <c r="G632"/>
  <c r="V629"/>
  <c r="P629"/>
  <c r="L629"/>
  <c r="G629"/>
  <c r="V642"/>
  <c r="P642"/>
  <c r="L642"/>
  <c r="G642"/>
  <c r="V724"/>
  <c r="P724"/>
  <c r="L724"/>
  <c r="G724"/>
  <c r="V721"/>
  <c r="P721"/>
  <c r="L721"/>
  <c r="G721"/>
  <c r="V718"/>
  <c r="P718"/>
  <c r="L718"/>
  <c r="G718"/>
  <c r="V757"/>
  <c r="P757"/>
  <c r="L757"/>
  <c r="G757"/>
  <c r="V756"/>
  <c r="P756"/>
  <c r="L756"/>
  <c r="G756"/>
  <c r="P728"/>
  <c r="V728"/>
  <c r="L728"/>
  <c r="G728"/>
  <c r="V967"/>
  <c r="P967"/>
  <c r="L967"/>
  <c r="G967"/>
  <c r="V966"/>
  <c r="P966"/>
  <c r="L966"/>
  <c r="G966"/>
  <c r="V965"/>
  <c r="P965"/>
  <c r="L965"/>
  <c r="G965"/>
  <c r="V956"/>
  <c r="P956"/>
  <c r="L956"/>
  <c r="G956"/>
  <c r="P954"/>
  <c r="V954"/>
  <c r="L954"/>
  <c r="G954"/>
  <c r="L961"/>
  <c r="G961"/>
  <c r="K1362"/>
  <c r="P832"/>
  <c r="V832"/>
  <c r="L832"/>
  <c r="G832"/>
  <c r="P803"/>
  <c r="V803"/>
  <c r="L803"/>
  <c r="G803"/>
  <c r="P835"/>
  <c r="V835"/>
  <c r="L835"/>
  <c r="G835"/>
  <c r="P810"/>
  <c r="V810"/>
  <c r="L810"/>
  <c r="G810"/>
  <c r="V1165"/>
  <c r="P1165"/>
  <c r="L1165"/>
  <c r="G1165"/>
  <c r="V1164"/>
  <c r="P1164"/>
  <c r="L1164"/>
  <c r="G1164"/>
  <c r="L1147"/>
  <c r="G1147"/>
  <c r="L1145"/>
  <c r="G1145"/>
  <c r="V1144"/>
  <c r="P1144"/>
  <c r="L1144"/>
  <c r="G1144"/>
  <c r="V1160"/>
  <c r="P1160"/>
  <c r="L1160"/>
  <c r="G1160"/>
  <c r="V1159"/>
  <c r="L1159"/>
  <c r="G1159"/>
  <c r="P1136"/>
  <c r="V1136"/>
  <c r="L1136"/>
  <c r="G1136"/>
  <c r="V1154"/>
  <c r="P1154"/>
  <c r="L1154"/>
  <c r="G1154"/>
  <c r="P1153"/>
  <c r="V1153"/>
  <c r="L1153"/>
  <c r="G1153"/>
  <c r="V1152"/>
  <c r="P1152"/>
  <c r="L1152"/>
  <c r="G1152"/>
  <c r="U58"/>
  <c r="K58"/>
  <c r="L70" l="1"/>
  <c r="V50"/>
  <c r="L50"/>
  <c r="V1225"/>
  <c r="V1147"/>
  <c r="V961"/>
  <c r="P961"/>
  <c r="V1145"/>
  <c r="P1145"/>
  <c r="O1225"/>
  <c r="Y558"/>
  <c r="Y60"/>
  <c r="Y72"/>
  <c r="X600"/>
  <c r="X604"/>
  <c r="X728"/>
  <c r="G1234"/>
  <c r="Y46"/>
  <c r="G50"/>
  <c r="G91"/>
  <c r="P50"/>
  <c r="Y1153"/>
  <c r="O50"/>
  <c r="X611"/>
  <c r="X588"/>
  <c r="L91"/>
  <c r="Y66"/>
  <c r="Y258"/>
  <c r="Y243"/>
  <c r="Y78"/>
  <c r="P91"/>
  <c r="O70"/>
  <c r="Y598"/>
  <c r="Y88"/>
  <c r="V91"/>
  <c r="O91"/>
  <c r="Y724"/>
  <c r="O1234"/>
  <c r="L1234"/>
  <c r="V1234"/>
  <c r="P1230"/>
  <c r="P1234" s="1"/>
  <c r="Y1230"/>
  <c r="X1164"/>
  <c r="Y20"/>
  <c r="V70"/>
  <c r="P66"/>
  <c r="P70" s="1"/>
  <c r="Y696"/>
  <c r="X258"/>
  <c r="X262"/>
  <c r="X238"/>
  <c r="Y129"/>
  <c r="Y52"/>
  <c r="Y1152"/>
  <c r="Y956"/>
  <c r="Y513"/>
  <c r="G70"/>
  <c r="Y636"/>
  <c r="Y629"/>
  <c r="X1165"/>
  <c r="X810"/>
  <c r="X803"/>
  <c r="X832"/>
  <c r="X965"/>
  <c r="X956"/>
  <c r="X954"/>
  <c r="Y832"/>
  <c r="P1147"/>
  <c r="P1159"/>
  <c r="Y1154"/>
  <c r="V57"/>
  <c r="P57"/>
  <c r="L57"/>
  <c r="G57"/>
  <c r="V1267"/>
  <c r="P1267"/>
  <c r="L1267"/>
  <c r="G1267"/>
  <c r="V1270"/>
  <c r="P1270"/>
  <c r="L1270"/>
  <c r="G1270"/>
  <c r="V184"/>
  <c r="L184"/>
  <c r="G184"/>
  <c r="X1267" l="1"/>
  <c r="X1270"/>
  <c r="P174"/>
  <c r="V174"/>
  <c r="L174"/>
  <c r="G174"/>
  <c r="P156"/>
  <c r="V156"/>
  <c r="L156"/>
  <c r="G156"/>
  <c r="V178"/>
  <c r="L178"/>
  <c r="G178"/>
  <c r="V167"/>
  <c r="P167"/>
  <c r="L167"/>
  <c r="G167"/>
  <c r="V166"/>
  <c r="P166"/>
  <c r="L166"/>
  <c r="G166"/>
  <c r="V768"/>
  <c r="P768"/>
  <c r="L768"/>
  <c r="G768"/>
  <c r="P784"/>
  <c r="V784"/>
  <c r="L784"/>
  <c r="G784"/>
  <c r="P791"/>
  <c r="V791"/>
  <c r="L791"/>
  <c r="G791"/>
  <c r="X178" l="1"/>
  <c r="X167"/>
  <c r="X174"/>
  <c r="X166"/>
  <c r="X784"/>
  <c r="X791"/>
  <c r="V774"/>
  <c r="P774"/>
  <c r="L774"/>
  <c r="G774"/>
  <c r="U86" l="1"/>
  <c r="K86"/>
  <c r="V85"/>
  <c r="L85"/>
  <c r="G85"/>
  <c r="V122"/>
  <c r="L122"/>
  <c r="G122"/>
  <c r="V149"/>
  <c r="L149"/>
  <c r="G149"/>
  <c r="V142"/>
  <c r="L142"/>
  <c r="G142"/>
  <c r="P694"/>
  <c r="V694"/>
  <c r="L694"/>
  <c r="G694"/>
  <c r="P687"/>
  <c r="P688"/>
  <c r="P686"/>
  <c r="V687"/>
  <c r="L687"/>
  <c r="G687"/>
  <c r="V686"/>
  <c r="L686"/>
  <c r="G686"/>
  <c r="P698"/>
  <c r="V698"/>
  <c r="L698"/>
  <c r="G698"/>
  <c r="P705"/>
  <c r="V705"/>
  <c r="L705"/>
  <c r="G705"/>
  <c r="P691"/>
  <c r="V691"/>
  <c r="L691"/>
  <c r="G691"/>
  <c r="V709"/>
  <c r="P709"/>
  <c r="L709"/>
  <c r="G709"/>
  <c r="P708"/>
  <c r="V708"/>
  <c r="L708"/>
  <c r="G708"/>
  <c r="P190"/>
  <c r="P189"/>
  <c r="V190"/>
  <c r="L190"/>
  <c r="G190"/>
  <c r="V189"/>
  <c r="L189"/>
  <c r="G189"/>
  <c r="P205"/>
  <c r="V205"/>
  <c r="L205"/>
  <c r="G205"/>
  <c r="V209"/>
  <c r="P209"/>
  <c r="L209"/>
  <c r="G209"/>
  <c r="U76"/>
  <c r="K76"/>
  <c r="P75"/>
  <c r="V75"/>
  <c r="L75"/>
  <c r="G75"/>
  <c r="P1039"/>
  <c r="V1039"/>
  <c r="L1039"/>
  <c r="G1039"/>
  <c r="V1049"/>
  <c r="P1049"/>
  <c r="L1049"/>
  <c r="G1049"/>
  <c r="V1080"/>
  <c r="L1080"/>
  <c r="G1080"/>
  <c r="V1087"/>
  <c r="P1087"/>
  <c r="G1087"/>
  <c r="P1065"/>
  <c r="V1065"/>
  <c r="L1065"/>
  <c r="G1065"/>
  <c r="V1079"/>
  <c r="L1079"/>
  <c r="G1079"/>
  <c r="P428"/>
  <c r="V428"/>
  <c r="L428"/>
  <c r="G428"/>
  <c r="P450"/>
  <c r="V450"/>
  <c r="L450"/>
  <c r="G450"/>
  <c r="P458"/>
  <c r="V458"/>
  <c r="L458"/>
  <c r="G458"/>
  <c r="V454"/>
  <c r="P454"/>
  <c r="L454"/>
  <c r="G454"/>
  <c r="P432"/>
  <c r="V432"/>
  <c r="L432"/>
  <c r="G432"/>
  <c r="V466"/>
  <c r="P466"/>
  <c r="L466"/>
  <c r="G466"/>
  <c r="P923"/>
  <c r="V923"/>
  <c r="L923"/>
  <c r="G923"/>
  <c r="V934"/>
  <c r="P934"/>
  <c r="L934"/>
  <c r="G934"/>
  <c r="P926"/>
  <c r="V926"/>
  <c r="L926"/>
  <c r="G926"/>
  <c r="V930"/>
  <c r="L930"/>
  <c r="G930"/>
  <c r="P350"/>
  <c r="V350"/>
  <c r="L350"/>
  <c r="G350"/>
  <c r="P422"/>
  <c r="P421"/>
  <c r="P424"/>
  <c r="P196"/>
  <c r="V196"/>
  <c r="L196"/>
  <c r="G196"/>
  <c r="P764"/>
  <c r="V764"/>
  <c r="L764"/>
  <c r="G764"/>
  <c r="P761"/>
  <c r="V761"/>
  <c r="L761"/>
  <c r="G761"/>
  <c r="P798"/>
  <c r="V798"/>
  <c r="L798"/>
  <c r="G798"/>
  <c r="P794"/>
  <c r="V794"/>
  <c r="L794"/>
  <c r="G794"/>
  <c r="P779"/>
  <c r="V779"/>
  <c r="L779"/>
  <c r="G779"/>
  <c r="P872"/>
  <c r="V872"/>
  <c r="L872"/>
  <c r="G872"/>
  <c r="P867"/>
  <c r="V867"/>
  <c r="L867"/>
  <c r="G867"/>
  <c r="P717"/>
  <c r="V717"/>
  <c r="L717"/>
  <c r="G717"/>
  <c r="P743"/>
  <c r="V743"/>
  <c r="L743"/>
  <c r="G743"/>
  <c r="V752"/>
  <c r="P752"/>
  <c r="L752"/>
  <c r="G752"/>
  <c r="P751"/>
  <c r="V751"/>
  <c r="L751"/>
  <c r="G751"/>
  <c r="P733"/>
  <c r="V733"/>
  <c r="L733"/>
  <c r="G733"/>
  <c r="V737"/>
  <c r="P737"/>
  <c r="L737"/>
  <c r="G737"/>
  <c r="P1101"/>
  <c r="L1101"/>
  <c r="V1101"/>
  <c r="G1101"/>
  <c r="V1128"/>
  <c r="P1128"/>
  <c r="L1128"/>
  <c r="G1128"/>
  <c r="V1114"/>
  <c r="P1114"/>
  <c r="L1114"/>
  <c r="G1114"/>
  <c r="V1113"/>
  <c r="P1113"/>
  <c r="L1113"/>
  <c r="G1113"/>
  <c r="P1097"/>
  <c r="V1097"/>
  <c r="L1097"/>
  <c r="G1097"/>
  <c r="P1111"/>
  <c r="V1111"/>
  <c r="L1111"/>
  <c r="G1111"/>
  <c r="P1093"/>
  <c r="V1093"/>
  <c r="L1093"/>
  <c r="G1093"/>
  <c r="V1122"/>
  <c r="P1122"/>
  <c r="L1122"/>
  <c r="G1122"/>
  <c r="V1121"/>
  <c r="P1121"/>
  <c r="L1121"/>
  <c r="G1121"/>
  <c r="X1097" l="1"/>
  <c r="X205"/>
  <c r="X189"/>
  <c r="X190"/>
  <c r="Y1065"/>
  <c r="X733"/>
  <c r="X149"/>
  <c r="Y708"/>
  <c r="X705"/>
  <c r="X209"/>
  <c r="X1087"/>
  <c r="P930"/>
  <c r="X1128"/>
  <c r="X934"/>
  <c r="X872"/>
  <c r="X196"/>
  <c r="Y926"/>
  <c r="Y454"/>
  <c r="X432"/>
  <c r="Y737"/>
  <c r="X867"/>
  <c r="Y794"/>
  <c r="X923"/>
  <c r="X450"/>
  <c r="X761"/>
  <c r="X779"/>
  <c r="X743"/>
  <c r="X1111"/>
  <c r="P216"/>
  <c r="V216"/>
  <c r="L216"/>
  <c r="G216"/>
  <c r="P221"/>
  <c r="V221"/>
  <c r="L221"/>
  <c r="G221"/>
  <c r="V229"/>
  <c r="L229"/>
  <c r="G229"/>
  <c r="P497"/>
  <c r="L497"/>
  <c r="G497"/>
  <c r="P476"/>
  <c r="V476"/>
  <c r="L476"/>
  <c r="G476"/>
  <c r="P472"/>
  <c r="P471"/>
  <c r="V472"/>
  <c r="L472"/>
  <c r="G472"/>
  <c r="V471"/>
  <c r="L471"/>
  <c r="G471"/>
  <c r="P411"/>
  <c r="V411"/>
  <c r="L411"/>
  <c r="G411"/>
  <c r="P389"/>
  <c r="V389"/>
  <c r="L389"/>
  <c r="G389"/>
  <c r="P416"/>
  <c r="V416"/>
  <c r="L416"/>
  <c r="G416"/>
  <c r="V422"/>
  <c r="L422"/>
  <c r="G422"/>
  <c r="P400"/>
  <c r="V400"/>
  <c r="L400"/>
  <c r="G400"/>
  <c r="P310"/>
  <c r="V310"/>
  <c r="L310"/>
  <c r="G310"/>
  <c r="V340"/>
  <c r="L340"/>
  <c r="G340"/>
  <c r="P333"/>
  <c r="V333"/>
  <c r="L333"/>
  <c r="G333"/>
  <c r="P323"/>
  <c r="V323"/>
  <c r="L323"/>
  <c r="G323"/>
  <c r="P564"/>
  <c r="V564"/>
  <c r="L564"/>
  <c r="G564"/>
  <c r="P576"/>
  <c r="V576"/>
  <c r="L576"/>
  <c r="G576"/>
  <c r="P521"/>
  <c r="V521"/>
  <c r="L521"/>
  <c r="G521"/>
  <c r="P526"/>
  <c r="V526"/>
  <c r="L526"/>
  <c r="G526"/>
  <c r="P536"/>
  <c r="V536"/>
  <c r="L536"/>
  <c r="G536"/>
  <c r="V543"/>
  <c r="P543"/>
  <c r="L543"/>
  <c r="G543"/>
  <c r="V109"/>
  <c r="L109"/>
  <c r="G109"/>
  <c r="V112"/>
  <c r="L112"/>
  <c r="G112"/>
  <c r="P1025"/>
  <c r="V1025"/>
  <c r="L1025"/>
  <c r="G1025"/>
  <c r="P995"/>
  <c r="V995"/>
  <c r="L995"/>
  <c r="G995"/>
  <c r="X422" l="1"/>
  <c r="X995"/>
  <c r="X564"/>
  <c r="X333"/>
  <c r="X229"/>
  <c r="X1025"/>
  <c r="P340"/>
  <c r="X400"/>
  <c r="X216"/>
  <c r="Y216"/>
  <c r="Y411"/>
  <c r="X323"/>
  <c r="X576"/>
  <c r="X526"/>
  <c r="X536"/>
  <c r="X109"/>
  <c r="V21"/>
  <c r="L21"/>
  <c r="G21"/>
  <c r="V9"/>
  <c r="L9"/>
  <c r="G9"/>
  <c r="V17"/>
  <c r="L17"/>
  <c r="G17"/>
  <c r="V13"/>
  <c r="L13"/>
  <c r="G13"/>
  <c r="O1291"/>
  <c r="P1291" s="1"/>
  <c r="O1292"/>
  <c r="P1292" s="1"/>
  <c r="O1293"/>
  <c r="P1293" s="1"/>
  <c r="O1294"/>
  <c r="P1294" s="1"/>
  <c r="O1290"/>
  <c r="P1135"/>
  <c r="P1139"/>
  <c r="P1150"/>
  <c r="P1155"/>
  <c r="P1157"/>
  <c r="P1166"/>
  <c r="P1092"/>
  <c r="P1096"/>
  <c r="P1100"/>
  <c r="P1109"/>
  <c r="P1110"/>
  <c r="P1115"/>
  <c r="P1120"/>
  <c r="P1123"/>
  <c r="P1127"/>
  <c r="P1129"/>
  <c r="P1038"/>
  <c r="P1051"/>
  <c r="P1052"/>
  <c r="P1053"/>
  <c r="P1056"/>
  <c r="P1057"/>
  <c r="P1062"/>
  <c r="P1063"/>
  <c r="P1064"/>
  <c r="P1086"/>
  <c r="P1088"/>
  <c r="P998"/>
  <c r="P1001"/>
  <c r="P1008"/>
  <c r="P1009"/>
  <c r="P1014"/>
  <c r="P1017"/>
  <c r="P1021"/>
  <c r="P1022"/>
  <c r="P1023"/>
  <c r="P1024"/>
  <c r="P1030"/>
  <c r="P985"/>
  <c r="P987"/>
  <c r="P988"/>
  <c r="P991"/>
  <c r="P941"/>
  <c r="P949"/>
  <c r="P953"/>
  <c r="P957"/>
  <c r="P958"/>
  <c r="P962"/>
  <c r="P834"/>
  <c r="P840"/>
  <c r="P763"/>
  <c r="P773"/>
  <c r="P778"/>
  <c r="P783"/>
  <c r="P788"/>
  <c r="P790"/>
  <c r="P793"/>
  <c r="P797"/>
  <c r="P799"/>
  <c r="P716"/>
  <c r="P726"/>
  <c r="P727"/>
  <c r="P732"/>
  <c r="P738"/>
  <c r="P742"/>
  <c r="P749"/>
  <c r="P750"/>
  <c r="P624"/>
  <c r="P631"/>
  <c r="P633"/>
  <c r="P635"/>
  <c r="P637"/>
  <c r="P639"/>
  <c r="P641"/>
  <c r="P646"/>
  <c r="P647"/>
  <c r="P591"/>
  <c r="P595"/>
  <c r="P599"/>
  <c r="P603"/>
  <c r="P608"/>
  <c r="P609"/>
  <c r="P610"/>
  <c r="P616"/>
  <c r="P551"/>
  <c r="P552"/>
  <c r="P560"/>
  <c r="P563"/>
  <c r="P568"/>
  <c r="P572"/>
  <c r="P575"/>
  <c r="P584"/>
  <c r="P474"/>
  <c r="P475"/>
  <c r="P486"/>
  <c r="P488"/>
  <c r="P489"/>
  <c r="P492"/>
  <c r="P494"/>
  <c r="P498"/>
  <c r="P431"/>
  <c r="P438"/>
  <c r="P443"/>
  <c r="P444"/>
  <c r="P449"/>
  <c r="P455"/>
  <c r="P467"/>
  <c r="P383"/>
  <c r="P387"/>
  <c r="P388"/>
  <c r="P392"/>
  <c r="P397"/>
  <c r="P398"/>
  <c r="P399"/>
  <c r="P404"/>
  <c r="P405"/>
  <c r="P409"/>
  <c r="P410"/>
  <c r="P414"/>
  <c r="P415"/>
  <c r="O380"/>
  <c r="P347"/>
  <c r="P349"/>
  <c r="P353"/>
  <c r="P356"/>
  <c r="P357"/>
  <c r="P358"/>
  <c r="P362"/>
  <c r="P363"/>
  <c r="P365"/>
  <c r="P366"/>
  <c r="P367"/>
  <c r="P373"/>
  <c r="P377"/>
  <c r="P306"/>
  <c r="P309"/>
  <c r="P315"/>
  <c r="P317"/>
  <c r="P321"/>
  <c r="P322"/>
  <c r="P328"/>
  <c r="P331"/>
  <c r="P332"/>
  <c r="P339"/>
  <c r="O303"/>
  <c r="P278"/>
  <c r="P284"/>
  <c r="P287"/>
  <c r="P291"/>
  <c r="P293"/>
  <c r="P295"/>
  <c r="P300"/>
  <c r="O271"/>
  <c r="P245"/>
  <c r="P249"/>
  <c r="P250"/>
  <c r="P251"/>
  <c r="P254"/>
  <c r="P259"/>
  <c r="P260"/>
  <c r="P261"/>
  <c r="P266"/>
  <c r="P268"/>
  <c r="P192"/>
  <c r="P195"/>
  <c r="P204"/>
  <c r="P208"/>
  <c r="P214"/>
  <c r="P215"/>
  <c r="P219"/>
  <c r="P220"/>
  <c r="P230"/>
  <c r="P155"/>
  <c r="P165"/>
  <c r="P169"/>
  <c r="P170"/>
  <c r="P173"/>
  <c r="P176"/>
  <c r="P177"/>
  <c r="P185"/>
  <c r="O116"/>
  <c r="Y9" l="1"/>
  <c r="Y21"/>
  <c r="Y17"/>
  <c r="Y13"/>
  <c r="V610" l="1"/>
  <c r="L610"/>
  <c r="G610"/>
  <c r="L617"/>
  <c r="G617"/>
  <c r="V616"/>
  <c r="L616"/>
  <c r="G616"/>
  <c r="V358"/>
  <c r="L358"/>
  <c r="G358"/>
  <c r="V363"/>
  <c r="L363"/>
  <c r="G363"/>
  <c r="V367"/>
  <c r="L367"/>
  <c r="G367"/>
  <c r="V234"/>
  <c r="L234"/>
  <c r="G234"/>
  <c r="V251"/>
  <c r="L251"/>
  <c r="G251"/>
  <c r="V261"/>
  <c r="L261"/>
  <c r="G261"/>
  <c r="P826"/>
  <c r="V826"/>
  <c r="L826"/>
  <c r="G826"/>
  <c r="V834"/>
  <c r="L834"/>
  <c r="G834"/>
  <c r="V821"/>
  <c r="L821"/>
  <c r="G821"/>
  <c r="V228"/>
  <c r="L228"/>
  <c r="G228"/>
  <c r="K1242"/>
  <c r="V1241"/>
  <c r="L1241"/>
  <c r="G1241"/>
  <c r="V1240"/>
  <c r="P1240"/>
  <c r="L1240"/>
  <c r="G1240"/>
  <c r="L929"/>
  <c r="G929"/>
  <c r="P915"/>
  <c r="V915"/>
  <c r="L915"/>
  <c r="G915"/>
  <c r="L1015"/>
  <c r="G1015"/>
  <c r="V1024"/>
  <c r="L1024"/>
  <c r="G1024"/>
  <c r="L989"/>
  <c r="G989"/>
  <c r="L985"/>
  <c r="P341"/>
  <c r="V339"/>
  <c r="L339"/>
  <c r="G339"/>
  <c r="V332"/>
  <c r="L332"/>
  <c r="G332"/>
  <c r="V322"/>
  <c r="L322"/>
  <c r="G322"/>
  <c r="L1146"/>
  <c r="G1146"/>
  <c r="P1158"/>
  <c r="V1157"/>
  <c r="L1157"/>
  <c r="G1157"/>
  <c r="V388"/>
  <c r="L388"/>
  <c r="G388"/>
  <c r="V415"/>
  <c r="L415"/>
  <c r="G415"/>
  <c r="V421"/>
  <c r="L421"/>
  <c r="G421"/>
  <c r="V399"/>
  <c r="L399"/>
  <c r="G399"/>
  <c r="P989" l="1"/>
  <c r="X610"/>
  <c r="V989"/>
  <c r="X826"/>
  <c r="X261"/>
  <c r="X332"/>
  <c r="X367"/>
  <c r="V929"/>
  <c r="U936"/>
  <c r="P929"/>
  <c r="V1015"/>
  <c r="X1015" s="1"/>
  <c r="P1015"/>
  <c r="X1240"/>
  <c r="V1146"/>
  <c r="P1146"/>
  <c r="V617"/>
  <c r="P617"/>
  <c r="U1242"/>
  <c r="P821"/>
  <c r="X616"/>
  <c r="X421"/>
  <c r="X228"/>
  <c r="X234"/>
  <c r="X251"/>
  <c r="X821"/>
  <c r="P1241"/>
  <c r="X915"/>
  <c r="X1024"/>
  <c r="X322"/>
  <c r="X399"/>
  <c r="V1123"/>
  <c r="L1123"/>
  <c r="G1123"/>
  <c r="V1115"/>
  <c r="L1115"/>
  <c r="G1115"/>
  <c r="V1092"/>
  <c r="L1092"/>
  <c r="G1092"/>
  <c r="V1120"/>
  <c r="L1120"/>
  <c r="G1120"/>
  <c r="V1110"/>
  <c r="L1110"/>
  <c r="G1110"/>
  <c r="V1127"/>
  <c r="L1127"/>
  <c r="G1127"/>
  <c r="V139"/>
  <c r="L139"/>
  <c r="G139"/>
  <c r="L132"/>
  <c r="G132"/>
  <c r="Y1015" l="1"/>
  <c r="X1110"/>
  <c r="Y139"/>
  <c r="Y1120"/>
  <c r="V132"/>
  <c r="X1127"/>
  <c r="V738"/>
  <c r="L738"/>
  <c r="G738"/>
  <c r="V797"/>
  <c r="L797"/>
  <c r="G797"/>
  <c r="L293"/>
  <c r="G293"/>
  <c r="Y738" l="1"/>
  <c r="V1086"/>
  <c r="L1086"/>
  <c r="G1086"/>
  <c r="V1064"/>
  <c r="L1064"/>
  <c r="G1064"/>
  <c r="V1078"/>
  <c r="L1078"/>
  <c r="G1078"/>
  <c r="V1057"/>
  <c r="L1057"/>
  <c r="G1057"/>
  <c r="V1070"/>
  <c r="L1070"/>
  <c r="G1070"/>
  <c r="P179"/>
  <c r="X1057" l="1"/>
  <c r="Y1064"/>
  <c r="X1070"/>
  <c r="X1086"/>
  <c r="V36"/>
  <c r="L36"/>
  <c r="G36"/>
  <c r="V12"/>
  <c r="L12"/>
  <c r="G12"/>
  <c r="Y36" l="1"/>
  <c r="Y12"/>
  <c r="P909"/>
  <c r="P914"/>
  <c r="P918"/>
  <c r="P919"/>
  <c r="P922"/>
  <c r="P925"/>
  <c r="P927"/>
  <c r="P935"/>
  <c r="P880"/>
  <c r="P882"/>
  <c r="P889"/>
  <c r="P896"/>
  <c r="P899"/>
  <c r="P901"/>
  <c r="P902"/>
  <c r="P903"/>
  <c r="P846"/>
  <c r="P852"/>
  <c r="P857"/>
  <c r="P858"/>
  <c r="P861"/>
  <c r="P864"/>
  <c r="P866"/>
  <c r="P871"/>
  <c r="P873"/>
  <c r="P809"/>
  <c r="P820"/>
  <c r="P824"/>
  <c r="P825"/>
  <c r="P831"/>
  <c r="P833"/>
  <c r="P690"/>
  <c r="P697"/>
  <c r="P701"/>
  <c r="P704"/>
  <c r="P707"/>
  <c r="P906" l="1"/>
  <c r="P653"/>
  <c r="P660"/>
  <c r="P664"/>
  <c r="P667"/>
  <c r="P668"/>
  <c r="P671"/>
  <c r="P675"/>
  <c r="P682"/>
  <c r="P544"/>
  <c r="P504"/>
  <c r="P508"/>
  <c r="P515"/>
  <c r="P519"/>
  <c r="P520"/>
  <c r="P525"/>
  <c r="P535"/>
  <c r="O344"/>
  <c r="O233"/>
  <c r="O188"/>
  <c r="P928" l="1"/>
  <c r="P936" s="1"/>
  <c r="O936"/>
  <c r="V858"/>
  <c r="L858"/>
  <c r="G858"/>
  <c r="V998" l="1"/>
  <c r="L366" l="1"/>
  <c r="G366"/>
  <c r="V1063"/>
  <c r="L1063"/>
  <c r="G1063"/>
  <c r="V1052"/>
  <c r="L1052"/>
  <c r="G1052"/>
  <c r="V266"/>
  <c r="L266"/>
  <c r="G266"/>
  <c r="V250"/>
  <c r="L250"/>
  <c r="G250"/>
  <c r="V664"/>
  <c r="L664"/>
  <c r="G664"/>
  <c r="V679"/>
  <c r="L679"/>
  <c r="G679"/>
  <c r="V675"/>
  <c r="L675"/>
  <c r="G675"/>
  <c r="V899"/>
  <c r="L899"/>
  <c r="G899"/>
  <c r="V1291"/>
  <c r="L1291"/>
  <c r="G1291"/>
  <c r="V1294"/>
  <c r="L1294"/>
  <c r="G1294"/>
  <c r="V928"/>
  <c r="L928"/>
  <c r="G928"/>
  <c r="V918"/>
  <c r="G918"/>
  <c r="V424"/>
  <c r="L424"/>
  <c r="G424"/>
  <c r="V398"/>
  <c r="L398"/>
  <c r="G398"/>
  <c r="V866"/>
  <c r="L866"/>
  <c r="G866"/>
  <c r="V871"/>
  <c r="L871"/>
  <c r="G871"/>
  <c r="V861"/>
  <c r="L861"/>
  <c r="G861"/>
  <c r="V331"/>
  <c r="L331"/>
  <c r="G331"/>
  <c r="X266" l="1"/>
  <c r="L918"/>
  <c r="K936"/>
  <c r="V366"/>
  <c r="X366" s="1"/>
  <c r="X398"/>
  <c r="X424"/>
  <c r="Y1063"/>
  <c r="X250"/>
  <c r="X664"/>
  <c r="X679"/>
  <c r="X675"/>
  <c r="X899"/>
  <c r="X1291"/>
  <c r="X866"/>
  <c r="X871"/>
  <c r="X861"/>
  <c r="X331"/>
  <c r="L1298"/>
  <c r="L1299"/>
  <c r="L1300"/>
  <c r="L1297"/>
  <c r="O1179"/>
  <c r="P1179" s="1"/>
  <c r="O1180"/>
  <c r="P1180" s="1"/>
  <c r="O1181"/>
  <c r="P1181" s="1"/>
  <c r="O1183"/>
  <c r="P1183" s="1"/>
  <c r="O1305"/>
  <c r="P1305" s="1"/>
  <c r="O1308"/>
  <c r="P1308" s="1"/>
  <c r="O1310"/>
  <c r="P1310" s="1"/>
  <c r="O1312"/>
  <c r="P1312" s="1"/>
  <c r="O1313"/>
  <c r="P1313" s="1"/>
  <c r="O1314"/>
  <c r="P1314" s="1"/>
  <c r="O1316"/>
  <c r="P1316" s="1"/>
  <c r="L1303"/>
  <c r="L1305"/>
  <c r="L1308"/>
  <c r="O1252"/>
  <c r="G1088"/>
  <c r="P971"/>
  <c r="P972"/>
  <c r="P974"/>
  <c r="P978"/>
  <c r="P982"/>
  <c r="P983"/>
  <c r="P710" l="1"/>
  <c r="P650"/>
  <c r="G547"/>
  <c r="G551"/>
  <c r="G552"/>
  <c r="G560"/>
  <c r="G563"/>
  <c r="G568"/>
  <c r="G572"/>
  <c r="G575"/>
  <c r="G584"/>
  <c r="P188" l="1"/>
  <c r="O153"/>
  <c r="U1237" l="1"/>
  <c r="V170" l="1"/>
  <c r="L170"/>
  <c r="G170"/>
  <c r="V153"/>
  <c r="P153"/>
  <c r="L153"/>
  <c r="G153"/>
  <c r="V637"/>
  <c r="L637"/>
  <c r="G637"/>
  <c r="V639"/>
  <c r="L639"/>
  <c r="G639"/>
  <c r="V195"/>
  <c r="L195"/>
  <c r="G195"/>
  <c r="V1017"/>
  <c r="L1017"/>
  <c r="G1017"/>
  <c r="V58"/>
  <c r="L58"/>
  <c r="G58"/>
  <c r="V742"/>
  <c r="L742"/>
  <c r="G742"/>
  <c r="V750"/>
  <c r="L750"/>
  <c r="G750"/>
  <c r="V732"/>
  <c r="L732"/>
  <c r="G732"/>
  <c r="V713"/>
  <c r="P713"/>
  <c r="L713"/>
  <c r="G713"/>
  <c r="V727"/>
  <c r="L727"/>
  <c r="G727"/>
  <c r="V726"/>
  <c r="L726"/>
  <c r="G726"/>
  <c r="V783"/>
  <c r="L783"/>
  <c r="G783"/>
  <c r="V790"/>
  <c r="L790"/>
  <c r="G790"/>
  <c r="V778"/>
  <c r="L778"/>
  <c r="G778"/>
  <c r="V188"/>
  <c r="L188"/>
  <c r="G188"/>
  <c r="V204"/>
  <c r="L204"/>
  <c r="G204"/>
  <c r="V220"/>
  <c r="L220"/>
  <c r="G220"/>
  <c r="V230"/>
  <c r="L230"/>
  <c r="G230"/>
  <c r="V208"/>
  <c r="L208"/>
  <c r="G208"/>
  <c r="V710"/>
  <c r="L710"/>
  <c r="G710"/>
  <c r="V701"/>
  <c r="L701"/>
  <c r="G701"/>
  <c r="V704"/>
  <c r="L704"/>
  <c r="G704"/>
  <c r="V957"/>
  <c r="L957"/>
  <c r="G957"/>
  <c r="V949"/>
  <c r="L949"/>
  <c r="G949"/>
  <c r="V958"/>
  <c r="L958"/>
  <c r="G958"/>
  <c r="V953"/>
  <c r="L953"/>
  <c r="G953"/>
  <c r="V962"/>
  <c r="L962"/>
  <c r="G962"/>
  <c r="V1053"/>
  <c r="L1053"/>
  <c r="G1053"/>
  <c r="V1077"/>
  <c r="L1077"/>
  <c r="G1077"/>
  <c r="V1038"/>
  <c r="L1038"/>
  <c r="G1038"/>
  <c r="P58" l="1"/>
  <c r="O58"/>
  <c r="X639"/>
  <c r="X153"/>
  <c r="X1017"/>
  <c r="X742"/>
  <c r="X732"/>
  <c r="X195"/>
  <c r="X713"/>
  <c r="X727"/>
  <c r="X726"/>
  <c r="X958"/>
  <c r="Y957"/>
  <c r="X208"/>
  <c r="X230"/>
  <c r="X783"/>
  <c r="X790"/>
  <c r="X778"/>
  <c r="X188"/>
  <c r="X204"/>
  <c r="X701"/>
  <c r="X704"/>
  <c r="X957"/>
  <c r="X953"/>
  <c r="V603" l="1"/>
  <c r="L603"/>
  <c r="G603"/>
  <c r="V587"/>
  <c r="P587"/>
  <c r="L587"/>
  <c r="G587"/>
  <c r="V609"/>
  <c r="L609"/>
  <c r="G609"/>
  <c r="X603" l="1"/>
  <c r="X609"/>
  <c r="X587"/>
  <c r="V486"/>
  <c r="L486"/>
  <c r="G486"/>
  <c r="L494"/>
  <c r="G494"/>
  <c r="V474"/>
  <c r="L474"/>
  <c r="G474"/>
  <c r="V475"/>
  <c r="L475"/>
  <c r="G475"/>
  <c r="V903"/>
  <c r="L903"/>
  <c r="G903"/>
  <c r="V935"/>
  <c r="L935"/>
  <c r="G935"/>
  <c r="V922"/>
  <c r="L922"/>
  <c r="G922"/>
  <c r="V321"/>
  <c r="L321"/>
  <c r="G321"/>
  <c r="X321" l="1"/>
  <c r="X935"/>
  <c r="X486"/>
  <c r="X474"/>
  <c r="X922"/>
  <c r="V449"/>
  <c r="L449"/>
  <c r="G449"/>
  <c r="V467"/>
  <c r="L467"/>
  <c r="G467"/>
  <c r="V455"/>
  <c r="L455"/>
  <c r="G455"/>
  <c r="V982"/>
  <c r="G982"/>
  <c r="V988"/>
  <c r="G988"/>
  <c r="V985"/>
  <c r="G985"/>
  <c r="V972"/>
  <c r="G972"/>
  <c r="V1100"/>
  <c r="L1100"/>
  <c r="G1100"/>
  <c r="V1129"/>
  <c r="L1129"/>
  <c r="G1129"/>
  <c r="V136"/>
  <c r="L136"/>
  <c r="G136"/>
  <c r="V150"/>
  <c r="L150"/>
  <c r="G150"/>
  <c r="V143"/>
  <c r="L143"/>
  <c r="G143"/>
  <c r="Y455" l="1"/>
  <c r="X136"/>
  <c r="X449"/>
  <c r="X1129"/>
  <c r="X982"/>
  <c r="X985"/>
  <c r="X150"/>
  <c r="V1150"/>
  <c r="L1150"/>
  <c r="G1150"/>
  <c r="V1166"/>
  <c r="L1166"/>
  <c r="G1166"/>
  <c r="V1155"/>
  <c r="L1155"/>
  <c r="G1155"/>
  <c r="V840"/>
  <c r="L840"/>
  <c r="G840"/>
  <c r="V833"/>
  <c r="L833"/>
  <c r="G833"/>
  <c r="V820"/>
  <c r="L820"/>
  <c r="G820"/>
  <c r="V563"/>
  <c r="L563"/>
  <c r="V584"/>
  <c r="L584"/>
  <c r="V575"/>
  <c r="L575"/>
  <c r="V349"/>
  <c r="L349"/>
  <c r="G349"/>
  <c r="V362"/>
  <c r="L362"/>
  <c r="G362"/>
  <c r="V846"/>
  <c r="L846"/>
  <c r="G846"/>
  <c r="V1305"/>
  <c r="X1305" s="1"/>
  <c r="G1305"/>
  <c r="V1316"/>
  <c r="X1316" s="1"/>
  <c r="L1316"/>
  <c r="G1316"/>
  <c r="V1310"/>
  <c r="X1310" s="1"/>
  <c r="L1310"/>
  <c r="G1310"/>
  <c r="V1314"/>
  <c r="X1314" s="1"/>
  <c r="L1314"/>
  <c r="G1314"/>
  <c r="V173"/>
  <c r="L173"/>
  <c r="G173"/>
  <c r="V179"/>
  <c r="L179"/>
  <c r="G179"/>
  <c r="V525"/>
  <c r="L525"/>
  <c r="G525"/>
  <c r="V535"/>
  <c r="L535"/>
  <c r="G535"/>
  <c r="X833" l="1"/>
  <c r="X840"/>
  <c r="X820"/>
  <c r="X575"/>
  <c r="X1150"/>
  <c r="X173"/>
  <c r="X535"/>
  <c r="X525"/>
  <c r="X1155"/>
  <c r="X563"/>
  <c r="X179"/>
  <c r="V259"/>
  <c r="L259"/>
  <c r="G259"/>
  <c r="V254"/>
  <c r="L254"/>
  <c r="G254"/>
  <c r="X254" l="1"/>
  <c r="Y259"/>
  <c r="X259"/>
  <c r="V260"/>
  <c r="L260"/>
  <c r="G260"/>
  <c r="V1056"/>
  <c r="L1056"/>
  <c r="G1056"/>
  <c r="V1069"/>
  <c r="L1069"/>
  <c r="G1069"/>
  <c r="V1181"/>
  <c r="L1181"/>
  <c r="G1181"/>
  <c r="V1179"/>
  <c r="L1179"/>
  <c r="G1179"/>
  <c r="V110"/>
  <c r="L110"/>
  <c r="G110"/>
  <c r="Y110" l="1"/>
  <c r="X1056"/>
  <c r="X1179"/>
  <c r="X260"/>
  <c r="X1069"/>
  <c r="P1033"/>
  <c r="P876"/>
  <c r="P802"/>
  <c r="P501"/>
  <c r="P470"/>
  <c r="P271"/>
  <c r="P96"/>
  <c r="P98"/>
  <c r="P100"/>
  <c r="O93"/>
  <c r="P86" l="1"/>
  <c r="O86"/>
  <c r="V1030"/>
  <c r="L1030"/>
  <c r="G1030"/>
  <c r="V1001"/>
  <c r="L1001"/>
  <c r="G1001"/>
  <c r="V1009"/>
  <c r="L1009"/>
  <c r="G1009"/>
  <c r="V344"/>
  <c r="P344"/>
  <c r="L344"/>
  <c r="G344"/>
  <c r="V373"/>
  <c r="L373"/>
  <c r="G373"/>
  <c r="V377"/>
  <c r="L377"/>
  <c r="G377"/>
  <c r="V365"/>
  <c r="L365"/>
  <c r="G365"/>
  <c r="X1009" l="1"/>
  <c r="X1001"/>
  <c r="Y377"/>
  <c r="X373"/>
  <c r="V1088"/>
  <c r="L1088"/>
  <c r="V1033"/>
  <c r="L1033"/>
  <c r="G1033"/>
  <c r="V291"/>
  <c r="L291"/>
  <c r="G291"/>
  <c r="V271"/>
  <c r="L271"/>
  <c r="G271"/>
  <c r="V287"/>
  <c r="L287"/>
  <c r="G287"/>
  <c r="V284"/>
  <c r="L284"/>
  <c r="G284"/>
  <c r="V300"/>
  <c r="L300"/>
  <c r="G300"/>
  <c r="V624"/>
  <c r="L624"/>
  <c r="G624"/>
  <c r="V635"/>
  <c r="G635"/>
  <c r="V633"/>
  <c r="L633"/>
  <c r="G633"/>
  <c r="V641"/>
  <c r="L641"/>
  <c r="G641"/>
  <c r="V852"/>
  <c r="L852"/>
  <c r="G852"/>
  <c r="V457"/>
  <c r="L457"/>
  <c r="G457"/>
  <c r="V444"/>
  <c r="L444"/>
  <c r="G444"/>
  <c r="V438"/>
  <c r="L438"/>
  <c r="G438"/>
  <c r="Y635" l="1"/>
  <c r="X852"/>
  <c r="X624"/>
  <c r="Y291"/>
  <c r="X1033"/>
  <c r="X1088"/>
  <c r="X284"/>
  <c r="V1109"/>
  <c r="L1109"/>
  <c r="G1109"/>
  <c r="X1109" l="1"/>
  <c r="V1158"/>
  <c r="L1158"/>
  <c r="G1158"/>
  <c r="V1135"/>
  <c r="L1135"/>
  <c r="G1135"/>
  <c r="V671"/>
  <c r="L671"/>
  <c r="G671"/>
  <c r="V650"/>
  <c r="L650"/>
  <c r="G650"/>
  <c r="V653"/>
  <c r="L653"/>
  <c r="G653"/>
  <c r="V660"/>
  <c r="L660"/>
  <c r="G660"/>
  <c r="V925"/>
  <c r="L925"/>
  <c r="G925"/>
  <c r="V906"/>
  <c r="L906"/>
  <c r="G906"/>
  <c r="V909"/>
  <c r="L909"/>
  <c r="G909"/>
  <c r="V572"/>
  <c r="Y572" s="1"/>
  <c r="L572"/>
  <c r="V547"/>
  <c r="P547"/>
  <c r="L547"/>
  <c r="V568"/>
  <c r="L568"/>
  <c r="V552"/>
  <c r="L552"/>
  <c r="V551"/>
  <c r="L551"/>
  <c r="V131"/>
  <c r="L131"/>
  <c r="G131"/>
  <c r="V119"/>
  <c r="L119"/>
  <c r="G119"/>
  <c r="V121"/>
  <c r="L121"/>
  <c r="G121"/>
  <c r="V880"/>
  <c r="L880"/>
  <c r="G880"/>
  <c r="V876"/>
  <c r="L876"/>
  <c r="G876"/>
  <c r="V889"/>
  <c r="L889"/>
  <c r="G889"/>
  <c r="V882"/>
  <c r="L882"/>
  <c r="G882"/>
  <c r="P1091"/>
  <c r="V1091"/>
  <c r="L1091"/>
  <c r="G1091"/>
  <c r="V591"/>
  <c r="L591"/>
  <c r="G591"/>
  <c r="V380"/>
  <c r="P380"/>
  <c r="L380"/>
  <c r="G380"/>
  <c r="V414"/>
  <c r="L414"/>
  <c r="G414"/>
  <c r="V397"/>
  <c r="L397"/>
  <c r="G397"/>
  <c r="L938"/>
  <c r="L941"/>
  <c r="V941"/>
  <c r="G941"/>
  <c r="Y671" l="1"/>
  <c r="X941"/>
  <c r="X650"/>
  <c r="Y925"/>
  <c r="X906"/>
  <c r="X547"/>
  <c r="X119"/>
  <c r="X880"/>
  <c r="X876"/>
  <c r="X591"/>
  <c r="X397"/>
  <c r="V233"/>
  <c r="P233"/>
  <c r="L233"/>
  <c r="G233"/>
  <c r="V237"/>
  <c r="L237"/>
  <c r="G237"/>
  <c r="V245"/>
  <c r="L245"/>
  <c r="G245"/>
  <c r="V831"/>
  <c r="L831"/>
  <c r="G831"/>
  <c r="V825"/>
  <c r="L825"/>
  <c r="G825"/>
  <c r="V802"/>
  <c r="L802"/>
  <c r="G802"/>
  <c r="V809"/>
  <c r="L809"/>
  <c r="G809"/>
  <c r="X825" l="1"/>
  <c r="X809"/>
  <c r="X802"/>
  <c r="X831"/>
  <c r="Y831"/>
  <c r="X237"/>
  <c r="X233"/>
  <c r="X245"/>
  <c r="V749"/>
  <c r="L749"/>
  <c r="G749"/>
  <c r="V716"/>
  <c r="L716"/>
  <c r="G716"/>
  <c r="V760"/>
  <c r="P760"/>
  <c r="L760"/>
  <c r="G760"/>
  <c r="V278"/>
  <c r="L278"/>
  <c r="G278"/>
  <c r="X760" l="1"/>
  <c r="O1271" l="1"/>
  <c r="P1271" s="1"/>
  <c r="O1258"/>
  <c r="P1258" s="1"/>
  <c r="P1177"/>
  <c r="P427"/>
  <c r="V599" l="1"/>
  <c r="L599"/>
  <c r="G599"/>
  <c r="V520"/>
  <c r="L520"/>
  <c r="G520"/>
  <c r="V504"/>
  <c r="L504"/>
  <c r="G504"/>
  <c r="V501"/>
  <c r="L501"/>
  <c r="G501"/>
  <c r="V192"/>
  <c r="L192"/>
  <c r="G192"/>
  <c r="V685"/>
  <c r="P685"/>
  <c r="L685"/>
  <c r="G685"/>
  <c r="V470"/>
  <c r="L470"/>
  <c r="G470"/>
  <c r="L489"/>
  <c r="G489"/>
  <c r="V357"/>
  <c r="L357"/>
  <c r="G357"/>
  <c r="V328"/>
  <c r="L328"/>
  <c r="G328"/>
  <c r="V317"/>
  <c r="L317"/>
  <c r="G317"/>
  <c r="P620"/>
  <c r="V620"/>
  <c r="L620"/>
  <c r="G620"/>
  <c r="V1023"/>
  <c r="L1023"/>
  <c r="G1023"/>
  <c r="V1008"/>
  <c r="L1008"/>
  <c r="G1008"/>
  <c r="V427"/>
  <c r="L427"/>
  <c r="G427"/>
  <c r="V431"/>
  <c r="L431"/>
  <c r="G431"/>
  <c r="V177"/>
  <c r="L177"/>
  <c r="G177"/>
  <c r="V169"/>
  <c r="L169"/>
  <c r="G169"/>
  <c r="V155"/>
  <c r="L155"/>
  <c r="G155"/>
  <c r="V697"/>
  <c r="L697"/>
  <c r="G697"/>
  <c r="V824"/>
  <c r="L824"/>
  <c r="G824"/>
  <c r="V1096"/>
  <c r="L1096"/>
  <c r="G1096"/>
  <c r="X824" l="1"/>
  <c r="Y177"/>
  <c r="X1008"/>
  <c r="X501"/>
  <c r="X599"/>
  <c r="X1096"/>
  <c r="X192"/>
  <c r="Y328"/>
  <c r="X1023"/>
  <c r="X431"/>
  <c r="P1203" l="1"/>
  <c r="P1205"/>
  <c r="P1207"/>
  <c r="O1174"/>
  <c r="P1174" s="1"/>
  <c r="P1132"/>
  <c r="P116"/>
  <c r="P76" l="1"/>
  <c r="O76"/>
  <c r="V31"/>
  <c r="V30"/>
  <c r="L30"/>
  <c r="L31"/>
  <c r="G31"/>
  <c r="G30"/>
  <c r="V27"/>
  <c r="L27"/>
  <c r="G27"/>
  <c r="V1252"/>
  <c r="P1252"/>
  <c r="L1252"/>
  <c r="G1252"/>
  <c r="V1258"/>
  <c r="L1258"/>
  <c r="G1258"/>
  <c r="V668"/>
  <c r="L668"/>
  <c r="G668"/>
  <c r="V682"/>
  <c r="L682"/>
  <c r="G682"/>
  <c r="V410"/>
  <c r="L410"/>
  <c r="G410"/>
  <c r="V383"/>
  <c r="L383"/>
  <c r="G383"/>
  <c r="V392"/>
  <c r="L392"/>
  <c r="G392"/>
  <c r="V773"/>
  <c r="L773"/>
  <c r="G773"/>
  <c r="V793"/>
  <c r="L793"/>
  <c r="G793"/>
  <c r="V763"/>
  <c r="L763"/>
  <c r="G763"/>
  <c r="V788"/>
  <c r="L788"/>
  <c r="G788"/>
  <c r="V799"/>
  <c r="L799"/>
  <c r="G799"/>
  <c r="X383" l="1"/>
  <c r="X1252"/>
  <c r="Y27"/>
  <c r="Y31"/>
  <c r="Y30"/>
  <c r="X1258"/>
  <c r="Y410"/>
  <c r="Y793"/>
  <c r="V919"/>
  <c r="L919"/>
  <c r="G919"/>
  <c r="V914"/>
  <c r="L914"/>
  <c r="G914"/>
  <c r="V927"/>
  <c r="L927"/>
  <c r="G927"/>
  <c r="V185"/>
  <c r="L185"/>
  <c r="G185"/>
  <c r="V295"/>
  <c r="L295"/>
  <c r="G295"/>
  <c r="V519"/>
  <c r="L519"/>
  <c r="G519"/>
  <c r="V215"/>
  <c r="L215"/>
  <c r="G215"/>
  <c r="V971"/>
  <c r="G971"/>
  <c r="V902"/>
  <c r="L902"/>
  <c r="G902"/>
  <c r="V901"/>
  <c r="L901"/>
  <c r="G901"/>
  <c r="V1014"/>
  <c r="L1014"/>
  <c r="G1014"/>
  <c r="V1051"/>
  <c r="L1051"/>
  <c r="G1051"/>
  <c r="V116"/>
  <c r="L116"/>
  <c r="G116"/>
  <c r="V1139"/>
  <c r="L1139"/>
  <c r="G1139"/>
  <c r="V1132"/>
  <c r="L1132"/>
  <c r="G1132"/>
  <c r="V1276"/>
  <c r="L1276"/>
  <c r="G1276"/>
  <c r="V1275"/>
  <c r="L1275"/>
  <c r="G1275"/>
  <c r="V387"/>
  <c r="L387"/>
  <c r="G387"/>
  <c r="V405"/>
  <c r="L405"/>
  <c r="G405"/>
  <c r="V356"/>
  <c r="L356"/>
  <c r="G356"/>
  <c r="V341"/>
  <c r="L341"/>
  <c r="G341"/>
  <c r="V309"/>
  <c r="L309"/>
  <c r="G309"/>
  <c r="V1205"/>
  <c r="L1205"/>
  <c r="G1205"/>
  <c r="V1203"/>
  <c r="L1203"/>
  <c r="G1203"/>
  <c r="L936" l="1"/>
  <c r="X914"/>
  <c r="G936"/>
  <c r="V936"/>
  <c r="X215"/>
  <c r="X1205"/>
  <c r="X1014"/>
  <c r="Y215"/>
  <c r="X1275"/>
  <c r="X1276"/>
  <c r="Y1014"/>
  <c r="X116"/>
  <c r="X1132"/>
  <c r="X1203"/>
  <c r="V249"/>
  <c r="L249"/>
  <c r="G249"/>
  <c r="V443"/>
  <c r="L443"/>
  <c r="G443"/>
  <c r="X249" l="1"/>
  <c r="L98"/>
  <c r="V96"/>
  <c r="L96"/>
  <c r="G96"/>
  <c r="L93"/>
  <c r="Y96" l="1"/>
  <c r="O1321" l="1"/>
  <c r="P1321" s="1"/>
  <c r="O1322"/>
  <c r="P1322" s="1"/>
  <c r="O1323"/>
  <c r="P1323" s="1"/>
  <c r="O1274"/>
  <c r="P994"/>
  <c r="P938"/>
  <c r="P843"/>
  <c r="Q8"/>
  <c r="V595" l="1"/>
  <c r="L595"/>
  <c r="G595"/>
  <c r="V1177"/>
  <c r="L1177"/>
  <c r="G1177"/>
  <c r="L488"/>
  <c r="G488"/>
  <c r="V214"/>
  <c r="L214"/>
  <c r="G214"/>
  <c r="V219"/>
  <c r="L219"/>
  <c r="G219"/>
  <c r="V843"/>
  <c r="L843"/>
  <c r="G843"/>
  <c r="V306"/>
  <c r="L306"/>
  <c r="G306"/>
  <c r="V667"/>
  <c r="L667"/>
  <c r="G667"/>
  <c r="V688"/>
  <c r="L688"/>
  <c r="G688"/>
  <c r="V707"/>
  <c r="L707"/>
  <c r="G707"/>
  <c r="V938"/>
  <c r="G938"/>
  <c r="L998"/>
  <c r="G998"/>
  <c r="X214" l="1"/>
  <c r="X306"/>
  <c r="X219"/>
  <c r="X998"/>
  <c r="X843"/>
  <c r="X595"/>
  <c r="Y214"/>
  <c r="Y707"/>
  <c r="X688"/>
  <c r="X938"/>
  <c r="V347"/>
  <c r="L347"/>
  <c r="G347"/>
  <c r="P970"/>
  <c r="V970"/>
  <c r="G970"/>
  <c r="V11"/>
  <c r="L11"/>
  <c r="G11"/>
  <c r="Y11" l="1"/>
  <c r="X347"/>
  <c r="O1263" l="1"/>
  <c r="P1263" s="1"/>
  <c r="O1265"/>
  <c r="P1265" s="1"/>
  <c r="O1170"/>
  <c r="P1170" s="1"/>
  <c r="O1171"/>
  <c r="P1171" s="1"/>
  <c r="V1170"/>
  <c r="U1295" l="1"/>
  <c r="V1321" l="1"/>
  <c r="L1321"/>
  <c r="G1321"/>
  <c r="V1076"/>
  <c r="L1076"/>
  <c r="G1076"/>
  <c r="K1282"/>
  <c r="V1281"/>
  <c r="L1281"/>
  <c r="G1281"/>
  <c r="V1279"/>
  <c r="L1279"/>
  <c r="G1279"/>
  <c r="V1278"/>
  <c r="L1278"/>
  <c r="G1278"/>
  <c r="V1274"/>
  <c r="P1274"/>
  <c r="L1274"/>
  <c r="G1274"/>
  <c r="S1323"/>
  <c r="G1297"/>
  <c r="O1297"/>
  <c r="P1297" s="1"/>
  <c r="V1297"/>
  <c r="G1298"/>
  <c r="O1298"/>
  <c r="P1298" s="1"/>
  <c r="V1298"/>
  <c r="G1299"/>
  <c r="O1299"/>
  <c r="P1299" s="1"/>
  <c r="V1299"/>
  <c r="G1292"/>
  <c r="G1293"/>
  <c r="V1293"/>
  <c r="L1293"/>
  <c r="L1292"/>
  <c r="K1295"/>
  <c r="V1292"/>
  <c r="G1290"/>
  <c r="L1290"/>
  <c r="P1290"/>
  <c r="V515"/>
  <c r="L515"/>
  <c r="G515"/>
  <c r="X1279" l="1"/>
  <c r="X1278"/>
  <c r="X1281"/>
  <c r="L1282"/>
  <c r="G1282"/>
  <c r="V1282"/>
  <c r="U1282"/>
  <c r="L1295"/>
  <c r="O1295"/>
  <c r="P1295"/>
  <c r="G1295"/>
  <c r="V1295"/>
  <c r="X1293"/>
  <c r="X1282" l="1"/>
  <c r="P1282"/>
  <c r="O1282"/>
  <c r="V560"/>
  <c r="L560"/>
  <c r="V994" l="1"/>
  <c r="L994"/>
  <c r="G994"/>
  <c r="V1022"/>
  <c r="L1022"/>
  <c r="G1022"/>
  <c r="X994" l="1"/>
  <c r="X1022"/>
  <c r="V268"/>
  <c r="L268"/>
  <c r="G268"/>
  <c r="X268" l="1"/>
  <c r="O1253"/>
  <c r="G857"/>
  <c r="O103"/>
  <c r="P103" s="1"/>
  <c r="O1194" l="1"/>
  <c r="P1194" s="1"/>
  <c r="V86" l="1"/>
  <c r="L86"/>
  <c r="G86"/>
  <c r="V353" l="1"/>
  <c r="L353"/>
  <c r="G353"/>
  <c r="V76"/>
  <c r="L76"/>
  <c r="G76"/>
  <c r="V690"/>
  <c r="L690"/>
  <c r="G690"/>
  <c r="V508"/>
  <c r="L508"/>
  <c r="G508"/>
  <c r="V974" l="1"/>
  <c r="G974"/>
  <c r="V315" l="1"/>
  <c r="L315"/>
  <c r="G315"/>
  <c r="V498"/>
  <c r="L498"/>
  <c r="G498"/>
  <c r="L492"/>
  <c r="G492"/>
  <c r="Y492" l="1"/>
  <c r="V1271"/>
  <c r="L1271"/>
  <c r="G1271"/>
  <c r="V1263"/>
  <c r="L1263"/>
  <c r="G1263"/>
  <c r="X1271" l="1"/>
  <c r="V873"/>
  <c r="L873"/>
  <c r="G873"/>
  <c r="V857"/>
  <c r="X873" l="1"/>
  <c r="O1188"/>
  <c r="O1190"/>
  <c r="O1186"/>
  <c r="V646" l="1"/>
  <c r="L646"/>
  <c r="G646"/>
  <c r="G478" l="1"/>
  <c r="V35" l="1"/>
  <c r="L35"/>
  <c r="G35"/>
  <c r="Y35" l="1"/>
  <c r="V1313"/>
  <c r="X1313" s="1"/>
  <c r="L1313"/>
  <c r="G1313"/>
  <c r="V1188"/>
  <c r="P1188"/>
  <c r="L1188"/>
  <c r="G1188"/>
  <c r="V1186"/>
  <c r="P1186"/>
  <c r="L1186"/>
  <c r="G1186"/>
  <c r="V16" l="1"/>
  <c r="L16"/>
  <c r="Y16" l="1"/>
  <c r="G106" l="1"/>
  <c r="V1300" l="1"/>
  <c r="O1300" l="1"/>
  <c r="P1300" s="1"/>
  <c r="O1319" l="1"/>
  <c r="V106" l="1"/>
  <c r="L106"/>
  <c r="L113"/>
  <c r="G113"/>
  <c r="V107"/>
  <c r="L107"/>
  <c r="G107"/>
  <c r="V140"/>
  <c r="L140"/>
  <c r="G140"/>
  <c r="Y140" l="1"/>
  <c r="V113"/>
  <c r="V8"/>
  <c r="R8"/>
  <c r="L8"/>
  <c r="G8"/>
  <c r="G1323"/>
  <c r="G1300"/>
  <c r="G1194"/>
  <c r="G1183"/>
  <c r="O1303"/>
  <c r="O800"/>
  <c r="Y8" l="1"/>
  <c r="V1183" l="1"/>
  <c r="L1183"/>
  <c r="V1194"/>
  <c r="L1194"/>
  <c r="V1322"/>
  <c r="V1323"/>
  <c r="L1322"/>
  <c r="L1323"/>
  <c r="U1324"/>
  <c r="O1324"/>
  <c r="K1324"/>
  <c r="G1322"/>
  <c r="V1319"/>
  <c r="P1319"/>
  <c r="L1319"/>
  <c r="G1319"/>
  <c r="V1308"/>
  <c r="X1308" s="1"/>
  <c r="V1312"/>
  <c r="X1312" s="1"/>
  <c r="V1303"/>
  <c r="X1303" s="1"/>
  <c r="P1303"/>
  <c r="G1308"/>
  <c r="G1312"/>
  <c r="G1303"/>
  <c r="L1312"/>
  <c r="U1317"/>
  <c r="O1317"/>
  <c r="K1317"/>
  <c r="G1324" l="1"/>
  <c r="L1317"/>
  <c r="V1317"/>
  <c r="P1324"/>
  <c r="P1317"/>
  <c r="G1317"/>
  <c r="V1324"/>
  <c r="L1324"/>
  <c r="V1301"/>
  <c r="U1301"/>
  <c r="P1301"/>
  <c r="O1301"/>
  <c r="L1301"/>
  <c r="K1301"/>
  <c r="G1301"/>
  <c r="V1021"/>
  <c r="L1021"/>
  <c r="G1021"/>
  <c r="V987"/>
  <c r="G987"/>
  <c r="X1317" l="1"/>
  <c r="X1021"/>
  <c r="V37"/>
  <c r="L37"/>
  <c r="G37"/>
  <c r="Y37" l="1"/>
  <c r="O64" l="1"/>
  <c r="V100" l="1"/>
  <c r="L100"/>
  <c r="G100"/>
  <c r="V98"/>
  <c r="G98"/>
  <c r="O1284" l="1"/>
  <c r="P1284" s="1"/>
  <c r="O1285"/>
  <c r="P1285" s="1"/>
  <c r="O1286"/>
  <c r="P1286" s="1"/>
  <c r="O1287"/>
  <c r="P1287" s="1"/>
  <c r="O1261"/>
  <c r="P1261" s="1"/>
  <c r="O1227"/>
  <c r="P1227" s="1"/>
  <c r="P1197"/>
  <c r="P1190"/>
  <c r="K1130"/>
  <c r="U1130"/>
  <c r="P800"/>
  <c r="P874" l="1"/>
  <c r="O874"/>
  <c r="V1286" l="1"/>
  <c r="L1286"/>
  <c r="G1286"/>
  <c r="V1287"/>
  <c r="L1287"/>
  <c r="G1287"/>
  <c r="V1285"/>
  <c r="L1285"/>
  <c r="G1285"/>
  <c r="V1284"/>
  <c r="L1284"/>
  <c r="G1284"/>
  <c r="U1288"/>
  <c r="K1288"/>
  <c r="Y1287" l="1"/>
  <c r="G1288"/>
  <c r="L1288"/>
  <c r="V1288"/>
  <c r="O1288"/>
  <c r="P1288"/>
  <c r="V608" l="1"/>
  <c r="L608"/>
  <c r="G608"/>
  <c r="P303"/>
  <c r="L303"/>
  <c r="G303"/>
  <c r="Y608" l="1"/>
  <c r="X608"/>
  <c r="P1253" l="1"/>
  <c r="P1239" l="1"/>
  <c r="P1242" s="1"/>
  <c r="O1242"/>
  <c r="G22"/>
  <c r="G24"/>
  <c r="G26"/>
  <c r="G32"/>
  <c r="G33"/>
  <c r="G34"/>
  <c r="U151" l="1"/>
  <c r="V1227" l="1"/>
  <c r="L1227"/>
  <c r="G1227"/>
  <c r="V1261"/>
  <c r="L1261"/>
  <c r="G1261"/>
  <c r="U101"/>
  <c r="K101"/>
  <c r="V93"/>
  <c r="P93"/>
  <c r="L101"/>
  <c r="G93"/>
  <c r="V1197"/>
  <c r="L1197"/>
  <c r="G1197"/>
  <c r="V165"/>
  <c r="L165"/>
  <c r="G165"/>
  <c r="V1253"/>
  <c r="L1253"/>
  <c r="G1253"/>
  <c r="V978"/>
  <c r="G978"/>
  <c r="V544"/>
  <c r="L544"/>
  <c r="G544"/>
  <c r="X1197" l="1"/>
  <c r="X165"/>
  <c r="G101"/>
  <c r="V101"/>
  <c r="P101"/>
  <c r="O101"/>
  <c r="V404"/>
  <c r="L404"/>
  <c r="G404"/>
  <c r="V409"/>
  <c r="L409"/>
  <c r="G409"/>
  <c r="V864"/>
  <c r="L864"/>
  <c r="G864"/>
  <c r="Y101" l="1"/>
  <c r="Y864"/>
  <c r="Y409"/>
  <c r="V1062"/>
  <c r="L1062"/>
  <c r="G1062"/>
  <c r="V176"/>
  <c r="L176"/>
  <c r="G176"/>
  <c r="V896"/>
  <c r="L896"/>
  <c r="G896"/>
  <c r="V983"/>
  <c r="G983"/>
  <c r="Y176" l="1"/>
  <c r="Y983"/>
  <c r="Y1062"/>
  <c r="Y896"/>
  <c r="Y1366" l="1"/>
  <c r="G1170"/>
  <c r="O1169"/>
  <c r="P1169" l="1"/>
  <c r="O1175"/>
  <c r="V647" l="1"/>
  <c r="L647"/>
  <c r="G647"/>
  <c r="V1174"/>
  <c r="L1174"/>
  <c r="G1174"/>
  <c r="V1171"/>
  <c r="L1171"/>
  <c r="G1171"/>
  <c r="L1170"/>
  <c r="V1169"/>
  <c r="L1169"/>
  <c r="G1169"/>
  <c r="V1190" l="1"/>
  <c r="L1190"/>
  <c r="G1190"/>
  <c r="V33" l="1"/>
  <c r="Y33" s="1"/>
  <c r="V34"/>
  <c r="Y34" s="1"/>
  <c r="L33"/>
  <c r="L34"/>
  <c r="V24" l="1"/>
  <c r="L24"/>
  <c r="V32"/>
  <c r="Y32" s="1"/>
  <c r="L32"/>
  <c r="Y24" l="1"/>
  <c r="K40"/>
  <c r="U40" l="1"/>
  <c r="P1175" l="1"/>
  <c r="U1175"/>
  <c r="K1175"/>
  <c r="L1175" l="1"/>
  <c r="V1175"/>
  <c r="G1175"/>
  <c r="U1272" l="1"/>
  <c r="K1272"/>
  <c r="V1265"/>
  <c r="L1265"/>
  <c r="G1265"/>
  <c r="U1259"/>
  <c r="K1259"/>
  <c r="V1272" l="1"/>
  <c r="L1259"/>
  <c r="G1259"/>
  <c r="P1259"/>
  <c r="O1259"/>
  <c r="O1272"/>
  <c r="V1259"/>
  <c r="L1272"/>
  <c r="G1272"/>
  <c r="P1272"/>
  <c r="U114"/>
  <c r="K114"/>
  <c r="V103"/>
  <c r="L103"/>
  <c r="G103"/>
  <c r="X1272" l="1"/>
  <c r="X1259"/>
  <c r="G114"/>
  <c r="V114"/>
  <c r="L114"/>
  <c r="P114"/>
  <c r="O114"/>
  <c r="V1239"/>
  <c r="V1242" s="1"/>
  <c r="L1239"/>
  <c r="L1242" s="1"/>
  <c r="G1239"/>
  <c r="G1242" s="1"/>
  <c r="Y114" l="1"/>
  <c r="X1242" l="1"/>
  <c r="V26" l="1"/>
  <c r="L26"/>
  <c r="U1212"/>
  <c r="K1212"/>
  <c r="V1207"/>
  <c r="G1207"/>
  <c r="P1212"/>
  <c r="X1207" l="1"/>
  <c r="Y26"/>
  <c r="L1212"/>
  <c r="G1212"/>
  <c r="V1212"/>
  <c r="O1212"/>
  <c r="X1212" l="1"/>
  <c r="U1228"/>
  <c r="K1228"/>
  <c r="O1130"/>
  <c r="P1089" l="1"/>
  <c r="O1089"/>
  <c r="V1228"/>
  <c r="G1228"/>
  <c r="L1228"/>
  <c r="P1228"/>
  <c r="O1228"/>
  <c r="U1250"/>
  <c r="K1250"/>
  <c r="V1249"/>
  <c r="P1249"/>
  <c r="L1249"/>
  <c r="G1249"/>
  <c r="G1250" l="1"/>
  <c r="V1250"/>
  <c r="L1250"/>
  <c r="P1250"/>
  <c r="O1250"/>
  <c r="X1250" l="1"/>
  <c r="U1184" l="1"/>
  <c r="K1184"/>
  <c r="V1180"/>
  <c r="L1180"/>
  <c r="G1180"/>
  <c r="L1184" l="1"/>
  <c r="V1184"/>
  <c r="G1184"/>
  <c r="P1184"/>
  <c r="O1184"/>
  <c r="U711" l="1"/>
  <c r="V631" l="1"/>
  <c r="L631"/>
  <c r="G631"/>
  <c r="K1237" l="1"/>
  <c r="G991" l="1"/>
  <c r="V22" l="1"/>
  <c r="O1237" l="1"/>
  <c r="U499" l="1"/>
  <c r="K499"/>
  <c r="O40" l="1"/>
  <c r="P40"/>
  <c r="V40" l="1"/>
  <c r="P499" l="1"/>
  <c r="O499"/>
  <c r="O585"/>
  <c r="P1237"/>
  <c r="V1237"/>
  <c r="L1237"/>
  <c r="G1237"/>
  <c r="V683"/>
  <c r="L683"/>
  <c r="V231"/>
  <c r="P711"/>
  <c r="K545"/>
  <c r="X51"/>
  <c r="X59"/>
  <c r="X65"/>
  <c r="X71"/>
  <c r="X77"/>
  <c r="X87"/>
  <c r="X92"/>
  <c r="X102"/>
  <c r="X115"/>
  <c r="X152"/>
  <c r="X187"/>
  <c r="X232"/>
  <c r="X270"/>
  <c r="X302"/>
  <c r="X343"/>
  <c r="X379"/>
  <c r="X426"/>
  <c r="X469"/>
  <c r="X500"/>
  <c r="X546"/>
  <c r="X586"/>
  <c r="X619"/>
  <c r="X649"/>
  <c r="X684"/>
  <c r="X712"/>
  <c r="X759"/>
  <c r="X801"/>
  <c r="X842"/>
  <c r="X875"/>
  <c r="X905"/>
  <c r="X937"/>
  <c r="X969"/>
  <c r="X993"/>
  <c r="X1032"/>
  <c r="X1090"/>
  <c r="X1131"/>
  <c r="X1168"/>
  <c r="X1176"/>
  <c r="X1185"/>
  <c r="X1196"/>
  <c r="X1226"/>
  <c r="X1229"/>
  <c r="X1235"/>
  <c r="P1130"/>
  <c r="O683"/>
  <c r="P618"/>
  <c r="P378"/>
  <c r="O231"/>
  <c r="U378"/>
  <c r="U841"/>
  <c r="U618"/>
  <c r="U648"/>
  <c r="U231"/>
  <c r="K231"/>
  <c r="U186"/>
  <c r="K186"/>
  <c r="K151"/>
  <c r="U904"/>
  <c r="K904"/>
  <c r="O186"/>
  <c r="O904"/>
  <c r="P904"/>
  <c r="K378"/>
  <c r="K618"/>
  <c r="K648"/>
  <c r="K841"/>
  <c r="K1031"/>
  <c r="V991"/>
  <c r="X991" s="1"/>
  <c r="L991"/>
  <c r="K301"/>
  <c r="G301"/>
  <c r="U425"/>
  <c r="K425"/>
  <c r="U342"/>
  <c r="K342"/>
  <c r="K711"/>
  <c r="U683"/>
  <c r="K683"/>
  <c r="G683"/>
  <c r="G968"/>
  <c r="Y22"/>
  <c r="P425"/>
  <c r="O342"/>
  <c r="P342"/>
  <c r="P841"/>
  <c r="O841"/>
  <c r="O711"/>
  <c r="O618"/>
  <c r="O425"/>
  <c r="X970"/>
  <c r="L22"/>
  <c r="K64"/>
  <c r="L64"/>
  <c r="V64"/>
  <c r="U468"/>
  <c r="K468"/>
  <c r="O468"/>
  <c r="P1195"/>
  <c r="P468"/>
  <c r="G468"/>
  <c r="U1089"/>
  <c r="K1089"/>
  <c r="K1195"/>
  <c r="V1195"/>
  <c r="L1195"/>
  <c r="U874"/>
  <c r="K874"/>
  <c r="U1195"/>
  <c r="U968"/>
  <c r="K968"/>
  <c r="U992"/>
  <c r="K992"/>
  <c r="U758"/>
  <c r="U800" s="1"/>
  <c r="K758"/>
  <c r="K800" s="1"/>
  <c r="U545"/>
  <c r="U269"/>
  <c r="K269"/>
  <c r="G1089"/>
  <c r="O968"/>
  <c r="U1167"/>
  <c r="K1167"/>
  <c r="G758"/>
  <c r="G800" s="1"/>
  <c r="O758"/>
  <c r="O269"/>
  <c r="U42"/>
  <c r="F42"/>
  <c r="G545"/>
  <c r="P545"/>
  <c r="O545"/>
  <c r="P968"/>
  <c r="P758"/>
  <c r="P585"/>
  <c r="U585"/>
  <c r="L1130" l="1"/>
  <c r="V1130"/>
  <c r="G1130"/>
  <c r="L711"/>
  <c r="V711"/>
  <c r="L40"/>
  <c r="G40"/>
  <c r="P64"/>
  <c r="G378"/>
  <c r="V585"/>
  <c r="V468"/>
  <c r="X468" s="1"/>
  <c r="P231"/>
  <c r="L758"/>
  <c r="L800" s="1"/>
  <c r="X86"/>
  <c r="Y86"/>
  <c r="L874"/>
  <c r="V648"/>
  <c r="L468"/>
  <c r="L968"/>
  <c r="O992"/>
  <c r="L499"/>
  <c r="G186"/>
  <c r="L1167"/>
  <c r="G425"/>
  <c r="L342"/>
  <c r="L301"/>
  <c r="G1195"/>
  <c r="X1195" s="1"/>
  <c r="O1195"/>
  <c r="G1167"/>
  <c r="G841"/>
  <c r="G711"/>
  <c r="V841"/>
  <c r="V874"/>
  <c r="L269"/>
  <c r="G342"/>
  <c r="L992"/>
  <c r="G992"/>
  <c r="V992"/>
  <c r="G874"/>
  <c r="O151"/>
  <c r="L648"/>
  <c r="V618"/>
  <c r="V1089"/>
  <c r="L1089"/>
  <c r="V1167"/>
  <c r="V499"/>
  <c r="G499"/>
  <c r="G269"/>
  <c r="V545"/>
  <c r="X545" s="1"/>
  <c r="X114"/>
  <c r="G585"/>
  <c r="V342"/>
  <c r="L425"/>
  <c r="G618"/>
  <c r="G231"/>
  <c r="X231" s="1"/>
  <c r="L231"/>
  <c r="X1175"/>
  <c r="X101"/>
  <c r="L841"/>
  <c r="G904"/>
  <c r="V904"/>
  <c r="G1031"/>
  <c r="V151"/>
  <c r="V186"/>
  <c r="L1031"/>
  <c r="P683"/>
  <c r="G64"/>
  <c r="X683"/>
  <c r="V425"/>
  <c r="L618"/>
  <c r="G648"/>
  <c r="G151"/>
  <c r="L904"/>
  <c r="L151"/>
  <c r="L186"/>
  <c r="L545"/>
  <c r="X1228"/>
  <c r="V968"/>
  <c r="X968" s="1"/>
  <c r="K585"/>
  <c r="K1333" s="1"/>
  <c r="L1338" s="1"/>
  <c r="L585"/>
  <c r="P992"/>
  <c r="V378"/>
  <c r="V269"/>
  <c r="L378"/>
  <c r="P186"/>
  <c r="O378"/>
  <c r="V758"/>
  <c r="X758" s="1"/>
  <c r="O1167"/>
  <c r="X1237"/>
  <c r="P1167"/>
  <c r="P648"/>
  <c r="O648"/>
  <c r="P269"/>
  <c r="P151"/>
  <c r="G1333" l="1"/>
  <c r="G1348" s="1"/>
  <c r="L1333"/>
  <c r="Y40"/>
  <c r="Z40" s="1"/>
  <c r="V800"/>
  <c r="X800" s="1"/>
  <c r="Y91"/>
  <c r="X64"/>
  <c r="Y64"/>
  <c r="Y50"/>
  <c r="Y76"/>
  <c r="Y70"/>
  <c r="Y151"/>
  <c r="Y58"/>
  <c r="X91"/>
  <c r="X711"/>
  <c r="X1089"/>
  <c r="X841"/>
  <c r="X50"/>
  <c r="X425"/>
  <c r="X585"/>
  <c r="X58"/>
  <c r="X70"/>
  <c r="X76"/>
  <c r="X648"/>
  <c r="X186"/>
  <c r="X342"/>
  <c r="X1130"/>
  <c r="X874"/>
  <c r="X1167"/>
  <c r="X269"/>
  <c r="X378"/>
  <c r="X151"/>
  <c r="X992"/>
  <c r="X1234"/>
  <c r="X904"/>
  <c r="X618"/>
  <c r="X499"/>
  <c r="Q40"/>
  <c r="O1338" s="1"/>
  <c r="L1340" l="1"/>
  <c r="M1338"/>
  <c r="N1340" s="1"/>
  <c r="O1335"/>
  <c r="E1344"/>
  <c r="H1348"/>
  <c r="R40"/>
  <c r="P1338" l="1"/>
  <c r="H1352"/>
  <c r="R1340"/>
  <c r="O1350"/>
  <c r="R1351" s="1"/>
  <c r="U1031"/>
  <c r="O1031"/>
  <c r="V1031" l="1"/>
  <c r="P1031"/>
  <c r="X1031" l="1"/>
  <c r="V293"/>
  <c r="V301" s="1"/>
  <c r="V1333" s="1"/>
  <c r="P301"/>
  <c r="P1333" s="1"/>
  <c r="U301"/>
  <c r="U1333" l="1"/>
  <c r="U1342" s="1"/>
  <c r="U1338"/>
  <c r="V1342"/>
  <c r="X301"/>
  <c r="O301"/>
  <c r="O1333" s="1"/>
  <c r="Y1333" l="1"/>
  <c r="R1338"/>
  <c r="X1349" s="1"/>
  <c r="Y1345"/>
  <c r="V1354"/>
  <c r="Z1333"/>
  <c r="X1333"/>
</calcChain>
</file>

<file path=xl/sharedStrings.xml><?xml version="1.0" encoding="utf-8"?>
<sst xmlns="http://schemas.openxmlformats.org/spreadsheetml/2006/main" count="3833" uniqueCount="218">
  <si>
    <t>Назва постачальника</t>
  </si>
  <si>
    <t>№ з/п</t>
  </si>
  <si>
    <t>Назва лікарського засобу, виробу медичного призначення</t>
  </si>
  <si>
    <t>Од. вим.</t>
  </si>
  <si>
    <t>Серія</t>
  </si>
  <si>
    <t>Ціна              за од.</t>
  </si>
  <si>
    <t>Термін придатності</t>
  </si>
  <si>
    <t>Кіл-ть</t>
  </si>
  <si>
    <t>Сума, грн.</t>
  </si>
  <si>
    <t>дата отримання</t>
  </si>
  <si>
    <t>№ накладної</t>
  </si>
  <si>
    <t>Наказ ГУОЗ</t>
  </si>
  <si>
    <t>№</t>
  </si>
  <si>
    <t>дата</t>
  </si>
  <si>
    <t>Всього</t>
  </si>
  <si>
    <t>Укрвакцина</t>
  </si>
  <si>
    <t>Назва отримувача</t>
  </si>
  <si>
    <t>База спеціального медичного постачання м. Києва</t>
  </si>
  <si>
    <t>Наказ ДОЗ</t>
  </si>
  <si>
    <t>Київський міський центр репродуктивної та перинатальної медицини</t>
  </si>
  <si>
    <t>доз</t>
  </si>
  <si>
    <t>Комунальне некомерційне підприємство "Центр первинної медико-санітарної допомоги № 2 Дніпровського району м. Києва</t>
  </si>
  <si>
    <t>Комунальне некомерційне підприємство "Центр первинної медико-санітарної допомоги № 2 Дарницького району м. Києва</t>
  </si>
  <si>
    <t>Зведений звіт про видачу та використання вакцини виданих Базою СМП лікувальним установам м. Києва</t>
  </si>
  <si>
    <t>Комунальне некомерційне підприємство "Центр первинної медико-санітарної допомоги № 4 Деснянського району м. Києва</t>
  </si>
  <si>
    <t>Комунальне некомерційне підприємство "Центр первинної медико-санітарної допомоги №1" Оболонського району</t>
  </si>
  <si>
    <t>Комунальне некомерційне підприємство "Центр первинної медико-санітарної допомоги № 2  Святошинського району м. Києва</t>
  </si>
  <si>
    <t>Комунальне некомерційне підприємство "Центр первинної медико-санітарної допомоги № 2   Подільського району м. Києва</t>
  </si>
  <si>
    <t>Комунальне некомерційне підприємство "Центр первинної медико-санітарної допомоги №2" Голосіївського району</t>
  </si>
  <si>
    <t>Комунальне некомерційне підприємство "Центр первинної медико-санітарної допомоги №2" Солом*янського району</t>
  </si>
  <si>
    <t>Комунальне некомерційне підприємство "Центр первинної медико-санітарної допомоги" Печерського району</t>
  </si>
  <si>
    <t>Назва установи отримувача , №наказу, дата</t>
  </si>
  <si>
    <t>Використано у поточному місяці</t>
  </si>
  <si>
    <t>Видано Базою СМП   у поточному місяці ЛПЗ м. Києва</t>
  </si>
  <si>
    <t xml:space="preserve"> </t>
  </si>
  <si>
    <t xml:space="preserve">ЕУВАКС- В. </t>
  </si>
  <si>
    <t>Київський міський будинок дитини  "Берізка"</t>
  </si>
  <si>
    <t>Київський міський будинок дитини  ім.Городецького</t>
  </si>
  <si>
    <t xml:space="preserve">Всього </t>
  </si>
  <si>
    <t>АДП-М.В-на д/проф.дифтерії та правця адсорбована</t>
  </si>
  <si>
    <t xml:space="preserve">АДП.В-на д/проф.дифтерії та правця </t>
  </si>
  <si>
    <t>Комунальне некомерційне підприємство "КММЦ "Академія здоров’я людини" виконавчого органу КМДА</t>
  </si>
  <si>
    <t>ПРІОРИКС.</t>
  </si>
  <si>
    <t xml:space="preserve">Вакцина д/проф.гемофільної інфекціїї типу </t>
  </si>
  <si>
    <t>ІМОВАКС ПОЛІО  .Вакцина для профілактики поліомієліту (інактивована)</t>
  </si>
  <si>
    <t>АКДП .В-на д/проф. кашлюку, диф-терії та правця з ціль-ноклітиннимкашлюковим компонентом(АКДП)</t>
  </si>
  <si>
    <t>1148Т013</t>
  </si>
  <si>
    <t>1148Т036</t>
  </si>
  <si>
    <t>вак-424</t>
  </si>
  <si>
    <t>Вакцина для профілактикм гемофільної інфекції типу b, наказ МОЗ №2076 від 14/11/2018 , бюджет 2017</t>
  </si>
  <si>
    <t>Комунальне некомерційне підприємство "Центр первинної медико-санітарної допомоги № 3 Дніпровського району м. Києва</t>
  </si>
  <si>
    <t>Комунальне некомерційне підприємство "ЦПМСД "Русанівка" Дніпровського  району м.Києва</t>
  </si>
  <si>
    <t>Комунальне некомерційне підприємство "ЦПМСД №1 " Дніпровського  району м.Києва</t>
  </si>
  <si>
    <t>Комунальне некомерційне підприємство "Центр первинної медико-санітарної допомоги №1 " Голосіївського району</t>
  </si>
  <si>
    <t>Комунальне некомерційне підприємство "Центр первинної медико-санітарної допомоги Дарницького району м. Києва</t>
  </si>
  <si>
    <t>Комунальне некомерційне підприємство "Центр первинної медико-санітарної допомоги № 1Дарницького району м. Києва</t>
  </si>
  <si>
    <t>Комунальне некомерційне підприємство "Центр первинної медико-санітарної допомоги №  3 Дарницького району м. Києва</t>
  </si>
  <si>
    <t>Комунальне некомерційне підприємство "Центр первинної медико-санітарної допомоги № 1 Деснянського району м. Києва</t>
  </si>
  <si>
    <t>Вакцина для профілактикм гемофільної інфекції типу b</t>
  </si>
  <si>
    <t xml:space="preserve">Вакцина для профілактикм гемофільної інфекції типу b, </t>
  </si>
  <si>
    <t>Комунальне некомерційне підприємство "ЦПМСД №2"  Деснянського району м.Києва</t>
  </si>
  <si>
    <t>Комунальне некомерційне підприємство "ЦПМСД №3"  Деснянського району м.Києва</t>
  </si>
  <si>
    <t>Комунальне некомерційне підприємство "Центр первинної медико-санітарної допомоги № 2" Оболонського району</t>
  </si>
  <si>
    <t>Комунальне некомерційне підприємство "Центр первинної медико-санітарної допомоги № 1   Подільського району м. Києва</t>
  </si>
  <si>
    <t>Комунальне некомерційне підприємство "Центр первинної медико-санітарної допомоги № 1" Солом*янського району</t>
  </si>
  <si>
    <t>Комунальне некомерційне підприємство "Центр первинної медико-санітарної допомоги № 1  Святошинського району м. Києва</t>
  </si>
  <si>
    <t>Комунальне некомерційне підприємство "Центр первинної медико-санітарної допомоги № 3  Святошинського району м. Києва</t>
  </si>
  <si>
    <t>Комунальне некомерційне підприємство "Центр первинної медико-санітарної допомоги №1" Шевченківського району м. Києва</t>
  </si>
  <si>
    <t>Комунальне некомерційне підприємство "Центр первинної медико-санітарної допомоги №2" Шевченківського району м. Києва</t>
  </si>
  <si>
    <t>Комунальне некомерційне підприємство "Центр первинної медико-санітарної допомоги №3" Шевченківського району м. Києва</t>
  </si>
  <si>
    <t>,</t>
  </si>
  <si>
    <t>221501318В</t>
  </si>
  <si>
    <t>221501418В</t>
  </si>
  <si>
    <t>Передано до інших регіонів</t>
  </si>
  <si>
    <t>UFА18017</t>
  </si>
  <si>
    <t>221501518В</t>
  </si>
  <si>
    <t>ТОВ "ІСІДА"</t>
  </si>
  <si>
    <t xml:space="preserve">ПОЛІОСАБІН. В-на д/проф.поліомієліту. </t>
  </si>
  <si>
    <t>ТОВ "Пологовий будинок"ЛЕЛЕКА"</t>
  </si>
  <si>
    <t>МЦ ТОВ "ІЛАЯ  ФЕМЕЛІ"</t>
  </si>
  <si>
    <t>ТОВ"МЕДІКАЛ СЕРВІС"</t>
  </si>
  <si>
    <t>вак-678</t>
  </si>
  <si>
    <t>UFА18020</t>
  </si>
  <si>
    <t>ТОВ "Боріс"</t>
  </si>
  <si>
    <t>ТОВ "Медичний центр здоров’я та реабілітації "100 відсотків життя"</t>
  </si>
  <si>
    <t>ФО-П "Козлов Вадим Владиславович"</t>
  </si>
  <si>
    <t>ФО-П "Завороцька Наталія Олександрівна"</t>
  </si>
  <si>
    <t xml:space="preserve">ФО-П "Пивовар Ярослав Віталійович" </t>
  </si>
  <si>
    <t>Комб.ва-на д/ проф. кашлюку з цільноклітинним кашлюковим компонентом, дифтерії, правця, гепатиту В та гемофільної інфекції типу b, наказ МОЗ №1938 від 13.09.19 , бюджет 2018</t>
  </si>
  <si>
    <t>2859Y011А</t>
  </si>
  <si>
    <t>вак-710</t>
  </si>
  <si>
    <t>2859Y011В</t>
  </si>
  <si>
    <t>1148Т021</t>
  </si>
  <si>
    <t>вак-713</t>
  </si>
  <si>
    <t>1148Т026</t>
  </si>
  <si>
    <t>2859Y012В</t>
  </si>
  <si>
    <t>2859Y012С</t>
  </si>
  <si>
    <t>вак-739</t>
  </si>
  <si>
    <t>AMJRD844AС</t>
  </si>
  <si>
    <t>31/04/21</t>
  </si>
  <si>
    <t>Комб.ва-на д/ проф. кашлюку з цільноклітинним кашлюковим компонентом, дифтерії, правця, гепатиту В та гемофільної інфекції типу b,</t>
  </si>
  <si>
    <t>Комб.ва-на д/ проф. кашлюку з цільноклітинним кашлюковим компонентом, дифтерії, правця, гепатиту В та гемофільної інфекції типу b</t>
  </si>
  <si>
    <t>ФО-П Олещенко Віта Іванівна</t>
  </si>
  <si>
    <t>1148Т21</t>
  </si>
  <si>
    <t xml:space="preserve">Директор  Бази спецмедпостачання </t>
  </si>
  <si>
    <t>Олександр СТРЕШЕНЕЦЬ</t>
  </si>
  <si>
    <t>Передано іншим  установам у 2020 році</t>
  </si>
  <si>
    <t>AMJRD995АА</t>
  </si>
  <si>
    <t>вак-25</t>
  </si>
  <si>
    <t>AMJRЕ028АА</t>
  </si>
  <si>
    <t>AMJRD955AА</t>
  </si>
  <si>
    <t>Фактично отримано у  2020  році</t>
  </si>
  <si>
    <t>AMJRЕ142АВ</t>
  </si>
  <si>
    <t>AMJRЕ143АВ</t>
  </si>
  <si>
    <t>вак-51</t>
  </si>
  <si>
    <t>AMJRD995AА</t>
  </si>
  <si>
    <t>ТОВ "ХЕЛСІ ЕНД ХЕПІ"</t>
  </si>
  <si>
    <t xml:space="preserve">Всього: </t>
  </si>
  <si>
    <t>ТОВ "КЛІНІКА МЕДЕСАНА"</t>
  </si>
  <si>
    <t>221501518А</t>
  </si>
  <si>
    <t>КНП" Київський міський пологовий будинок № 1"виконавчого органу Київської міської ради ( Київської міської державної адміністрації)</t>
  </si>
  <si>
    <t>КНП" Київський міський пологовий будинок № 2"виконавчого органу Київської міської ради ( Київської міської державної адміністрації)</t>
  </si>
  <si>
    <t>КНП" Київський міський пологовий будинок № 3 "виконавчого органу Київської міської ради ( Київської міської державної адміністрації)</t>
  </si>
  <si>
    <t>КНП" Київський міський пологовий будинок №  5"виконавчого органу Київської міської ради ( Київської міської державної адміністрації)</t>
  </si>
  <si>
    <t>КНП" Київський міський пологовий будинок №6 "виконавчого органу Київської міської ради ( Київської міської державної адміністрації)</t>
  </si>
  <si>
    <t>КНП "Перинатальний центр м. Києва " виконавчого органу Київської міської ради ( Київської міської державної адміністрації)</t>
  </si>
  <si>
    <t>КНП" Київська міська  студентська поліклініка "виконавчого органу Київської міської ради ( Київської міської державної адміністрації)</t>
  </si>
  <si>
    <r>
      <rPr>
        <b/>
        <sz val="12"/>
        <rFont val="Times New Roman"/>
        <family val="1"/>
        <charset val="204"/>
      </rPr>
      <t>АКДП</t>
    </r>
    <r>
      <rPr>
        <sz val="12"/>
        <rFont val="Times New Roman"/>
        <family val="1"/>
        <charset val="204"/>
      </rPr>
      <t>.В-на д/проф. кашлюку, диф-терії та правця з цільнокліт.кашлюк. Бюджет 2018 року наказ МОЗ 302 від 11.02.20</t>
    </r>
  </si>
  <si>
    <t>2829Х017В</t>
  </si>
  <si>
    <t>вак-106</t>
  </si>
  <si>
    <t>AMJRD993AА</t>
  </si>
  <si>
    <t>АОР4А667АЕ</t>
  </si>
  <si>
    <t>2829ХО17В</t>
  </si>
  <si>
    <t>13/03//20</t>
  </si>
  <si>
    <t>ФОП "Пугач"</t>
  </si>
  <si>
    <r>
      <rPr>
        <b/>
        <sz val="12"/>
        <rFont val="Times New Roman"/>
        <family val="1"/>
        <charset val="204"/>
      </rPr>
      <t>АДП</t>
    </r>
    <r>
      <rPr>
        <sz val="12"/>
        <rFont val="Times New Roman"/>
        <family val="1"/>
        <charset val="204"/>
      </rPr>
      <t>.В-на д/проф.дифтерії та правця  моз №  1727 від 30.07.20,</t>
    </r>
  </si>
  <si>
    <t>2459L005</t>
  </si>
  <si>
    <t>вак-171</t>
  </si>
  <si>
    <r>
      <rPr>
        <b/>
        <sz val="12"/>
        <rFont val="Times New Roman"/>
        <family val="1"/>
        <charset val="204"/>
      </rPr>
      <t>Еувакс.</t>
    </r>
    <r>
      <rPr>
        <sz val="12"/>
        <rFont val="Times New Roman"/>
        <family val="1"/>
        <charset val="204"/>
      </rPr>
      <t>Вакцина проти гепатиту В -Запоріжжя</t>
    </r>
  </si>
  <si>
    <t>UFА18014</t>
  </si>
  <si>
    <t>UFА18018</t>
  </si>
  <si>
    <t>9/1</t>
  </si>
  <si>
    <r>
      <rPr>
        <b/>
        <sz val="12"/>
        <rFont val="Times New Roman"/>
        <family val="1"/>
        <charset val="204"/>
      </rPr>
      <t>ІПВ</t>
    </r>
    <r>
      <rPr>
        <sz val="12"/>
        <rFont val="Times New Roman"/>
        <family val="1"/>
        <charset val="204"/>
      </rPr>
      <t xml:space="preserve"> .Вакцина для профілактики поліомієліту (інактивована) бюджет 2018 р наказ МОЗ 629 від 06.03.20</t>
    </r>
  </si>
  <si>
    <t>R1G261V</t>
  </si>
  <si>
    <t>R3L921V</t>
  </si>
  <si>
    <t>31.10.2021</t>
  </si>
  <si>
    <t>R1G242V</t>
  </si>
  <si>
    <t>30.09.2021</t>
  </si>
  <si>
    <t>вак-174</t>
  </si>
  <si>
    <t>ФОП ФЕСЕНКО Світлана Євгенівна  (ФОП "ТОДИКА Юлія Ігорівна)</t>
  </si>
  <si>
    <r>
      <rPr>
        <b/>
        <sz val="12"/>
        <rFont val="Times New Roman"/>
        <family val="1"/>
        <charset val="204"/>
      </rPr>
      <t>АДП-М</t>
    </r>
    <r>
      <rPr>
        <sz val="12"/>
        <rFont val="Times New Roman"/>
        <family val="1"/>
        <charset val="204"/>
      </rPr>
      <t xml:space="preserve">.В-на д/проф.дифтерії та правця адсорбована моз № 2505 від 29.12.18, </t>
    </r>
  </si>
  <si>
    <t>АОР4А668АD</t>
  </si>
  <si>
    <t>вак-191</t>
  </si>
  <si>
    <t>ПРІОРИКС.В-на д/проф.кору,паратиту,краснухи. Бюд-жет 2016,  наказ МОЗ № 2 від 02.01.2020  резерв 12362</t>
  </si>
  <si>
    <t>АОР4А668АД</t>
  </si>
  <si>
    <t>AMJRЕ142AВ</t>
  </si>
  <si>
    <t>AMJRЕ028AА</t>
  </si>
  <si>
    <t>Екземпляр  Бази</t>
  </si>
  <si>
    <t xml:space="preserve">Просимо надіслати </t>
  </si>
  <si>
    <t>04070, м.Київ</t>
  </si>
  <si>
    <t>вул.Волоська,19</t>
  </si>
  <si>
    <t xml:space="preserve">База спеціального медичного </t>
  </si>
  <si>
    <t>постачання м.Києва</t>
  </si>
  <si>
    <t>Фактично отримано відУкрвакцини                                                                у  2021  році</t>
  </si>
  <si>
    <t>ФОП "Григорян Ю.В." (ФОП "Бойко  Т. В.")</t>
  </si>
  <si>
    <t>Комунальне некомерційне підприємство "Центр первинної медико-санітарної допомоги № 4 Дніпровського району м. Києва</t>
  </si>
  <si>
    <t>Всього за 2021 рік</t>
  </si>
  <si>
    <r>
      <rPr>
        <b/>
        <sz val="12"/>
        <rFont val="Times New Roman"/>
        <family val="1"/>
        <charset val="204"/>
      </rPr>
      <t>АДП-М</t>
    </r>
    <r>
      <rPr>
        <sz val="12"/>
        <rFont val="Times New Roman"/>
        <family val="1"/>
        <charset val="204"/>
      </rPr>
      <t>.В-на д/проф.дифтерії та правця адсорбована Черкаси</t>
    </r>
  </si>
  <si>
    <t xml:space="preserve">Вакцина для профілактикм гемофільної інфекції типу b, наказ МОЗ №41 від  09/01/2019 , бюджет 2017, </t>
  </si>
  <si>
    <r>
      <rPr>
        <b/>
        <sz val="12"/>
        <rFont val="Times New Roman"/>
        <family val="1"/>
        <charset val="204"/>
      </rPr>
      <t>Еувакс.</t>
    </r>
    <r>
      <rPr>
        <sz val="12"/>
        <rFont val="Times New Roman"/>
        <family val="1"/>
        <charset val="204"/>
      </rPr>
      <t xml:space="preserve">Вакцина проти гепатиту В нак.МОЗ №350 від 14.02.19, бюджет 2017 року, </t>
    </r>
  </si>
  <si>
    <r>
      <t xml:space="preserve">Комб.ва-на д/ проф. кашлюку з цільноклітинним кашлюковим компонентом, дифтерії, правця, гепатиту В та гемофільної інфекції типу b, наказ МОЗ № 2036 від 09.10.19 , бюджет 2018, </t>
    </r>
    <r>
      <rPr>
        <b/>
        <sz val="12"/>
        <rFont val="Times New Roman"/>
        <family val="1"/>
        <charset val="204"/>
      </rPr>
      <t xml:space="preserve">резерв </t>
    </r>
  </si>
  <si>
    <t xml:space="preserve">Комб.ва-на д/ проф. кашлюку з цільноклітинним кашлюковим компонентом, дифтерії, правця, гепатиту В та гемофільної інфекції типу b, наказ МОЗ № 2036 від 09.10.19 , бюджет 2018, </t>
  </si>
  <si>
    <t>ПОЛІОСАБІН. В-на д/проф.поліомієліту. Бюджет 2018. Наказ МОЗ №897 від 16.04.2020,</t>
  </si>
  <si>
    <t xml:space="preserve">ПРІОРИКС.В-на д/проф.кору,паратиту,краснухи. Бюджет 2018,  наказ МОЗ № 2 від 02.01.2020  </t>
  </si>
  <si>
    <t>ПОЛІОСАБІН. В-на д/проф.поліомієліту. Бюджет 2018. Наказ МОЗ № 224 від 10.02.2021,</t>
  </si>
  <si>
    <t>вак-50</t>
  </si>
  <si>
    <t>AMJRЕ142АА</t>
  </si>
  <si>
    <t>222600520С</t>
  </si>
  <si>
    <r>
      <rPr>
        <b/>
        <sz val="12"/>
        <rFont val="Times New Roman"/>
        <family val="1"/>
        <charset val="204"/>
      </rPr>
      <t>АДП-М</t>
    </r>
    <r>
      <rPr>
        <sz val="12"/>
        <rFont val="Times New Roman"/>
        <family val="1"/>
        <charset val="204"/>
      </rPr>
      <t>.В-на д/проф.дифтерії та правця адсорбована наказ МОЗ № 398 -05.03.21, бюджет 2018</t>
    </r>
  </si>
  <si>
    <t>вак-75</t>
  </si>
  <si>
    <r>
      <rPr>
        <b/>
        <sz val="12"/>
        <rFont val="Times New Roman"/>
        <family val="1"/>
        <charset val="204"/>
      </rPr>
      <t>АКДП</t>
    </r>
    <r>
      <rPr>
        <sz val="12"/>
        <rFont val="Times New Roman"/>
        <family val="1"/>
        <charset val="204"/>
      </rPr>
      <t>.В-на д/проф. кашлюку, диф-терії та правця з цільнокліт.кашлюк. наказ МОЗ № 398 -05.03.21, бюджет 2018</t>
    </r>
  </si>
  <si>
    <t>2450L004</t>
  </si>
  <si>
    <t>БЦЖ. Вакцина для профілактики туберкульозу наказ МОЗ № 398 -05.03.21, бюджет 2018</t>
  </si>
  <si>
    <t>0370G022</t>
  </si>
  <si>
    <t>вак-101</t>
  </si>
  <si>
    <t>0370G048</t>
  </si>
  <si>
    <t>2820Х010А</t>
  </si>
  <si>
    <t>БЦЖ. Вакцина для профілактики туберкульозу</t>
  </si>
  <si>
    <t xml:space="preserve">БЦЖ. Вакцина для профілактики туберкульозу </t>
  </si>
  <si>
    <t>2459L004</t>
  </si>
  <si>
    <t>374/1</t>
  </si>
  <si>
    <t>2859Y012в</t>
  </si>
  <si>
    <t>ПП "МЕДІАН"</t>
  </si>
  <si>
    <r>
      <rPr>
        <b/>
        <sz val="12"/>
        <rFont val="Times New Roman"/>
        <family val="1"/>
        <charset val="204"/>
      </rPr>
      <t>АДП</t>
    </r>
    <r>
      <rPr>
        <sz val="12"/>
        <rFont val="Times New Roman"/>
        <family val="1"/>
        <charset val="204"/>
      </rPr>
      <t>.В-на д/проф.дифтерії та правця наказ МОЗ № 398 -05.03.21, бюджет 2018</t>
    </r>
  </si>
  <si>
    <t>Персомед "ПП "Лікувально-дівагностичний центр Кліманової М,О,"</t>
  </si>
  <si>
    <t>АТ "Українська залізниця"  Філія " Центр охорони здоров‘я " ККЛ на залізничному транспорті № 1</t>
  </si>
  <si>
    <r>
      <rPr>
        <b/>
        <sz val="12"/>
        <rFont val="Times New Roman"/>
        <family val="1"/>
        <charset val="204"/>
      </rPr>
      <t>АДП-М</t>
    </r>
    <r>
      <rPr>
        <sz val="12"/>
        <rFont val="Times New Roman"/>
        <family val="1"/>
        <charset val="204"/>
      </rPr>
      <t>.В-на д/проф.дифтерії та правця адсорбована</t>
    </r>
  </si>
  <si>
    <r>
      <rPr>
        <b/>
        <sz val="12"/>
        <rFont val="Times New Roman"/>
        <family val="1"/>
        <charset val="204"/>
      </rPr>
      <t>АДП-М</t>
    </r>
    <r>
      <rPr>
        <sz val="12"/>
        <rFont val="Times New Roman"/>
        <family val="1"/>
        <charset val="204"/>
      </rPr>
      <t xml:space="preserve">.В-на д/проф.дифтерії та правця адсорбована </t>
    </r>
  </si>
  <si>
    <t>Залишок станом на 01.06.2021</t>
  </si>
  <si>
    <t>вак-127</t>
  </si>
  <si>
    <t>222600620С</t>
  </si>
  <si>
    <r>
      <rPr>
        <b/>
        <sz val="12"/>
        <rFont val="Times New Roman"/>
        <family val="1"/>
        <charset val="204"/>
      </rPr>
      <t>Еувакс.</t>
    </r>
    <r>
      <rPr>
        <sz val="12"/>
        <rFont val="Times New Roman"/>
        <family val="1"/>
        <charset val="204"/>
      </rPr>
      <t xml:space="preserve">Вакцина проти гепатиту В нак.МОЗ № 842 від 29.04.21, бюджет 2018 року, </t>
    </r>
  </si>
  <si>
    <t>UFА20020</t>
  </si>
  <si>
    <t>вак-152</t>
  </si>
  <si>
    <t>UFА20022</t>
  </si>
  <si>
    <t>AMJRЕ258АА</t>
  </si>
  <si>
    <t>вак-153</t>
  </si>
  <si>
    <t xml:space="preserve">ПРІОРИКС.В-на д/проф.кору,паратиту,краснухи. Бюджет 2016,  наказ МОЗ № 69 від 18.01.2021  </t>
  </si>
  <si>
    <t>2820Х011А</t>
  </si>
  <si>
    <t>вак-178</t>
  </si>
  <si>
    <r>
      <rPr>
        <b/>
        <sz val="12"/>
        <rFont val="Times New Roman"/>
        <family val="1"/>
        <charset val="204"/>
      </rPr>
      <t>АКДП</t>
    </r>
    <r>
      <rPr>
        <sz val="12"/>
        <rFont val="Times New Roman"/>
        <family val="1"/>
        <charset val="204"/>
      </rPr>
      <t>.В-на д/проф. кашлюку, диф-терії та правця з цільнокліт.кашлюк. наказ МОЗ№ 904 -11.05.21, бюджет 2018</t>
    </r>
  </si>
  <si>
    <t>Вакцина для профілактикм гемофільної інфекції типу b, наказ МОЗ №904 від  11/05/2021 , бюджет 2018</t>
  </si>
  <si>
    <t>1140М018</t>
  </si>
  <si>
    <t>1140М019</t>
  </si>
  <si>
    <t>Зведений звіт про використання товарно-матеріальних цінностей (лікарських засобів, виробів медичного призначення), закуплених централізовано Міністерством охорони здоров'я України за червень 2021  року</t>
  </si>
  <si>
    <t>Залишок станом на 01.07.2021</t>
  </si>
  <si>
    <t>222600620А</t>
  </si>
  <si>
    <t>1148М018</t>
  </si>
</sst>
</file>

<file path=xl/styles.xml><?xml version="1.0" encoding="utf-8"?>
<styleSheet xmlns="http://schemas.openxmlformats.org/spreadsheetml/2006/main">
  <numFmts count="5">
    <numFmt numFmtId="164" formatCode="dd/mm/yy;@"/>
    <numFmt numFmtId="165" formatCode="0.0000"/>
    <numFmt numFmtId="166" formatCode="0.000"/>
    <numFmt numFmtId="167" formatCode="#,##0.000"/>
    <numFmt numFmtId="168" formatCode="#,##0.0000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255">
    <xf numFmtId="0" fontId="0" fillId="0" borderId="0" xfId="0"/>
    <xf numFmtId="49" fontId="0" fillId="0" borderId="0" xfId="0" applyNumberFormat="1"/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/>
    <xf numFmtId="0" fontId="3" fillId="2" borderId="0" xfId="0" applyFont="1" applyFill="1" applyBorder="1" applyAlignment="1">
      <alignment horizontal="left" vertical="center" wrapText="1"/>
    </xf>
    <xf numFmtId="0" fontId="3" fillId="2" borderId="0" xfId="0" applyNumberFormat="1" applyFont="1" applyFill="1" applyBorder="1" applyAlignment="1">
      <alignment horizontal="left"/>
    </xf>
    <xf numFmtId="165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Border="1"/>
    <xf numFmtId="2" fontId="5" fillId="2" borderId="0" xfId="0" applyNumberFormat="1" applyFont="1" applyFill="1" applyBorder="1"/>
    <xf numFmtId="166" fontId="5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/>
    <xf numFmtId="0" fontId="5" fillId="2" borderId="1" xfId="0" applyNumberFormat="1" applyFont="1" applyFill="1" applyBorder="1"/>
    <xf numFmtId="165" fontId="5" fillId="2" borderId="1" xfId="0" applyNumberFormat="1" applyFont="1" applyFill="1" applyBorder="1"/>
    <xf numFmtId="0" fontId="5" fillId="2" borderId="1" xfId="0" applyFont="1" applyFill="1" applyBorder="1" applyAlignment="1">
      <alignment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Border="1"/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2" borderId="0" xfId="0" applyFont="1" applyFill="1"/>
    <xf numFmtId="2" fontId="4" fillId="2" borderId="0" xfId="0" applyNumberFormat="1" applyFont="1" applyFill="1" applyBorder="1"/>
    <xf numFmtId="166" fontId="5" fillId="2" borderId="0" xfId="0" applyNumberFormat="1" applyFont="1" applyFill="1"/>
    <xf numFmtId="3" fontId="5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164" fontId="7" fillId="2" borderId="0" xfId="0" applyNumberFormat="1" applyFont="1" applyFill="1"/>
    <xf numFmtId="0" fontId="7" fillId="2" borderId="0" xfId="0" applyNumberFormat="1" applyFont="1" applyFill="1" applyAlignment="1">
      <alignment horizontal="center"/>
    </xf>
    <xf numFmtId="0" fontId="7" fillId="2" borderId="0" xfId="0" applyNumberFormat="1" applyFont="1" applyFill="1"/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/>
    <xf numFmtId="164" fontId="5" fillId="2" borderId="0" xfId="0" applyNumberFormat="1" applyFont="1" applyFill="1"/>
    <xf numFmtId="0" fontId="5" fillId="2" borderId="0" xfId="0" applyNumberFormat="1" applyFont="1" applyFill="1" applyAlignment="1">
      <alignment horizontal="center"/>
    </xf>
    <xf numFmtId="2" fontId="5" fillId="2" borderId="0" xfId="0" applyNumberFormat="1" applyFont="1" applyFill="1"/>
    <xf numFmtId="0" fontId="5" fillId="2" borderId="0" xfId="0" applyNumberFormat="1" applyFont="1" applyFill="1"/>
    <xf numFmtId="2" fontId="5" fillId="2" borderId="0" xfId="0" applyNumberFormat="1" applyFont="1" applyFill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/>
    <xf numFmtId="2" fontId="4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165" fontId="5" fillId="2" borderId="0" xfId="0" applyNumberFormat="1" applyFont="1" applyFill="1"/>
    <xf numFmtId="165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right" vertical="center"/>
    </xf>
    <xf numFmtId="2" fontId="6" fillId="2" borderId="0" xfId="0" applyNumberFormat="1" applyFont="1" applyFill="1"/>
    <xf numFmtId="4" fontId="6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2" fontId="8" fillId="2" borderId="0" xfId="0" applyNumberFormat="1" applyFont="1" applyFill="1" applyBorder="1"/>
    <xf numFmtId="14" fontId="5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/>
    </xf>
    <xf numFmtId="166" fontId="7" fillId="2" borderId="0" xfId="0" applyNumberFormat="1" applyFont="1" applyFill="1" applyBorder="1"/>
    <xf numFmtId="166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/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vertical="center"/>
    </xf>
    <xf numFmtId="167" fontId="4" fillId="2" borderId="1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/>
    <xf numFmtId="2" fontId="5" fillId="2" borderId="0" xfId="0" applyNumberFormat="1" applyFont="1" applyFill="1" applyBorder="1" applyAlignment="1"/>
    <xf numFmtId="0" fontId="5" fillId="2" borderId="0" xfId="0" applyFont="1" applyFill="1" applyBorder="1" applyAlignment="1"/>
    <xf numFmtId="0" fontId="8" fillId="2" borderId="0" xfId="0" applyFont="1" applyFill="1" applyBorder="1" applyAlignment="1"/>
    <xf numFmtId="0" fontId="7" fillId="2" borderId="0" xfId="0" applyFont="1" applyFill="1" applyBorder="1" applyAlignment="1"/>
    <xf numFmtId="0" fontId="5" fillId="2" borderId="0" xfId="0" applyFont="1" applyFill="1" applyAlignment="1"/>
    <xf numFmtId="1" fontId="5" fillId="2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2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vertical="center"/>
    </xf>
    <xf numFmtId="2" fontId="5" fillId="2" borderId="0" xfId="0" applyNumberFormat="1" applyFont="1" applyFill="1" applyBorder="1" applyAlignment="1">
      <alignment vertical="center"/>
    </xf>
    <xf numFmtId="0" fontId="10" fillId="2" borderId="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6" fontId="10" fillId="2" borderId="0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/>
    <xf numFmtId="0" fontId="9" fillId="2" borderId="0" xfId="0" applyFont="1" applyFill="1" applyBorder="1"/>
    <xf numFmtId="2" fontId="9" fillId="2" borderId="0" xfId="0" applyNumberFormat="1" applyFont="1" applyFill="1" applyBorder="1"/>
    <xf numFmtId="0" fontId="9" fillId="2" borderId="0" xfId="0" applyFont="1" applyFill="1"/>
    <xf numFmtId="0" fontId="10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2" fontId="9" fillId="2" borderId="0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/>
    <xf numFmtId="166" fontId="4" fillId="2" borderId="1" xfId="0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left" vertical="center" wrapText="1"/>
    </xf>
    <xf numFmtId="166" fontId="8" fillId="2" borderId="0" xfId="0" applyNumberFormat="1" applyFont="1" applyFill="1" applyBorder="1"/>
    <xf numFmtId="166" fontId="5" fillId="2" borderId="0" xfId="0" applyNumberFormat="1" applyFont="1" applyFill="1" applyBorder="1"/>
    <xf numFmtId="0" fontId="5" fillId="2" borderId="2" xfId="0" applyNumberFormat="1" applyFont="1" applyFill="1" applyBorder="1" applyAlignment="1">
      <alignment horizontal="center" vertical="center" wrapText="1"/>
    </xf>
    <xf numFmtId="166" fontId="4" fillId="2" borderId="0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left" vertical="center" wrapText="1"/>
    </xf>
    <xf numFmtId="166" fontId="5" fillId="2" borderId="1" xfId="0" applyNumberFormat="1" applyFont="1" applyFill="1" applyBorder="1"/>
    <xf numFmtId="166" fontId="5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/>
    </xf>
    <xf numFmtId="3" fontId="5" fillId="2" borderId="1" xfId="0" quotePrefix="1" applyNumberFormat="1" applyFont="1" applyFill="1" applyBorder="1" applyAlignment="1">
      <alignment horizontal="center" vertical="center"/>
    </xf>
    <xf numFmtId="166" fontId="12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5" fillId="2" borderId="6" xfId="0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 wrapText="1"/>
    </xf>
    <xf numFmtId="0" fontId="4" fillId="2" borderId="3" xfId="0" applyNumberFormat="1" applyFont="1" applyFill="1" applyBorder="1" applyAlignment="1">
      <alignment horizontal="center" wrapText="1"/>
    </xf>
    <xf numFmtId="0" fontId="4" fillId="2" borderId="4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textRotation="90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textRotation="90" wrapText="1"/>
    </xf>
    <xf numFmtId="0" fontId="4" fillId="2" borderId="2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165" fontId="5" fillId="2" borderId="0" xfId="0" applyNumberFormat="1" applyFont="1" applyFill="1" applyAlignment="1">
      <alignment horizontal="left"/>
    </xf>
    <xf numFmtId="0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textRotation="90" wrapText="1"/>
    </xf>
    <xf numFmtId="0" fontId="5" fillId="2" borderId="1" xfId="0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textRotation="90"/>
    </xf>
    <xf numFmtId="168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Процентн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6</xdr:row>
      <xdr:rowOff>0</xdr:rowOff>
    </xdr:from>
    <xdr:to>
      <xdr:col>1</xdr:col>
      <xdr:colOff>142875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09575" y="175260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114300</xdr:colOff>
      <xdr:row>6</xdr:row>
      <xdr:rowOff>0</xdr:rowOff>
    </xdr:from>
    <xdr:to>
      <xdr:col>1</xdr:col>
      <xdr:colOff>142875</xdr:colOff>
      <xdr:row>6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409575" y="175260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CX1366"/>
  <sheetViews>
    <sheetView tabSelected="1" view="pageBreakPreview" zoomScale="55" zoomScaleNormal="67" zoomScaleSheetLayoutView="55" workbookViewId="0">
      <selection activeCell="B1" sqref="B1:V1"/>
    </sheetView>
  </sheetViews>
  <sheetFormatPr defaultColWidth="9.140625" defaultRowHeight="15.75"/>
  <cols>
    <col min="1" max="1" width="5.85546875" style="66" customWidth="1"/>
    <col min="2" max="2" width="64.7109375" style="6" customWidth="1"/>
    <col min="3" max="3" width="11.28515625" style="142" customWidth="1"/>
    <col min="4" max="4" width="18.140625" style="6" customWidth="1"/>
    <col min="5" max="5" width="13.28515625" style="6" customWidth="1"/>
    <col min="6" max="6" width="14.28515625" style="63" customWidth="1"/>
    <col min="7" max="7" width="16.42578125" style="6" customWidth="1"/>
    <col min="8" max="8" width="12.5703125" style="55" customWidth="1"/>
    <col min="9" max="9" width="14" style="55" customWidth="1"/>
    <col min="10" max="10" width="10.5703125" style="6" customWidth="1"/>
    <col min="11" max="11" width="15.28515625" style="56" customWidth="1"/>
    <col min="12" max="12" width="16.7109375" style="6" customWidth="1"/>
    <col min="13" max="13" width="9.28515625" style="63" customWidth="1"/>
    <col min="14" max="14" width="13" style="75" customWidth="1"/>
    <col min="15" max="15" width="13.85546875" style="58" customWidth="1"/>
    <col min="16" max="16" width="15.7109375" style="64" customWidth="1"/>
    <col min="17" max="17" width="10.28515625" style="6" customWidth="1"/>
    <col min="18" max="18" width="15.85546875" style="6" customWidth="1"/>
    <col min="19" max="19" width="0.42578125" style="6" hidden="1" customWidth="1"/>
    <col min="20" max="20" width="1.7109375" style="6" hidden="1" customWidth="1"/>
    <col min="21" max="21" width="14.28515625" style="63" customWidth="1"/>
    <col min="22" max="23" width="16" style="142" customWidth="1"/>
    <col min="24" max="24" width="14" style="3" customWidth="1"/>
    <col min="25" max="25" width="37.140625" style="4" customWidth="1"/>
    <col min="26" max="26" width="17.42578125" style="4" bestFit="1" customWidth="1"/>
    <col min="27" max="27" width="17" style="4" bestFit="1" customWidth="1"/>
    <col min="28" max="30" width="9.140625" style="5"/>
    <col min="31" max="31" width="13" style="5" customWidth="1"/>
    <col min="32" max="32" width="17.140625" style="5" customWidth="1"/>
    <col min="33" max="33" width="13.85546875" style="5" customWidth="1"/>
    <col min="34" max="102" width="9.140625" style="5"/>
    <col min="103" max="16384" width="9.140625" style="6"/>
  </cols>
  <sheetData>
    <row r="1" spans="1:102" ht="38.25" customHeight="1">
      <c r="A1" s="2"/>
      <c r="B1" s="239" t="s">
        <v>214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139"/>
    </row>
    <row r="2" spans="1:102" ht="19.5" customHeight="1">
      <c r="A2" s="2"/>
      <c r="B2" s="7" t="s">
        <v>0</v>
      </c>
      <c r="C2" s="240" t="s">
        <v>15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8"/>
      <c r="P2" s="9"/>
      <c r="Q2" s="10"/>
      <c r="R2" s="10"/>
      <c r="S2" s="10"/>
      <c r="T2" s="10"/>
      <c r="U2" s="11"/>
    </row>
    <row r="3" spans="1:102">
      <c r="A3" s="2"/>
      <c r="B3" s="140" t="s">
        <v>16</v>
      </c>
      <c r="C3" s="241" t="s">
        <v>17</v>
      </c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2"/>
      <c r="P3" s="242"/>
      <c r="Q3" s="242"/>
      <c r="R3" s="242"/>
      <c r="S3" s="242"/>
      <c r="T3" s="242"/>
      <c r="U3" s="242"/>
    </row>
    <row r="4" spans="1:102" ht="30" customHeight="1">
      <c r="A4" s="232" t="s">
        <v>1</v>
      </c>
      <c r="B4" s="218" t="s">
        <v>2</v>
      </c>
      <c r="C4" s="218" t="s">
        <v>3</v>
      </c>
      <c r="D4" s="238" t="s">
        <v>4</v>
      </c>
      <c r="E4" s="218" t="s">
        <v>5</v>
      </c>
      <c r="F4" s="218" t="s">
        <v>198</v>
      </c>
      <c r="G4" s="218"/>
      <c r="H4" s="219" t="s">
        <v>6</v>
      </c>
      <c r="I4" s="218" t="s">
        <v>163</v>
      </c>
      <c r="J4" s="218"/>
      <c r="K4" s="218"/>
      <c r="L4" s="218"/>
      <c r="M4" s="218"/>
      <c r="N4" s="218"/>
      <c r="O4" s="218" t="s">
        <v>73</v>
      </c>
      <c r="P4" s="218"/>
      <c r="Q4" s="218" t="s">
        <v>33</v>
      </c>
      <c r="R4" s="218"/>
      <c r="S4" s="218"/>
      <c r="T4" s="218"/>
      <c r="U4" s="218" t="s">
        <v>215</v>
      </c>
      <c r="V4" s="218"/>
      <c r="W4" s="69"/>
    </row>
    <row r="5" spans="1:102" ht="15.75" customHeight="1">
      <c r="A5" s="232"/>
      <c r="B5" s="218"/>
      <c r="C5" s="218"/>
      <c r="D5" s="238"/>
      <c r="E5" s="218"/>
      <c r="F5" s="244" t="s">
        <v>7</v>
      </c>
      <c r="G5" s="218" t="s">
        <v>8</v>
      </c>
      <c r="H5" s="219"/>
      <c r="I5" s="219" t="s">
        <v>9</v>
      </c>
      <c r="J5" s="229" t="s">
        <v>10</v>
      </c>
      <c r="K5" s="243" t="s">
        <v>7</v>
      </c>
      <c r="L5" s="218" t="s">
        <v>8</v>
      </c>
      <c r="M5" s="218" t="s">
        <v>18</v>
      </c>
      <c r="N5" s="218"/>
      <c r="O5" s="244" t="s">
        <v>7</v>
      </c>
      <c r="P5" s="230" t="s">
        <v>8</v>
      </c>
      <c r="Q5" s="217" t="s">
        <v>7</v>
      </c>
      <c r="R5" s="231" t="s">
        <v>8</v>
      </c>
      <c r="S5" s="218" t="s">
        <v>11</v>
      </c>
      <c r="T5" s="218"/>
      <c r="U5" s="244" t="s">
        <v>7</v>
      </c>
      <c r="V5" s="218" t="s">
        <v>8</v>
      </c>
      <c r="W5" s="69"/>
    </row>
    <row r="6" spans="1:102" ht="24.75" customHeight="1">
      <c r="A6" s="232"/>
      <c r="B6" s="218"/>
      <c r="C6" s="218"/>
      <c r="D6" s="238"/>
      <c r="E6" s="218"/>
      <c r="F6" s="244"/>
      <c r="G6" s="218"/>
      <c r="H6" s="219"/>
      <c r="I6" s="219"/>
      <c r="J6" s="229"/>
      <c r="K6" s="243"/>
      <c r="L6" s="218"/>
      <c r="M6" s="134" t="s">
        <v>12</v>
      </c>
      <c r="N6" s="12" t="s">
        <v>13</v>
      </c>
      <c r="O6" s="244"/>
      <c r="P6" s="230"/>
      <c r="Q6" s="217"/>
      <c r="R6" s="231"/>
      <c r="S6" s="131" t="s">
        <v>12</v>
      </c>
      <c r="T6" s="68" t="s">
        <v>13</v>
      </c>
      <c r="U6" s="244"/>
      <c r="V6" s="218"/>
      <c r="W6" s="69"/>
    </row>
    <row r="7" spans="1:102">
      <c r="A7" s="204" t="s">
        <v>17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70"/>
    </row>
    <row r="8" spans="1:102" ht="49.5" customHeight="1">
      <c r="A8" s="136">
        <v>1</v>
      </c>
      <c r="B8" s="13" t="s">
        <v>135</v>
      </c>
      <c r="C8" s="14" t="s">
        <v>20</v>
      </c>
      <c r="D8" s="131" t="s">
        <v>136</v>
      </c>
      <c r="E8" s="15">
        <v>5.8849999999999998</v>
      </c>
      <c r="F8" s="16">
        <f>1750-300-100-200-60-100-40</f>
        <v>950</v>
      </c>
      <c r="G8" s="17">
        <f t="shared" ref="G8:G37" si="0">F8*E8</f>
        <v>5590.75</v>
      </c>
      <c r="H8" s="18">
        <v>44926</v>
      </c>
      <c r="I8" s="12">
        <v>44048</v>
      </c>
      <c r="J8" s="134" t="s">
        <v>137</v>
      </c>
      <c r="K8" s="141"/>
      <c r="L8" s="14">
        <f t="shared" ref="L8:L34" si="1">K8*E8</f>
        <v>0</v>
      </c>
      <c r="M8" s="141">
        <v>816</v>
      </c>
      <c r="N8" s="18">
        <v>44050</v>
      </c>
      <c r="O8" s="141"/>
      <c r="P8" s="19"/>
      <c r="Q8" s="20">
        <f>F8-U8</f>
        <v>200</v>
      </c>
      <c r="R8" s="17">
        <f t="shared" ref="R8" si="2">Q8*E8</f>
        <v>1177</v>
      </c>
      <c r="S8" s="14"/>
      <c r="T8" s="14"/>
      <c r="U8" s="16">
        <f>1750-300-100-200-60-100-40-100-100</f>
        <v>750</v>
      </c>
      <c r="V8" s="14">
        <f t="shared" ref="V8:V37" si="3">U8*E8</f>
        <v>4413.75</v>
      </c>
      <c r="W8" s="71"/>
      <c r="Y8" s="21">
        <f t="shared" ref="Y8:Y15" si="4">G8-V8</f>
        <v>1177</v>
      </c>
      <c r="AE8" s="22"/>
      <c r="AF8" s="22"/>
    </row>
    <row r="9" spans="1:102" ht="49.5" customHeight="1">
      <c r="A9" s="136">
        <v>2</v>
      </c>
      <c r="B9" s="13" t="s">
        <v>193</v>
      </c>
      <c r="C9" s="14" t="s">
        <v>20</v>
      </c>
      <c r="D9" s="131" t="s">
        <v>181</v>
      </c>
      <c r="E9" s="15">
        <v>5.7190000000000003</v>
      </c>
      <c r="F9" s="16">
        <f>990-200-150-160-130-250-100</f>
        <v>0</v>
      </c>
      <c r="G9" s="17">
        <f t="shared" ref="G9" si="5">F9*E9</f>
        <v>0</v>
      </c>
      <c r="H9" s="18">
        <v>45077</v>
      </c>
      <c r="I9" s="12">
        <v>44265</v>
      </c>
      <c r="J9" s="134" t="s">
        <v>179</v>
      </c>
      <c r="K9" s="141">
        <v>2700</v>
      </c>
      <c r="L9" s="14">
        <f t="shared" ref="L9" si="6">K9*E9</f>
        <v>15441.300000000001</v>
      </c>
      <c r="M9" s="141">
        <v>260</v>
      </c>
      <c r="N9" s="18">
        <v>44266</v>
      </c>
      <c r="O9" s="141"/>
      <c r="P9" s="19"/>
      <c r="Q9" s="20">
        <f t="shared" ref="Q9" si="7">F9-U9</f>
        <v>0</v>
      </c>
      <c r="R9" s="17">
        <f t="shared" ref="R9" si="8">Q9*E9</f>
        <v>0</v>
      </c>
      <c r="S9" s="14"/>
      <c r="T9" s="14"/>
      <c r="U9" s="16">
        <f>990-200-150-160-130-250-100</f>
        <v>0</v>
      </c>
      <c r="V9" s="14">
        <f t="shared" ref="V9" si="9">U9*E9</f>
        <v>0</v>
      </c>
      <c r="W9" s="71"/>
      <c r="Y9" s="21">
        <f t="shared" si="4"/>
        <v>0</v>
      </c>
      <c r="AE9" s="22"/>
      <c r="AF9" s="22"/>
    </row>
    <row r="10" spans="1:102" ht="49.5" customHeight="1">
      <c r="A10" s="136">
        <v>3</v>
      </c>
      <c r="B10" s="13" t="s">
        <v>193</v>
      </c>
      <c r="C10" s="14" t="s">
        <v>20</v>
      </c>
      <c r="D10" s="131" t="s">
        <v>181</v>
      </c>
      <c r="E10" s="15">
        <v>5.7190000000000003</v>
      </c>
      <c r="F10" s="16">
        <v>5480</v>
      </c>
      <c r="G10" s="17">
        <f t="shared" ref="G10" si="10">F10*E10</f>
        <v>31340.120000000003</v>
      </c>
      <c r="H10" s="18">
        <v>45077</v>
      </c>
      <c r="I10" s="12">
        <v>44327</v>
      </c>
      <c r="J10" s="134" t="s">
        <v>199</v>
      </c>
      <c r="K10" s="141">
        <v>8000</v>
      </c>
      <c r="L10" s="14">
        <f t="shared" ref="L10" si="11">K10*E10</f>
        <v>45752</v>
      </c>
      <c r="M10" s="141">
        <v>566</v>
      </c>
      <c r="N10" s="18">
        <v>44337</v>
      </c>
      <c r="O10" s="141"/>
      <c r="P10" s="19"/>
      <c r="Q10" s="20">
        <f t="shared" ref="Q10:Q39" si="12">F10-U10</f>
        <v>4090</v>
      </c>
      <c r="R10" s="17">
        <f t="shared" ref="R10:R39" si="13">Q10*E10</f>
        <v>23390.710000000003</v>
      </c>
      <c r="S10" s="14"/>
      <c r="T10" s="14"/>
      <c r="U10" s="16">
        <f>5480-450-100-270-500-200-500-400-150-200-200-300-200-200-100-150-10-10-150</f>
        <v>1390</v>
      </c>
      <c r="V10" s="14">
        <f t="shared" ref="V10" si="14">U10*E10</f>
        <v>7949.4100000000008</v>
      </c>
      <c r="W10" s="71"/>
      <c r="Y10" s="21">
        <f t="shared" si="4"/>
        <v>23390.710000000003</v>
      </c>
      <c r="AE10" s="22"/>
      <c r="AF10" s="22"/>
    </row>
    <row r="11" spans="1:102" ht="49.5" customHeight="1">
      <c r="A11" s="136">
        <v>4</v>
      </c>
      <c r="B11" s="13" t="s">
        <v>150</v>
      </c>
      <c r="C11" s="14" t="s">
        <v>20</v>
      </c>
      <c r="D11" s="131" t="s">
        <v>119</v>
      </c>
      <c r="E11" s="15">
        <v>3.2789999999999999</v>
      </c>
      <c r="F11" s="16">
        <v>0</v>
      </c>
      <c r="G11" s="17">
        <f>F11*E11</f>
        <v>0</v>
      </c>
      <c r="H11" s="18">
        <v>44347</v>
      </c>
      <c r="I11" s="12">
        <v>43895</v>
      </c>
      <c r="J11" s="134">
        <v>435</v>
      </c>
      <c r="K11" s="141"/>
      <c r="L11" s="14">
        <f>K11*E11</f>
        <v>0</v>
      </c>
      <c r="M11" s="141">
        <v>312</v>
      </c>
      <c r="N11" s="18">
        <v>43903</v>
      </c>
      <c r="O11" s="141"/>
      <c r="P11" s="19"/>
      <c r="Q11" s="20">
        <f t="shared" si="12"/>
        <v>0</v>
      </c>
      <c r="R11" s="17">
        <f t="shared" si="13"/>
        <v>0</v>
      </c>
      <c r="S11" s="14"/>
      <c r="T11" s="14"/>
      <c r="U11" s="16">
        <v>0</v>
      </c>
      <c r="V11" s="14">
        <f>U11*E11</f>
        <v>0</v>
      </c>
      <c r="W11" s="71"/>
      <c r="Y11" s="21">
        <f t="shared" si="4"/>
        <v>0</v>
      </c>
      <c r="AE11" s="22"/>
      <c r="AF11" s="22"/>
    </row>
    <row r="12" spans="1:102" ht="49.5" customHeight="1">
      <c r="A12" s="136">
        <v>5</v>
      </c>
      <c r="B12" s="13" t="s">
        <v>167</v>
      </c>
      <c r="C12" s="14" t="s">
        <v>20</v>
      </c>
      <c r="D12" s="131" t="s">
        <v>119</v>
      </c>
      <c r="E12" s="15">
        <v>3.2789999999999999</v>
      </c>
      <c r="F12" s="16">
        <f>1330-10-300-540-300-180</f>
        <v>0</v>
      </c>
      <c r="G12" s="17">
        <f>F12*E12</f>
        <v>0</v>
      </c>
      <c r="H12" s="18">
        <v>44347</v>
      </c>
      <c r="I12" s="12">
        <v>44249</v>
      </c>
      <c r="J12" s="134">
        <v>266</v>
      </c>
      <c r="K12" s="141">
        <v>15000</v>
      </c>
      <c r="L12" s="14">
        <f>K12*E12</f>
        <v>49185</v>
      </c>
      <c r="M12" s="141">
        <v>223</v>
      </c>
      <c r="N12" s="18">
        <v>44258</v>
      </c>
      <c r="O12" s="141"/>
      <c r="P12" s="19"/>
      <c r="Q12" s="20">
        <f t="shared" si="12"/>
        <v>0</v>
      </c>
      <c r="R12" s="17">
        <f t="shared" si="13"/>
        <v>0</v>
      </c>
      <c r="S12" s="14"/>
      <c r="T12" s="14"/>
      <c r="U12" s="16">
        <f>1330-10-300-540-300-180</f>
        <v>0</v>
      </c>
      <c r="V12" s="14">
        <f>U12*E12</f>
        <v>0</v>
      </c>
      <c r="W12" s="71"/>
      <c r="Y12" s="21">
        <f t="shared" si="4"/>
        <v>0</v>
      </c>
      <c r="AE12" s="22"/>
      <c r="AF12" s="22"/>
    </row>
    <row r="13" spans="1:102" ht="49.5" customHeight="1">
      <c r="A13" s="136">
        <v>6</v>
      </c>
      <c r="B13" s="13" t="s">
        <v>178</v>
      </c>
      <c r="C13" s="14" t="s">
        <v>20</v>
      </c>
      <c r="D13" s="131" t="s">
        <v>177</v>
      </c>
      <c r="E13" s="15">
        <v>4.6639999999999997</v>
      </c>
      <c r="F13" s="16">
        <v>0</v>
      </c>
      <c r="G13" s="17">
        <f>F13*E13</f>
        <v>0</v>
      </c>
      <c r="H13" s="18">
        <v>45107</v>
      </c>
      <c r="I13" s="12">
        <v>44265</v>
      </c>
      <c r="J13" s="134" t="s">
        <v>179</v>
      </c>
      <c r="K13" s="141">
        <v>21800</v>
      </c>
      <c r="L13" s="14">
        <f>K13*E13</f>
        <v>101675.2</v>
      </c>
      <c r="M13" s="141">
        <v>260</v>
      </c>
      <c r="N13" s="18">
        <v>44266</v>
      </c>
      <c r="O13" s="141"/>
      <c r="P13" s="19"/>
      <c r="Q13" s="20">
        <f t="shared" si="12"/>
        <v>0</v>
      </c>
      <c r="R13" s="17">
        <f t="shared" si="13"/>
        <v>0</v>
      </c>
      <c r="S13" s="14"/>
      <c r="T13" s="14"/>
      <c r="U13" s="16">
        <v>0</v>
      </c>
      <c r="V13" s="14">
        <f>U13*E13</f>
        <v>0</v>
      </c>
      <c r="W13" s="71"/>
      <c r="Y13" s="21">
        <f t="shared" si="4"/>
        <v>0</v>
      </c>
      <c r="AE13" s="22"/>
      <c r="AF13" s="22"/>
    </row>
    <row r="14" spans="1:102" ht="49.5" customHeight="1">
      <c r="A14" s="136">
        <v>7</v>
      </c>
      <c r="B14" s="13" t="s">
        <v>178</v>
      </c>
      <c r="C14" s="14" t="s">
        <v>20</v>
      </c>
      <c r="D14" s="131" t="s">
        <v>177</v>
      </c>
      <c r="E14" s="15">
        <v>4.6639999999999997</v>
      </c>
      <c r="F14" s="16">
        <v>9680</v>
      </c>
      <c r="G14" s="17">
        <f>F14*E14</f>
        <v>45147.519999999997</v>
      </c>
      <c r="H14" s="18">
        <v>45107</v>
      </c>
      <c r="I14" s="12">
        <v>44327</v>
      </c>
      <c r="J14" s="134" t="s">
        <v>199</v>
      </c>
      <c r="K14" s="141">
        <v>11000</v>
      </c>
      <c r="L14" s="14">
        <f>K14*E14</f>
        <v>51304</v>
      </c>
      <c r="M14" s="141">
        <v>566</v>
      </c>
      <c r="N14" s="18">
        <v>44337</v>
      </c>
      <c r="O14" s="141"/>
      <c r="P14" s="19"/>
      <c r="Q14" s="20">
        <f t="shared" si="12"/>
        <v>9680</v>
      </c>
      <c r="R14" s="17">
        <f t="shared" si="13"/>
        <v>45147.519999999997</v>
      </c>
      <c r="S14" s="14"/>
      <c r="T14" s="14"/>
      <c r="U14" s="16">
        <f>9680-700-200-240-400-1300-920-360-240-240-520-720-720-400-360-400-540-660-240-100-20-400</f>
        <v>0</v>
      </c>
      <c r="V14" s="14">
        <f>U14*E14</f>
        <v>0</v>
      </c>
      <c r="W14" s="71"/>
      <c r="Y14" s="21">
        <f t="shared" si="4"/>
        <v>45147.519999999997</v>
      </c>
      <c r="AE14" s="22"/>
      <c r="AF14" s="22"/>
    </row>
    <row r="15" spans="1:102" ht="49.5" customHeight="1">
      <c r="A15" s="136">
        <v>8</v>
      </c>
      <c r="B15" s="13" t="s">
        <v>178</v>
      </c>
      <c r="C15" s="14" t="s">
        <v>20</v>
      </c>
      <c r="D15" s="131" t="s">
        <v>200</v>
      </c>
      <c r="E15" s="15">
        <v>4.6639999999999997</v>
      </c>
      <c r="F15" s="16">
        <v>21600</v>
      </c>
      <c r="G15" s="17">
        <f>F15*E15</f>
        <v>100742.39999999999</v>
      </c>
      <c r="H15" s="18">
        <v>45169</v>
      </c>
      <c r="I15" s="12">
        <v>44327</v>
      </c>
      <c r="J15" s="134" t="s">
        <v>199</v>
      </c>
      <c r="K15" s="141">
        <v>21600</v>
      </c>
      <c r="L15" s="14">
        <f>K15*E15</f>
        <v>100742.39999999999</v>
      </c>
      <c r="M15" s="141">
        <v>566</v>
      </c>
      <c r="N15" s="18">
        <v>44337</v>
      </c>
      <c r="O15" s="141"/>
      <c r="P15" s="19"/>
      <c r="Q15" s="20">
        <f t="shared" si="12"/>
        <v>1920</v>
      </c>
      <c r="R15" s="17">
        <f t="shared" si="13"/>
        <v>8954.8799999999992</v>
      </c>
      <c r="S15" s="14"/>
      <c r="T15" s="14"/>
      <c r="U15" s="16">
        <f>21600-840-100-30-100-300-10-240-300</f>
        <v>19680</v>
      </c>
      <c r="V15" s="14">
        <f>U15*E15</f>
        <v>91787.51999999999</v>
      </c>
      <c r="W15" s="71"/>
      <c r="Y15" s="21">
        <f t="shared" si="4"/>
        <v>8954.8800000000047</v>
      </c>
      <c r="AE15" s="22"/>
      <c r="AF15" s="22"/>
    </row>
    <row r="16" spans="1:102" s="27" customFormat="1" ht="52.5" customHeight="1">
      <c r="A16" s="136">
        <v>9</v>
      </c>
      <c r="B16" s="13" t="s">
        <v>127</v>
      </c>
      <c r="C16" s="14" t="s">
        <v>20</v>
      </c>
      <c r="D16" s="131" t="s">
        <v>128</v>
      </c>
      <c r="E16" s="23">
        <v>5.08</v>
      </c>
      <c r="F16" s="16">
        <v>0</v>
      </c>
      <c r="G16" s="17">
        <f t="shared" si="0"/>
        <v>0</v>
      </c>
      <c r="H16" s="18">
        <v>44469</v>
      </c>
      <c r="I16" s="12">
        <v>43935</v>
      </c>
      <c r="J16" s="134" t="s">
        <v>129</v>
      </c>
      <c r="K16" s="141"/>
      <c r="L16" s="14">
        <f t="shared" si="1"/>
        <v>0</v>
      </c>
      <c r="M16" s="141">
        <v>419</v>
      </c>
      <c r="N16" s="18">
        <v>43935</v>
      </c>
      <c r="O16" s="141"/>
      <c r="P16" s="19"/>
      <c r="Q16" s="20">
        <f t="shared" si="12"/>
        <v>0</v>
      </c>
      <c r="R16" s="17">
        <f t="shared" si="13"/>
        <v>0</v>
      </c>
      <c r="S16" s="14"/>
      <c r="T16" s="14"/>
      <c r="U16" s="16">
        <v>0</v>
      </c>
      <c r="V16" s="14">
        <f t="shared" si="3"/>
        <v>0</v>
      </c>
      <c r="W16" s="71"/>
      <c r="X16" s="24"/>
      <c r="Y16" s="21">
        <f t="shared" ref="Y16:Y34" si="15">G16-V16</f>
        <v>0</v>
      </c>
      <c r="Z16" s="25"/>
      <c r="AA16" s="25"/>
      <c r="AB16" s="26"/>
      <c r="AC16" s="26"/>
      <c r="AD16" s="26"/>
      <c r="AE16" s="22"/>
      <c r="AF16" s="22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</row>
    <row r="17" spans="1:102" s="27" customFormat="1" ht="52.5" customHeight="1">
      <c r="A17" s="136">
        <v>10</v>
      </c>
      <c r="B17" s="13" t="s">
        <v>180</v>
      </c>
      <c r="C17" s="14" t="s">
        <v>20</v>
      </c>
      <c r="D17" s="131" t="s">
        <v>186</v>
      </c>
      <c r="E17" s="23">
        <v>5.4130000000000003</v>
      </c>
      <c r="F17" s="16">
        <v>3070</v>
      </c>
      <c r="G17" s="17">
        <f t="shared" ref="G17:G20" si="16">F17*E17</f>
        <v>16617.91</v>
      </c>
      <c r="H17" s="18">
        <v>44804</v>
      </c>
      <c r="I17" s="12">
        <v>44265</v>
      </c>
      <c r="J17" s="134" t="s">
        <v>179</v>
      </c>
      <c r="K17" s="141">
        <v>21600</v>
      </c>
      <c r="L17" s="14">
        <f t="shared" ref="L17:L20" si="17">K17*E17</f>
        <v>116920.8</v>
      </c>
      <c r="M17" s="141">
        <v>260</v>
      </c>
      <c r="N17" s="18">
        <v>44266</v>
      </c>
      <c r="O17" s="141"/>
      <c r="P17" s="19"/>
      <c r="Q17" s="20">
        <f t="shared" si="12"/>
        <v>2620</v>
      </c>
      <c r="R17" s="17">
        <f t="shared" si="13"/>
        <v>14182.060000000001</v>
      </c>
      <c r="S17" s="14"/>
      <c r="T17" s="14"/>
      <c r="U17" s="16">
        <f>3070-100-300-50-240-100-200-200-200-150-300-100-130-400-40-10-100</f>
        <v>450</v>
      </c>
      <c r="V17" s="14">
        <f t="shared" ref="V17:V20" si="18">U17*E17</f>
        <v>2435.85</v>
      </c>
      <c r="W17" s="71"/>
      <c r="X17" s="24"/>
      <c r="Y17" s="21">
        <f t="shared" ref="Y17:Y20" si="19">G17-V17</f>
        <v>14182.06</v>
      </c>
      <c r="Z17" s="25"/>
      <c r="AA17" s="25"/>
      <c r="AB17" s="26"/>
      <c r="AC17" s="26"/>
      <c r="AD17" s="26"/>
      <c r="AE17" s="22"/>
      <c r="AF17" s="22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</row>
    <row r="18" spans="1:102" s="27" customFormat="1" ht="52.5" customHeight="1">
      <c r="A18" s="136">
        <v>11</v>
      </c>
      <c r="B18" s="13" t="s">
        <v>180</v>
      </c>
      <c r="C18" s="14" t="s">
        <v>20</v>
      </c>
      <c r="D18" s="131" t="s">
        <v>186</v>
      </c>
      <c r="E18" s="23">
        <v>5.4130000000000003</v>
      </c>
      <c r="F18" s="16">
        <v>5600</v>
      </c>
      <c r="G18" s="17">
        <f t="shared" ref="G18" si="20">F18*E18</f>
        <v>30312.800000000003</v>
      </c>
      <c r="H18" s="18">
        <v>44804</v>
      </c>
      <c r="I18" s="12">
        <v>44327</v>
      </c>
      <c r="J18" s="134" t="s">
        <v>199</v>
      </c>
      <c r="K18" s="141">
        <v>5600</v>
      </c>
      <c r="L18" s="14">
        <f t="shared" ref="L18" si="21">K18*E18</f>
        <v>30312.800000000003</v>
      </c>
      <c r="M18" s="141">
        <v>566</v>
      </c>
      <c r="N18" s="18">
        <v>44337</v>
      </c>
      <c r="O18" s="141"/>
      <c r="P18" s="19"/>
      <c r="Q18" s="20">
        <f t="shared" si="12"/>
        <v>0</v>
      </c>
      <c r="R18" s="17">
        <f t="shared" si="13"/>
        <v>0</v>
      </c>
      <c r="S18" s="14"/>
      <c r="T18" s="14"/>
      <c r="U18" s="16">
        <v>5600</v>
      </c>
      <c r="V18" s="14">
        <f t="shared" ref="V18" si="22">U18*E18</f>
        <v>30312.800000000003</v>
      </c>
      <c r="W18" s="71"/>
      <c r="X18" s="24"/>
      <c r="Y18" s="21">
        <f t="shared" ref="Y18" si="23">G18-V18</f>
        <v>0</v>
      </c>
      <c r="Z18" s="25"/>
      <c r="AA18" s="25"/>
      <c r="AB18" s="26"/>
      <c r="AC18" s="26"/>
      <c r="AD18" s="26"/>
      <c r="AE18" s="22"/>
      <c r="AF18" s="22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</row>
    <row r="19" spans="1:102" s="27" customFormat="1" ht="52.5" customHeight="1">
      <c r="A19" s="136">
        <v>12</v>
      </c>
      <c r="B19" s="13" t="s">
        <v>210</v>
      </c>
      <c r="C19" s="14" t="s">
        <v>20</v>
      </c>
      <c r="D19" s="131" t="s">
        <v>208</v>
      </c>
      <c r="E19" s="23">
        <v>5.4409999999999998</v>
      </c>
      <c r="F19" s="16">
        <v>25200</v>
      </c>
      <c r="G19" s="17">
        <f t="shared" ref="G19" si="24">F19*E19</f>
        <v>137113.19999999998</v>
      </c>
      <c r="H19" s="18">
        <v>44865</v>
      </c>
      <c r="I19" s="12">
        <v>44340</v>
      </c>
      <c r="J19" s="134" t="s">
        <v>209</v>
      </c>
      <c r="K19" s="141">
        <v>25200</v>
      </c>
      <c r="L19" s="14">
        <f t="shared" ref="L19" si="25">K19*E19</f>
        <v>137113.19999999998</v>
      </c>
      <c r="M19" s="141">
        <v>0</v>
      </c>
      <c r="N19" s="18">
        <v>0</v>
      </c>
      <c r="O19" s="141"/>
      <c r="P19" s="19"/>
      <c r="Q19" s="20">
        <f t="shared" si="12"/>
        <v>0</v>
      </c>
      <c r="R19" s="17">
        <f t="shared" si="13"/>
        <v>0</v>
      </c>
      <c r="S19" s="14"/>
      <c r="T19" s="14"/>
      <c r="U19" s="16">
        <v>25200</v>
      </c>
      <c r="V19" s="14">
        <f t="shared" ref="V19" si="26">U19*E19</f>
        <v>137113.19999999998</v>
      </c>
      <c r="W19" s="71"/>
      <c r="X19" s="24"/>
      <c r="Y19" s="21">
        <f t="shared" ref="Y19" si="27">G19-V19</f>
        <v>0</v>
      </c>
      <c r="Z19" s="25"/>
      <c r="AA19" s="25"/>
      <c r="AB19" s="26"/>
      <c r="AC19" s="26"/>
      <c r="AD19" s="26"/>
      <c r="AE19" s="22"/>
      <c r="AF19" s="22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</row>
    <row r="20" spans="1:102" s="27" customFormat="1" ht="52.5" customHeight="1">
      <c r="A20" s="136">
        <v>13</v>
      </c>
      <c r="B20" s="13" t="s">
        <v>182</v>
      </c>
      <c r="C20" s="14" t="s">
        <v>20</v>
      </c>
      <c r="D20" s="131" t="s">
        <v>183</v>
      </c>
      <c r="E20" s="23">
        <v>3.8170000000000002</v>
      </c>
      <c r="F20" s="16">
        <v>0</v>
      </c>
      <c r="G20" s="17">
        <f t="shared" si="16"/>
        <v>0</v>
      </c>
      <c r="H20" s="18">
        <v>44651</v>
      </c>
      <c r="I20" s="12">
        <v>44265</v>
      </c>
      <c r="J20" s="134" t="s">
        <v>184</v>
      </c>
      <c r="K20" s="141">
        <v>10000</v>
      </c>
      <c r="L20" s="14">
        <f t="shared" si="17"/>
        <v>38170</v>
      </c>
      <c r="M20" s="141">
        <v>273</v>
      </c>
      <c r="N20" s="18">
        <v>44267</v>
      </c>
      <c r="O20" s="141"/>
      <c r="P20" s="19"/>
      <c r="Q20" s="20">
        <f t="shared" si="12"/>
        <v>0</v>
      </c>
      <c r="R20" s="17">
        <f t="shared" si="13"/>
        <v>0</v>
      </c>
      <c r="S20" s="14"/>
      <c r="T20" s="14"/>
      <c r="U20" s="16">
        <v>0</v>
      </c>
      <c r="V20" s="14">
        <f t="shared" si="18"/>
        <v>0</v>
      </c>
      <c r="W20" s="71"/>
      <c r="X20" s="24"/>
      <c r="Y20" s="21">
        <f t="shared" si="19"/>
        <v>0</v>
      </c>
      <c r="Z20" s="25"/>
      <c r="AA20" s="25"/>
      <c r="AB20" s="26"/>
      <c r="AC20" s="26"/>
      <c r="AD20" s="26"/>
      <c r="AE20" s="22"/>
      <c r="AF20" s="22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</row>
    <row r="21" spans="1:102" s="27" customFormat="1" ht="52.5" customHeight="1">
      <c r="A21" s="136">
        <v>14</v>
      </c>
      <c r="B21" s="13" t="s">
        <v>182</v>
      </c>
      <c r="C21" s="14" t="s">
        <v>20</v>
      </c>
      <c r="D21" s="131" t="s">
        <v>185</v>
      </c>
      <c r="E21" s="23">
        <v>3.8170000000000002</v>
      </c>
      <c r="F21" s="16">
        <f>6180-120-60-40-100-80-100-40-160-140-60-140-60-100-1000-1000-120-100-100-1060-1600</f>
        <v>0</v>
      </c>
      <c r="G21" s="17">
        <f t="shared" ref="G21" si="28">F21*E21</f>
        <v>0</v>
      </c>
      <c r="H21" s="18">
        <v>44651</v>
      </c>
      <c r="I21" s="12">
        <v>44265</v>
      </c>
      <c r="J21" s="134" t="s">
        <v>184</v>
      </c>
      <c r="K21" s="141">
        <v>19000</v>
      </c>
      <c r="L21" s="14">
        <f t="shared" ref="L21" si="29">K21*E21</f>
        <v>72523</v>
      </c>
      <c r="M21" s="141">
        <v>273</v>
      </c>
      <c r="N21" s="18">
        <v>44267</v>
      </c>
      <c r="O21" s="141"/>
      <c r="P21" s="19"/>
      <c r="Q21" s="20">
        <f t="shared" si="12"/>
        <v>0</v>
      </c>
      <c r="R21" s="17">
        <f t="shared" si="13"/>
        <v>0</v>
      </c>
      <c r="S21" s="14"/>
      <c r="T21" s="14"/>
      <c r="U21" s="16">
        <f>6180-120-60-40-100-80-100-40-160-140-60-140-60-100-1000-1000-120-100-100-1060-1600</f>
        <v>0</v>
      </c>
      <c r="V21" s="14">
        <f t="shared" ref="V21" si="30">U21*E21</f>
        <v>0</v>
      </c>
      <c r="W21" s="71"/>
      <c r="X21" s="24"/>
      <c r="Y21" s="21">
        <f t="shared" ref="Y21" si="31">G21-V21</f>
        <v>0</v>
      </c>
      <c r="Z21" s="25"/>
      <c r="AA21" s="25"/>
      <c r="AB21" s="26"/>
      <c r="AC21" s="26"/>
      <c r="AD21" s="26"/>
      <c r="AE21" s="22"/>
      <c r="AF21" s="22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</row>
    <row r="22" spans="1:102" ht="31.5">
      <c r="A22" s="136">
        <v>15</v>
      </c>
      <c r="B22" s="13" t="s">
        <v>49</v>
      </c>
      <c r="C22" s="124" t="s">
        <v>20</v>
      </c>
      <c r="D22" s="131" t="s">
        <v>47</v>
      </c>
      <c r="E22" s="135">
        <v>55.58</v>
      </c>
      <c r="F22" s="16">
        <f>6090-300-100-20-200-100-200-140-280-50-100-200-100-130-100-200-200</f>
        <v>3670</v>
      </c>
      <c r="G22" s="17">
        <f t="shared" si="0"/>
        <v>203978.6</v>
      </c>
      <c r="H22" s="18">
        <v>44377</v>
      </c>
      <c r="I22" s="12"/>
      <c r="J22" s="134" t="s">
        <v>48</v>
      </c>
      <c r="K22" s="141"/>
      <c r="L22" s="14">
        <f t="shared" si="1"/>
        <v>0</v>
      </c>
      <c r="M22" s="141">
        <v>1249</v>
      </c>
      <c r="N22" s="18">
        <v>43439</v>
      </c>
      <c r="O22" s="29"/>
      <c r="P22" s="30"/>
      <c r="Q22" s="20">
        <f t="shared" si="12"/>
        <v>3510</v>
      </c>
      <c r="R22" s="17">
        <f t="shared" si="13"/>
        <v>195085.8</v>
      </c>
      <c r="S22" s="28"/>
      <c r="T22" s="28"/>
      <c r="U22" s="16">
        <f>6090-300-100-20-200-100-200-140-280-50-100-200-100-130-100-200-200-200-150-50-150-70-70-150-150-200-200-200-200-150-150-100-100-100-150-150-150-200-150-70-100-150</f>
        <v>160</v>
      </c>
      <c r="V22" s="14">
        <f t="shared" si="3"/>
        <v>8892.7999999999993</v>
      </c>
      <c r="W22" s="71"/>
      <c r="Y22" s="21">
        <f t="shared" si="15"/>
        <v>195085.80000000002</v>
      </c>
      <c r="AE22" s="22"/>
      <c r="AF22" s="22"/>
    </row>
    <row r="23" spans="1:102" ht="31.5">
      <c r="A23" s="136">
        <v>16</v>
      </c>
      <c r="B23" s="13" t="s">
        <v>168</v>
      </c>
      <c r="C23" s="124" t="s">
        <v>20</v>
      </c>
      <c r="D23" s="131" t="s">
        <v>94</v>
      </c>
      <c r="E23" s="135">
        <v>55.58</v>
      </c>
      <c r="F23" s="16">
        <f>8192-100-100-200-100-200-100</f>
        <v>7392</v>
      </c>
      <c r="G23" s="17">
        <f t="shared" ref="G23" si="32">F23*E23</f>
        <v>410847.36</v>
      </c>
      <c r="H23" s="18">
        <v>44347</v>
      </c>
      <c r="I23" s="12">
        <v>43747</v>
      </c>
      <c r="J23" s="134" t="s">
        <v>93</v>
      </c>
      <c r="K23" s="141"/>
      <c r="L23" s="14">
        <f t="shared" ref="L23" si="33">K23*E23</f>
        <v>0</v>
      </c>
      <c r="M23" s="141">
        <v>1103</v>
      </c>
      <c r="N23" s="18">
        <v>43734</v>
      </c>
      <c r="O23" s="29"/>
      <c r="P23" s="30"/>
      <c r="Q23" s="20">
        <f t="shared" si="12"/>
        <v>0</v>
      </c>
      <c r="R23" s="17">
        <f t="shared" si="13"/>
        <v>0</v>
      </c>
      <c r="S23" s="28"/>
      <c r="T23" s="28"/>
      <c r="U23" s="16">
        <f>8192-100-100-200-100-200-100</f>
        <v>7392</v>
      </c>
      <c r="V23" s="14">
        <f t="shared" ref="V23" si="34">U23*E23</f>
        <v>410847.36</v>
      </c>
      <c r="W23" s="71"/>
      <c r="Y23" s="21">
        <f t="shared" ref="Y23" si="35">G23-V23</f>
        <v>0</v>
      </c>
      <c r="AE23" s="22"/>
      <c r="AF23" s="22"/>
    </row>
    <row r="24" spans="1:102" ht="31.5">
      <c r="A24" s="136">
        <v>17</v>
      </c>
      <c r="B24" s="13" t="s">
        <v>211</v>
      </c>
      <c r="C24" s="124" t="s">
        <v>20</v>
      </c>
      <c r="D24" s="131" t="s">
        <v>212</v>
      </c>
      <c r="E24" s="135">
        <v>69.12</v>
      </c>
      <c r="F24" s="16">
        <v>2400</v>
      </c>
      <c r="G24" s="17">
        <f t="shared" si="0"/>
        <v>165888</v>
      </c>
      <c r="H24" s="18">
        <v>45016</v>
      </c>
      <c r="I24" s="12">
        <v>44340</v>
      </c>
      <c r="J24" s="134" t="s">
        <v>209</v>
      </c>
      <c r="K24" s="141">
        <v>2400</v>
      </c>
      <c r="L24" s="14">
        <f t="shared" si="1"/>
        <v>165888</v>
      </c>
      <c r="M24" s="141">
        <v>710</v>
      </c>
      <c r="N24" s="18">
        <v>44365</v>
      </c>
      <c r="O24" s="29"/>
      <c r="P24" s="30"/>
      <c r="Q24" s="20">
        <f t="shared" si="12"/>
        <v>610</v>
      </c>
      <c r="R24" s="17">
        <f t="shared" si="13"/>
        <v>42163.200000000004</v>
      </c>
      <c r="S24" s="28"/>
      <c r="T24" s="28"/>
      <c r="U24" s="16">
        <f>2400-160-200-100-50-100</f>
        <v>1790</v>
      </c>
      <c r="V24" s="14">
        <f t="shared" si="3"/>
        <v>123724.8</v>
      </c>
      <c r="W24" s="71"/>
      <c r="Y24" s="21">
        <f t="shared" si="15"/>
        <v>42163.199999999997</v>
      </c>
      <c r="AE24" s="22"/>
      <c r="AF24" s="22"/>
    </row>
    <row r="25" spans="1:102" ht="31.5">
      <c r="A25" s="136">
        <v>18</v>
      </c>
      <c r="B25" s="13" t="s">
        <v>211</v>
      </c>
      <c r="C25" s="124" t="s">
        <v>20</v>
      </c>
      <c r="D25" s="131" t="s">
        <v>213</v>
      </c>
      <c r="E25" s="135">
        <v>69.12</v>
      </c>
      <c r="F25" s="16">
        <v>1600</v>
      </c>
      <c r="G25" s="17">
        <f t="shared" ref="G25" si="36">F25*E25</f>
        <v>110592</v>
      </c>
      <c r="H25" s="18">
        <v>45016</v>
      </c>
      <c r="I25" s="12">
        <v>44340</v>
      </c>
      <c r="J25" s="134" t="s">
        <v>209</v>
      </c>
      <c r="K25" s="141">
        <v>1600</v>
      </c>
      <c r="L25" s="14">
        <f t="shared" ref="L25" si="37">K25*E25</f>
        <v>110592</v>
      </c>
      <c r="M25" s="141">
        <v>710</v>
      </c>
      <c r="N25" s="18">
        <v>44365</v>
      </c>
      <c r="O25" s="29"/>
      <c r="P25" s="30"/>
      <c r="Q25" s="20">
        <f t="shared" si="12"/>
        <v>0</v>
      </c>
      <c r="R25" s="17">
        <f t="shared" si="13"/>
        <v>0</v>
      </c>
      <c r="S25" s="28"/>
      <c r="T25" s="28"/>
      <c r="U25" s="16">
        <v>1600</v>
      </c>
      <c r="V25" s="14">
        <f t="shared" ref="V25" si="38">U25*E25</f>
        <v>110592</v>
      </c>
      <c r="W25" s="71"/>
      <c r="Y25" s="21">
        <f t="shared" ref="Y25" si="39">G25-V25</f>
        <v>0</v>
      </c>
      <c r="AE25" s="22"/>
      <c r="AF25" s="22"/>
    </row>
    <row r="26" spans="1:102" ht="33.75" customHeight="1">
      <c r="A26" s="136">
        <v>19</v>
      </c>
      <c r="B26" s="13" t="s">
        <v>169</v>
      </c>
      <c r="C26" s="124" t="s">
        <v>20</v>
      </c>
      <c r="D26" s="131" t="s">
        <v>82</v>
      </c>
      <c r="E26" s="17">
        <v>16.91</v>
      </c>
      <c r="F26" s="16">
        <f>3530-60-60-60-20-60-60-300-60-100-60-100-60-100-260-60-60-50-360-60-410-60-160-60-60-60-100-150-360-60-100</f>
        <v>0</v>
      </c>
      <c r="G26" s="17">
        <f t="shared" si="0"/>
        <v>0</v>
      </c>
      <c r="H26" s="18">
        <v>44358</v>
      </c>
      <c r="I26" s="12">
        <v>43676</v>
      </c>
      <c r="J26" s="134" t="s">
        <v>81</v>
      </c>
      <c r="K26" s="141"/>
      <c r="L26" s="14">
        <f t="shared" si="1"/>
        <v>0</v>
      </c>
      <c r="M26" s="141">
        <v>889</v>
      </c>
      <c r="N26" s="18">
        <v>43676</v>
      </c>
      <c r="O26" s="29"/>
      <c r="P26" s="30"/>
      <c r="Q26" s="20">
        <f t="shared" si="12"/>
        <v>0</v>
      </c>
      <c r="R26" s="17">
        <f t="shared" si="13"/>
        <v>0</v>
      </c>
      <c r="S26" s="28"/>
      <c r="T26" s="28"/>
      <c r="U26" s="16">
        <f>3530-60-60-60-20-60-60-300-60-100-60-100-60-100-260-60-60-50-360-60-410-60-160-60-60-60-100-150-360-60-100</f>
        <v>0</v>
      </c>
      <c r="V26" s="14">
        <f t="shared" si="3"/>
        <v>0</v>
      </c>
      <c r="W26" s="71"/>
      <c r="Y26" s="21">
        <f t="shared" si="15"/>
        <v>0</v>
      </c>
      <c r="AE26" s="22"/>
      <c r="AF26" s="22"/>
    </row>
    <row r="27" spans="1:102" ht="33.75" customHeight="1">
      <c r="A27" s="136">
        <v>20</v>
      </c>
      <c r="B27" s="13" t="s">
        <v>138</v>
      </c>
      <c r="C27" s="124" t="s">
        <v>20</v>
      </c>
      <c r="D27" s="131" t="s">
        <v>140</v>
      </c>
      <c r="E27" s="17">
        <v>16.91</v>
      </c>
      <c r="F27" s="16">
        <v>0</v>
      </c>
      <c r="G27" s="17">
        <f t="shared" si="0"/>
        <v>0</v>
      </c>
      <c r="H27" s="18">
        <v>44351</v>
      </c>
      <c r="I27" s="12">
        <v>44097</v>
      </c>
      <c r="J27" s="138" t="s">
        <v>141</v>
      </c>
      <c r="K27" s="141"/>
      <c r="L27" s="14">
        <f t="shared" si="1"/>
        <v>0</v>
      </c>
      <c r="M27" s="141">
        <v>1020</v>
      </c>
      <c r="N27" s="18">
        <v>44103</v>
      </c>
      <c r="O27" s="29"/>
      <c r="P27" s="30"/>
      <c r="Q27" s="20">
        <f t="shared" si="12"/>
        <v>0</v>
      </c>
      <c r="R27" s="17">
        <f t="shared" si="13"/>
        <v>0</v>
      </c>
      <c r="S27" s="28"/>
      <c r="T27" s="28"/>
      <c r="U27" s="16">
        <v>0</v>
      </c>
      <c r="V27" s="14">
        <f t="shared" si="3"/>
        <v>0</v>
      </c>
      <c r="W27" s="71"/>
      <c r="Y27" s="21">
        <f t="shared" si="15"/>
        <v>0</v>
      </c>
      <c r="AE27" s="22"/>
      <c r="AF27" s="22"/>
    </row>
    <row r="28" spans="1:102" ht="33.75" customHeight="1">
      <c r="A28" s="136">
        <v>21</v>
      </c>
      <c r="B28" s="13" t="s">
        <v>201</v>
      </c>
      <c r="C28" s="124" t="s">
        <v>20</v>
      </c>
      <c r="D28" s="131" t="s">
        <v>202</v>
      </c>
      <c r="E28" s="17">
        <v>20.27</v>
      </c>
      <c r="F28" s="16">
        <v>10240</v>
      </c>
      <c r="G28" s="17">
        <f t="shared" ref="G28" si="40">F28*E28</f>
        <v>207564.79999999999</v>
      </c>
      <c r="H28" s="18">
        <v>45091</v>
      </c>
      <c r="I28" s="12">
        <v>44327</v>
      </c>
      <c r="J28" s="134" t="s">
        <v>203</v>
      </c>
      <c r="K28" s="141">
        <v>10240</v>
      </c>
      <c r="L28" s="14">
        <f t="shared" ref="L28" si="41">K28*E28</f>
        <v>207564.79999999999</v>
      </c>
      <c r="M28" s="141">
        <v>597</v>
      </c>
      <c r="N28" s="18">
        <v>44348</v>
      </c>
      <c r="O28" s="29"/>
      <c r="P28" s="30"/>
      <c r="Q28" s="20">
        <f t="shared" si="12"/>
        <v>10162</v>
      </c>
      <c r="R28" s="17">
        <f t="shared" si="13"/>
        <v>205983.74</v>
      </c>
      <c r="S28" s="28"/>
      <c r="T28" s="28"/>
      <c r="U28" s="16">
        <f>10240-100-200-200-200-500-200-500-400-200-200-80-200-600-200-600-200-500-100-100-300-200-400-600-200-300-150-200-200-200-200-100-200-200-200-100-100-100-30-20-200-40-200-30-12-400</f>
        <v>78</v>
      </c>
      <c r="V28" s="14">
        <f t="shared" ref="V28" si="42">U28*E28</f>
        <v>1581.06</v>
      </c>
      <c r="W28" s="71"/>
      <c r="Y28" s="21">
        <f t="shared" ref="Y28" si="43">G28-V28</f>
        <v>205983.74</v>
      </c>
      <c r="AE28" s="22"/>
      <c r="AF28" s="22"/>
    </row>
    <row r="29" spans="1:102" ht="33.75" customHeight="1">
      <c r="A29" s="136">
        <v>22</v>
      </c>
      <c r="B29" s="13" t="s">
        <v>201</v>
      </c>
      <c r="C29" s="124" t="s">
        <v>20</v>
      </c>
      <c r="D29" s="131" t="s">
        <v>204</v>
      </c>
      <c r="E29" s="17">
        <v>20.27</v>
      </c>
      <c r="F29" s="16">
        <v>2860</v>
      </c>
      <c r="G29" s="17">
        <f t="shared" ref="G29" si="44">F29*E29</f>
        <v>57972.2</v>
      </c>
      <c r="H29" s="18">
        <v>45220</v>
      </c>
      <c r="I29" s="12">
        <v>44327</v>
      </c>
      <c r="J29" s="134" t="s">
        <v>203</v>
      </c>
      <c r="K29" s="141">
        <v>2860</v>
      </c>
      <c r="L29" s="14">
        <f t="shared" ref="L29" si="45">K29*E29</f>
        <v>57972.2</v>
      </c>
      <c r="M29" s="141">
        <v>597</v>
      </c>
      <c r="N29" s="18">
        <v>44348</v>
      </c>
      <c r="O29" s="29"/>
      <c r="P29" s="30"/>
      <c r="Q29" s="20">
        <f t="shared" si="12"/>
        <v>0</v>
      </c>
      <c r="R29" s="17">
        <f t="shared" si="13"/>
        <v>0</v>
      </c>
      <c r="S29" s="28"/>
      <c r="T29" s="28"/>
      <c r="U29" s="16">
        <v>2860</v>
      </c>
      <c r="V29" s="14">
        <f t="shared" ref="V29" si="46">U29*E29</f>
        <v>57972.2</v>
      </c>
      <c r="W29" s="71"/>
      <c r="Y29" s="21">
        <f t="shared" ref="Y29" si="47">G29-V29</f>
        <v>0</v>
      </c>
      <c r="AE29" s="22"/>
      <c r="AF29" s="22"/>
    </row>
    <row r="30" spans="1:102" ht="53.25" customHeight="1">
      <c r="A30" s="136">
        <v>23</v>
      </c>
      <c r="B30" s="13" t="s">
        <v>142</v>
      </c>
      <c r="C30" s="124"/>
      <c r="D30" s="131" t="s">
        <v>144</v>
      </c>
      <c r="E30" s="23">
        <v>59.100999999999999</v>
      </c>
      <c r="F30" s="16">
        <f>21990-400-300-50-300-200-100-300-100-200-80-100-200-300-400-100-500-200-200-100-200-600-300-40-300-500-500-300-400-150-20-350-300-200-300-400-300-700-10</f>
        <v>11990</v>
      </c>
      <c r="G30" s="17">
        <f t="shared" si="0"/>
        <v>708620.99</v>
      </c>
      <c r="H30" s="76" t="s">
        <v>147</v>
      </c>
      <c r="I30" s="12">
        <v>44097</v>
      </c>
      <c r="J30" s="134" t="s">
        <v>148</v>
      </c>
      <c r="K30" s="77"/>
      <c r="L30" s="14">
        <f>K30*E30</f>
        <v>0</v>
      </c>
      <c r="M30" s="141">
        <v>1026</v>
      </c>
      <c r="N30" s="18">
        <v>44103</v>
      </c>
      <c r="O30" s="29"/>
      <c r="P30" s="30"/>
      <c r="Q30" s="20">
        <f t="shared" si="12"/>
        <v>8070</v>
      </c>
      <c r="R30" s="17">
        <f t="shared" si="13"/>
        <v>476945.07</v>
      </c>
      <c r="S30" s="28"/>
      <c r="T30" s="28"/>
      <c r="U30" s="16">
        <f>21990-400-300-50-300-200-100-300-100-200-80-100-200-300-400-100-500-200-200-100-200-600-300-40-300-500-500-300-400-150-20-350-300-200-300-400-300-700-10-500-200-500-200-500-300-600-400-200-250-300-400-600-600-700-300-200-20-50-400-600-250</f>
        <v>3920</v>
      </c>
      <c r="V30" s="14">
        <f t="shared" si="3"/>
        <v>231675.91999999998</v>
      </c>
      <c r="W30" s="71"/>
      <c r="Y30" s="21">
        <f t="shared" si="15"/>
        <v>476945.07</v>
      </c>
      <c r="AE30" s="22"/>
      <c r="AF30" s="22"/>
    </row>
    <row r="31" spans="1:102" ht="55.5" customHeight="1">
      <c r="A31" s="136">
        <v>24</v>
      </c>
      <c r="B31" s="13" t="s">
        <v>142</v>
      </c>
      <c r="C31" s="124"/>
      <c r="D31" s="131" t="s">
        <v>146</v>
      </c>
      <c r="E31" s="23">
        <v>59.100999999999999</v>
      </c>
      <c r="F31" s="16">
        <v>20000</v>
      </c>
      <c r="G31" s="17">
        <f t="shared" si="0"/>
        <v>1182020</v>
      </c>
      <c r="H31" s="76" t="s">
        <v>145</v>
      </c>
      <c r="I31" s="12">
        <v>44097</v>
      </c>
      <c r="J31" s="134" t="s">
        <v>148</v>
      </c>
      <c r="K31" s="77"/>
      <c r="L31" s="14">
        <f>K31*E31</f>
        <v>0</v>
      </c>
      <c r="M31" s="141">
        <v>1026</v>
      </c>
      <c r="N31" s="18">
        <v>44103</v>
      </c>
      <c r="O31" s="29"/>
      <c r="P31" s="30"/>
      <c r="Q31" s="20">
        <f t="shared" si="12"/>
        <v>0</v>
      </c>
      <c r="R31" s="17">
        <f t="shared" si="13"/>
        <v>0</v>
      </c>
      <c r="S31" s="28"/>
      <c r="T31" s="28"/>
      <c r="U31" s="16">
        <v>20000</v>
      </c>
      <c r="V31" s="14">
        <f t="shared" si="3"/>
        <v>1182020</v>
      </c>
      <c r="W31" s="71"/>
      <c r="Y31" s="21">
        <f t="shared" si="15"/>
        <v>0</v>
      </c>
      <c r="AE31" s="22"/>
      <c r="AF31" s="22"/>
    </row>
    <row r="32" spans="1:102" ht="68.25" customHeight="1">
      <c r="A32" s="136">
        <v>25</v>
      </c>
      <c r="B32" s="13" t="s">
        <v>88</v>
      </c>
      <c r="C32" s="124" t="s">
        <v>20</v>
      </c>
      <c r="D32" s="131" t="s">
        <v>91</v>
      </c>
      <c r="E32" s="23">
        <v>36.090000000000003</v>
      </c>
      <c r="F32" s="16">
        <v>0</v>
      </c>
      <c r="G32" s="17">
        <f t="shared" si="0"/>
        <v>0</v>
      </c>
      <c r="H32" s="18">
        <v>44439</v>
      </c>
      <c r="I32" s="12">
        <v>43747</v>
      </c>
      <c r="J32" s="134" t="s">
        <v>90</v>
      </c>
      <c r="K32" s="141"/>
      <c r="L32" s="14">
        <f t="shared" si="1"/>
        <v>0</v>
      </c>
      <c r="M32" s="141">
        <v>1237</v>
      </c>
      <c r="N32" s="18">
        <v>43773</v>
      </c>
      <c r="O32" s="29"/>
      <c r="P32" s="30"/>
      <c r="Q32" s="20">
        <f t="shared" si="12"/>
        <v>0</v>
      </c>
      <c r="R32" s="17">
        <f t="shared" si="13"/>
        <v>0</v>
      </c>
      <c r="S32" s="28"/>
      <c r="T32" s="28"/>
      <c r="U32" s="16">
        <v>0</v>
      </c>
      <c r="V32" s="14">
        <f t="shared" si="3"/>
        <v>0</v>
      </c>
      <c r="W32" s="71"/>
      <c r="Y32" s="21">
        <f t="shared" si="15"/>
        <v>0</v>
      </c>
      <c r="AE32" s="22"/>
      <c r="AF32" s="22"/>
    </row>
    <row r="33" spans="1:102" ht="88.5" customHeight="1">
      <c r="A33" s="136">
        <v>26</v>
      </c>
      <c r="B33" s="13" t="s">
        <v>170</v>
      </c>
      <c r="C33" s="124" t="s">
        <v>20</v>
      </c>
      <c r="D33" s="131" t="s">
        <v>95</v>
      </c>
      <c r="E33" s="23">
        <v>36.090000000000003</v>
      </c>
      <c r="F33" s="16">
        <f>15137-150-20-300-100-100-100-200-100-150-300-200-900-600-500-100-100-4</f>
        <v>11213</v>
      </c>
      <c r="G33" s="17">
        <f t="shared" si="0"/>
        <v>404677.17000000004</v>
      </c>
      <c r="H33" s="18">
        <v>44439</v>
      </c>
      <c r="I33" s="12">
        <v>43760</v>
      </c>
      <c r="J33" s="134" t="s">
        <v>97</v>
      </c>
      <c r="K33" s="141"/>
      <c r="L33" s="14">
        <f t="shared" si="1"/>
        <v>0</v>
      </c>
      <c r="M33" s="141">
        <v>1237</v>
      </c>
      <c r="N33" s="18">
        <v>43773</v>
      </c>
      <c r="O33" s="29"/>
      <c r="P33" s="30"/>
      <c r="Q33" s="20">
        <f t="shared" si="12"/>
        <v>1450</v>
      </c>
      <c r="R33" s="17">
        <f t="shared" si="13"/>
        <v>52330.500000000007</v>
      </c>
      <c r="S33" s="28"/>
      <c r="T33" s="28"/>
      <c r="U33" s="16">
        <f>15137-150-20-300-100-100-100-200-100-150-300-200-900-600-500-100-100-4-400-100-250-150-350-200</f>
        <v>9763</v>
      </c>
      <c r="V33" s="14">
        <f t="shared" si="3"/>
        <v>352346.67000000004</v>
      </c>
      <c r="W33" s="71"/>
      <c r="Y33" s="21">
        <f t="shared" si="15"/>
        <v>52330.5</v>
      </c>
      <c r="AE33" s="22"/>
      <c r="AF33" s="22"/>
    </row>
    <row r="34" spans="1:102" ht="79.5" customHeight="1">
      <c r="A34" s="136">
        <v>27</v>
      </c>
      <c r="B34" s="13" t="s">
        <v>171</v>
      </c>
      <c r="C34" s="124" t="s">
        <v>20</v>
      </c>
      <c r="D34" s="131" t="s">
        <v>96</v>
      </c>
      <c r="E34" s="23">
        <v>36.090000000000003</v>
      </c>
      <c r="F34" s="16">
        <v>8050</v>
      </c>
      <c r="G34" s="17">
        <f t="shared" si="0"/>
        <v>290524.5</v>
      </c>
      <c r="H34" s="18">
        <v>44439</v>
      </c>
      <c r="I34" s="12">
        <v>43760</v>
      </c>
      <c r="J34" s="134" t="s">
        <v>97</v>
      </c>
      <c r="K34" s="141"/>
      <c r="L34" s="14">
        <f t="shared" si="1"/>
        <v>0</v>
      </c>
      <c r="M34" s="141">
        <v>1237</v>
      </c>
      <c r="N34" s="18">
        <v>43773</v>
      </c>
      <c r="O34" s="29"/>
      <c r="P34" s="30"/>
      <c r="Q34" s="20">
        <f t="shared" si="12"/>
        <v>0</v>
      </c>
      <c r="R34" s="17">
        <f t="shared" si="13"/>
        <v>0</v>
      </c>
      <c r="S34" s="28"/>
      <c r="T34" s="28"/>
      <c r="U34" s="16">
        <v>8050</v>
      </c>
      <c r="V34" s="14">
        <f t="shared" si="3"/>
        <v>290524.5</v>
      </c>
      <c r="W34" s="71"/>
      <c r="Y34" s="21">
        <f t="shared" si="15"/>
        <v>0</v>
      </c>
      <c r="AE34" s="22"/>
      <c r="AF34" s="22"/>
    </row>
    <row r="35" spans="1:102" ht="37.5" customHeight="1">
      <c r="A35" s="136">
        <v>28</v>
      </c>
      <c r="B35" s="31" t="s">
        <v>172</v>
      </c>
      <c r="C35" s="131" t="s">
        <v>20</v>
      </c>
      <c r="D35" s="131" t="s">
        <v>151</v>
      </c>
      <c r="E35" s="32">
        <v>5.4969999999999999</v>
      </c>
      <c r="F35" s="16">
        <v>0</v>
      </c>
      <c r="G35" s="17">
        <f t="shared" si="0"/>
        <v>0</v>
      </c>
      <c r="H35" s="33">
        <v>44592</v>
      </c>
      <c r="I35" s="12">
        <v>44139</v>
      </c>
      <c r="J35" s="131" t="s">
        <v>152</v>
      </c>
      <c r="K35" s="34"/>
      <c r="L35" s="14">
        <f t="shared" ref="L35:L37" si="48">K35*E35</f>
        <v>0</v>
      </c>
      <c r="M35" s="134">
        <v>1250</v>
      </c>
      <c r="N35" s="12">
        <v>44152</v>
      </c>
      <c r="O35" s="141"/>
      <c r="P35" s="124"/>
      <c r="Q35" s="20">
        <f t="shared" si="12"/>
        <v>0</v>
      </c>
      <c r="R35" s="17">
        <f t="shared" si="13"/>
        <v>0</v>
      </c>
      <c r="S35" s="124"/>
      <c r="T35" s="124"/>
      <c r="U35" s="16">
        <v>0</v>
      </c>
      <c r="V35" s="14">
        <f t="shared" si="3"/>
        <v>0</v>
      </c>
      <c r="W35" s="71"/>
      <c r="Y35" s="21">
        <f t="shared" ref="Y35:Y39" si="49">G35-V35</f>
        <v>0</v>
      </c>
      <c r="AE35" s="22"/>
      <c r="AF35" s="22"/>
    </row>
    <row r="36" spans="1:102" ht="37.5" customHeight="1">
      <c r="A36" s="136">
        <v>29</v>
      </c>
      <c r="B36" s="31" t="s">
        <v>174</v>
      </c>
      <c r="C36" s="131" t="s">
        <v>20</v>
      </c>
      <c r="D36" s="131" t="s">
        <v>151</v>
      </c>
      <c r="E36" s="32">
        <v>5.4969999999999999</v>
      </c>
      <c r="F36" s="16">
        <f>25460-300-400-250-300-300-700-600-300-200-500-150-400-900-300-1000-200-20-400-400-400-20</f>
        <v>17420</v>
      </c>
      <c r="G36" s="17">
        <f t="shared" ref="G36" si="50">F36*E36</f>
        <v>95757.74</v>
      </c>
      <c r="H36" s="33">
        <v>44592</v>
      </c>
      <c r="I36" s="12">
        <v>44249</v>
      </c>
      <c r="J36" s="131" t="s">
        <v>175</v>
      </c>
      <c r="K36" s="34">
        <v>33900</v>
      </c>
      <c r="L36" s="14">
        <f t="shared" ref="L36" si="51">K36*E36</f>
        <v>186348.3</v>
      </c>
      <c r="M36" s="134">
        <v>0</v>
      </c>
      <c r="N36" s="12"/>
      <c r="O36" s="141"/>
      <c r="P36" s="124"/>
      <c r="Q36" s="20">
        <f t="shared" si="12"/>
        <v>6550</v>
      </c>
      <c r="R36" s="17">
        <f t="shared" si="13"/>
        <v>36005.35</v>
      </c>
      <c r="S36" s="124"/>
      <c r="T36" s="124"/>
      <c r="U36" s="16">
        <f>25460-300-400-250-300-300-700-600-300-200-500-150-400-900-300-1000-200-20-400-400-400-20-300-200-200-150-700-280-400-500-400-1000-300-200-400-200-300-300-500-20-200</f>
        <v>10870</v>
      </c>
      <c r="V36" s="14">
        <f t="shared" ref="V36" si="52">U36*E36</f>
        <v>59752.39</v>
      </c>
      <c r="W36" s="71"/>
      <c r="Y36" s="21">
        <f t="shared" ref="Y36" si="53">G36-V36</f>
        <v>36005.350000000006</v>
      </c>
      <c r="AE36" s="22"/>
      <c r="AF36" s="22"/>
    </row>
    <row r="37" spans="1:102" ht="47.25" customHeight="1">
      <c r="A37" s="136">
        <v>30</v>
      </c>
      <c r="B37" s="31" t="s">
        <v>153</v>
      </c>
      <c r="C37" s="131" t="s">
        <v>20</v>
      </c>
      <c r="D37" s="131" t="s">
        <v>109</v>
      </c>
      <c r="E37" s="32">
        <v>123.47</v>
      </c>
      <c r="F37" s="124">
        <f>2010-160-300-100-200-200-300-550</f>
        <v>200</v>
      </c>
      <c r="G37" s="17">
        <f t="shared" si="0"/>
        <v>24694</v>
      </c>
      <c r="H37" s="33">
        <v>44469</v>
      </c>
      <c r="I37" s="12">
        <v>43840</v>
      </c>
      <c r="J37" s="131" t="s">
        <v>108</v>
      </c>
      <c r="K37" s="34"/>
      <c r="L37" s="14">
        <f t="shared" si="48"/>
        <v>0</v>
      </c>
      <c r="M37" s="134">
        <v>52</v>
      </c>
      <c r="N37" s="12">
        <v>43850</v>
      </c>
      <c r="O37" s="141"/>
      <c r="P37" s="124"/>
      <c r="Q37" s="20">
        <f t="shared" si="12"/>
        <v>200</v>
      </c>
      <c r="R37" s="17">
        <f t="shared" si="13"/>
        <v>24694</v>
      </c>
      <c r="S37" s="124"/>
      <c r="T37" s="124"/>
      <c r="U37" s="124">
        <f>2010-160-300-100-200-200-300-550-200</f>
        <v>0</v>
      </c>
      <c r="V37" s="14">
        <f t="shared" si="3"/>
        <v>0</v>
      </c>
      <c r="W37" s="71"/>
      <c r="Y37" s="21">
        <f t="shared" si="49"/>
        <v>24694</v>
      </c>
      <c r="AE37" s="22"/>
      <c r="AF37" s="22"/>
    </row>
    <row r="38" spans="1:102" ht="47.25" customHeight="1">
      <c r="A38" s="136">
        <v>31</v>
      </c>
      <c r="B38" s="31" t="s">
        <v>173</v>
      </c>
      <c r="C38" s="131" t="s">
        <v>20</v>
      </c>
      <c r="D38" s="131" t="s">
        <v>113</v>
      </c>
      <c r="E38" s="32">
        <v>132.83000000000001</v>
      </c>
      <c r="F38" s="124">
        <f>11500-590-200-100-200-500-200-50-400-410-200-800-300-200-400-200-100-800-200-400-400-250-200-6-30-410-300-210-280-20</f>
        <v>3144</v>
      </c>
      <c r="G38" s="17">
        <f t="shared" ref="G38:G39" si="54">F38*E38</f>
        <v>417617.52</v>
      </c>
      <c r="H38" s="33">
        <v>44469</v>
      </c>
      <c r="I38" s="12">
        <v>43865</v>
      </c>
      <c r="J38" s="131" t="s">
        <v>114</v>
      </c>
      <c r="K38" s="34"/>
      <c r="L38" s="14">
        <f t="shared" ref="L38:L39" si="55">K38*E38</f>
        <v>0</v>
      </c>
      <c r="M38" s="134">
        <v>101</v>
      </c>
      <c r="N38" s="12">
        <v>43861</v>
      </c>
      <c r="O38" s="141"/>
      <c r="P38" s="124"/>
      <c r="Q38" s="20">
        <f t="shared" si="12"/>
        <v>1614</v>
      </c>
      <c r="R38" s="17">
        <f t="shared" si="13"/>
        <v>214387.62000000002</v>
      </c>
      <c r="S38" s="124"/>
      <c r="T38" s="124"/>
      <c r="U38" s="124">
        <f>11500-590-200-100-200-500-200-50-400-410-200-800-300-200-400-200-100-800-200-400-400-250-200-6-30-410-300-210-280-20-100-200-250-154-150-50-50-60-400-200</f>
        <v>1530</v>
      </c>
      <c r="V38" s="14">
        <f t="shared" ref="V38:V39" si="56">U38*E38</f>
        <v>203229.90000000002</v>
      </c>
      <c r="W38" s="71"/>
      <c r="Y38" s="21">
        <f t="shared" si="49"/>
        <v>214387.62</v>
      </c>
      <c r="AE38" s="22"/>
      <c r="AF38" s="22"/>
    </row>
    <row r="39" spans="1:102" ht="47.25" customHeight="1">
      <c r="A39" s="136">
        <v>32</v>
      </c>
      <c r="B39" s="31" t="s">
        <v>207</v>
      </c>
      <c r="C39" s="131" t="s">
        <v>20</v>
      </c>
      <c r="D39" s="131" t="s">
        <v>205</v>
      </c>
      <c r="E39" s="32">
        <v>123.215</v>
      </c>
      <c r="F39" s="124">
        <v>40000</v>
      </c>
      <c r="G39" s="17">
        <f t="shared" si="54"/>
        <v>4928600</v>
      </c>
      <c r="H39" s="33">
        <v>44742</v>
      </c>
      <c r="I39" s="12">
        <v>44327</v>
      </c>
      <c r="J39" s="131" t="s">
        <v>206</v>
      </c>
      <c r="K39" s="34">
        <v>40000</v>
      </c>
      <c r="L39" s="14">
        <f t="shared" si="55"/>
        <v>4928600</v>
      </c>
      <c r="M39" s="134">
        <v>647</v>
      </c>
      <c r="N39" s="12">
        <v>44356</v>
      </c>
      <c r="O39" s="141"/>
      <c r="P39" s="124"/>
      <c r="Q39" s="20">
        <f t="shared" si="12"/>
        <v>4250</v>
      </c>
      <c r="R39" s="17">
        <f t="shared" si="13"/>
        <v>523663.75</v>
      </c>
      <c r="S39" s="124"/>
      <c r="T39" s="124"/>
      <c r="U39" s="124">
        <f>40000-1400-1200-100-1200-30-40-200-80</f>
        <v>35750</v>
      </c>
      <c r="V39" s="14">
        <f t="shared" si="56"/>
        <v>4404936.25</v>
      </c>
      <c r="W39" s="71"/>
      <c r="Y39" s="21">
        <f t="shared" si="49"/>
        <v>523663.75</v>
      </c>
      <c r="AE39" s="22"/>
      <c r="AF39" s="22"/>
    </row>
    <row r="40" spans="1:102">
      <c r="A40" s="35"/>
      <c r="B40" s="36" t="s">
        <v>14</v>
      </c>
      <c r="C40" s="132"/>
      <c r="D40" s="37"/>
      <c r="E40" s="14"/>
      <c r="F40" s="128">
        <f>SUM(F8:F39)</f>
        <v>211759</v>
      </c>
      <c r="G40" s="38">
        <f>SUM(G8:G39)</f>
        <v>9576219.5800000001</v>
      </c>
      <c r="H40" s="12"/>
      <c r="I40" s="12"/>
      <c r="J40" s="134"/>
      <c r="K40" s="128">
        <f>SUM(K8:K39)</f>
        <v>252500</v>
      </c>
      <c r="L40" s="38">
        <f>SUM(L8:L39)</f>
        <v>6416105</v>
      </c>
      <c r="M40" s="134"/>
      <c r="N40" s="12"/>
      <c r="O40" s="128">
        <f>SUM(O8:O39)</f>
        <v>0</v>
      </c>
      <c r="P40" s="41">
        <f>SUM(P8:P39)</f>
        <v>0</v>
      </c>
      <c r="Q40" s="128">
        <f>SUM(Q8:Q39)</f>
        <v>54926</v>
      </c>
      <c r="R40" s="67">
        <f>SUM(R8:R39)</f>
        <v>1864111.2000000002</v>
      </c>
      <c r="S40" s="124"/>
      <c r="T40" s="124"/>
      <c r="U40" s="128">
        <f>SUM(U8:U39)</f>
        <v>156833</v>
      </c>
      <c r="V40" s="38">
        <f>SUM(V8:V39)</f>
        <v>7712108.3799999999</v>
      </c>
      <c r="W40" s="72"/>
      <c r="Y40" s="39" t="e">
        <f>G40+#REF!+#REF!+#REF!+#REF!+#REF!-#REF!-#REF!</f>
        <v>#REF!</v>
      </c>
      <c r="Z40" s="39" t="e">
        <f>Y40-V40</f>
        <v>#REF!</v>
      </c>
      <c r="AA40" s="39"/>
      <c r="AE40" s="22"/>
    </row>
    <row r="41" spans="1:102" ht="27" customHeight="1">
      <c r="A41" s="40"/>
      <c r="B41" s="237" t="s">
        <v>23</v>
      </c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139"/>
    </row>
    <row r="42" spans="1:102" ht="31.5" customHeight="1">
      <c r="A42" s="232" t="s">
        <v>1</v>
      </c>
      <c r="B42" s="218" t="s">
        <v>2</v>
      </c>
      <c r="C42" s="218" t="s">
        <v>3</v>
      </c>
      <c r="D42" s="238" t="s">
        <v>4</v>
      </c>
      <c r="E42" s="218" t="s">
        <v>5</v>
      </c>
      <c r="F42" s="218" t="str">
        <f>F4</f>
        <v>Залишок станом на 01.06.2021</v>
      </c>
      <c r="G42" s="218"/>
      <c r="H42" s="219" t="s">
        <v>6</v>
      </c>
      <c r="I42" s="218" t="s">
        <v>111</v>
      </c>
      <c r="J42" s="218"/>
      <c r="K42" s="218"/>
      <c r="L42" s="218"/>
      <c r="M42" s="218"/>
      <c r="N42" s="218"/>
      <c r="O42" s="218" t="s">
        <v>32</v>
      </c>
      <c r="P42" s="218"/>
      <c r="Q42" s="218" t="s">
        <v>106</v>
      </c>
      <c r="R42" s="218"/>
      <c r="S42" s="218"/>
      <c r="T42" s="218"/>
      <c r="U42" s="218" t="str">
        <f>U4</f>
        <v>Залишок станом на 01.07.2021</v>
      </c>
      <c r="V42" s="218"/>
      <c r="W42" s="69"/>
    </row>
    <row r="43" spans="1:102">
      <c r="A43" s="232"/>
      <c r="B43" s="218"/>
      <c r="C43" s="218"/>
      <c r="D43" s="238"/>
      <c r="E43" s="218"/>
      <c r="F43" s="228" t="s">
        <v>7</v>
      </c>
      <c r="G43" s="218" t="s">
        <v>8</v>
      </c>
      <c r="H43" s="219"/>
      <c r="I43" s="219" t="s">
        <v>9</v>
      </c>
      <c r="J43" s="229" t="s">
        <v>10</v>
      </c>
      <c r="K43" s="229" t="s">
        <v>7</v>
      </c>
      <c r="L43" s="218" t="s">
        <v>8</v>
      </c>
      <c r="M43" s="218" t="s">
        <v>18</v>
      </c>
      <c r="N43" s="218"/>
      <c r="O43" s="228" t="s">
        <v>7</v>
      </c>
      <c r="P43" s="230" t="s">
        <v>8</v>
      </c>
      <c r="Q43" s="231" t="s">
        <v>7</v>
      </c>
      <c r="R43" s="231" t="s">
        <v>8</v>
      </c>
      <c r="S43" s="218" t="s">
        <v>31</v>
      </c>
      <c r="T43" s="218"/>
      <c r="U43" s="228" t="s">
        <v>7</v>
      </c>
      <c r="V43" s="218" t="s">
        <v>8</v>
      </c>
      <c r="W43" s="69"/>
    </row>
    <row r="44" spans="1:102" ht="15.75" customHeight="1">
      <c r="A44" s="232"/>
      <c r="B44" s="218"/>
      <c r="C44" s="218"/>
      <c r="D44" s="238"/>
      <c r="E44" s="218"/>
      <c r="F44" s="228"/>
      <c r="G44" s="218"/>
      <c r="H44" s="219"/>
      <c r="I44" s="219"/>
      <c r="J44" s="229"/>
      <c r="K44" s="229"/>
      <c r="L44" s="218"/>
      <c r="M44" s="134" t="s">
        <v>12</v>
      </c>
      <c r="N44" s="12" t="s">
        <v>13</v>
      </c>
      <c r="O44" s="228"/>
      <c r="P44" s="230"/>
      <c r="Q44" s="231"/>
      <c r="R44" s="231"/>
      <c r="S44" s="218"/>
      <c r="T44" s="218"/>
      <c r="U44" s="228"/>
      <c r="V44" s="218"/>
      <c r="W44" s="69"/>
    </row>
    <row r="45" spans="1:102" ht="18" customHeight="1">
      <c r="A45" s="223" t="s">
        <v>120</v>
      </c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80"/>
    </row>
    <row r="46" spans="1:102" s="27" customFormat="1" ht="26.25" customHeight="1">
      <c r="A46" s="136">
        <v>1</v>
      </c>
      <c r="B46" s="13" t="s">
        <v>188</v>
      </c>
      <c r="C46" s="14" t="s">
        <v>20</v>
      </c>
      <c r="D46" s="131" t="s">
        <v>185</v>
      </c>
      <c r="E46" s="23">
        <v>3.8170000000000002</v>
      </c>
      <c r="F46" s="16">
        <v>80</v>
      </c>
      <c r="G46" s="17">
        <f t="shared" ref="G46" si="57">F46*E46</f>
        <v>305.36</v>
      </c>
      <c r="H46" s="18">
        <v>44651</v>
      </c>
      <c r="I46" s="12">
        <v>44270</v>
      </c>
      <c r="J46" s="134">
        <v>349</v>
      </c>
      <c r="K46" s="141">
        <v>1600</v>
      </c>
      <c r="L46" s="14">
        <f t="shared" ref="L46" si="58">K46*E46</f>
        <v>6107.2000000000007</v>
      </c>
      <c r="M46" s="141">
        <v>273</v>
      </c>
      <c r="N46" s="18">
        <v>44267</v>
      </c>
      <c r="O46" s="16">
        <f t="shared" ref="O46" si="59">F46-U46</f>
        <v>80</v>
      </c>
      <c r="P46" s="19">
        <f>O46*E46</f>
        <v>305.36</v>
      </c>
      <c r="Q46" s="20"/>
      <c r="R46" s="17"/>
      <c r="S46" s="14"/>
      <c r="T46" s="14"/>
      <c r="U46" s="16">
        <v>0</v>
      </c>
      <c r="V46" s="14">
        <f t="shared" ref="V46" si="60">U46*E46</f>
        <v>0</v>
      </c>
      <c r="W46" s="71"/>
      <c r="X46" s="24"/>
      <c r="Y46" s="21">
        <f t="shared" ref="Y46" si="61">G46-V46</f>
        <v>305.36</v>
      </c>
      <c r="Z46" s="25"/>
      <c r="AA46" s="25"/>
      <c r="AB46" s="26"/>
      <c r="AC46" s="26"/>
      <c r="AD46" s="26"/>
      <c r="AE46" s="22"/>
      <c r="AF46" s="22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</row>
    <row r="47" spans="1:102" s="27" customFormat="1" ht="26.25" customHeight="1">
      <c r="A47" s="136">
        <v>2</v>
      </c>
      <c r="B47" s="13" t="s">
        <v>35</v>
      </c>
      <c r="C47" s="14" t="s">
        <v>20</v>
      </c>
      <c r="D47" s="131" t="s">
        <v>82</v>
      </c>
      <c r="E47" s="14">
        <v>16.91</v>
      </c>
      <c r="F47" s="16">
        <v>8</v>
      </c>
      <c r="G47" s="14">
        <f>F47*E47</f>
        <v>135.28</v>
      </c>
      <c r="H47" s="18">
        <v>44358</v>
      </c>
      <c r="I47" s="12">
        <v>44315</v>
      </c>
      <c r="J47" s="134">
        <v>1032</v>
      </c>
      <c r="K47" s="141">
        <v>120</v>
      </c>
      <c r="L47" s="14">
        <f>K47*E47</f>
        <v>2029.2</v>
      </c>
      <c r="M47" s="141">
        <v>460</v>
      </c>
      <c r="N47" s="18">
        <v>44308</v>
      </c>
      <c r="O47" s="16">
        <f t="shared" ref="O47:O49" si="62">F47-U47</f>
        <v>8</v>
      </c>
      <c r="P47" s="19">
        <f t="shared" ref="P47:P49" si="63">O47*E47</f>
        <v>135.28</v>
      </c>
      <c r="Q47" s="20"/>
      <c r="R47" s="17"/>
      <c r="S47" s="14"/>
      <c r="T47" s="14"/>
      <c r="U47" s="16">
        <v>0</v>
      </c>
      <c r="V47" s="14">
        <f>U47*E47</f>
        <v>0</v>
      </c>
      <c r="W47" s="71"/>
      <c r="X47" s="24"/>
      <c r="Y47" s="21"/>
      <c r="Z47" s="25"/>
      <c r="AA47" s="25"/>
      <c r="AB47" s="26"/>
      <c r="AC47" s="26"/>
      <c r="AD47" s="26"/>
      <c r="AE47" s="22"/>
      <c r="AF47" s="22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</row>
    <row r="48" spans="1:102" ht="31.5" customHeight="1">
      <c r="A48" s="136">
        <v>3</v>
      </c>
      <c r="B48" s="13" t="s">
        <v>35</v>
      </c>
      <c r="C48" s="14" t="s">
        <v>20</v>
      </c>
      <c r="D48" s="131" t="s">
        <v>202</v>
      </c>
      <c r="E48" s="14">
        <v>20.27</v>
      </c>
      <c r="F48" s="131">
        <v>0</v>
      </c>
      <c r="G48" s="17">
        <f t="shared" ref="G48" si="64">F48*E48</f>
        <v>0</v>
      </c>
      <c r="H48" s="18">
        <v>45091</v>
      </c>
      <c r="I48" s="12">
        <v>44349</v>
      </c>
      <c r="J48" s="134">
        <v>1286</v>
      </c>
      <c r="K48" s="141">
        <v>500</v>
      </c>
      <c r="L48" s="17">
        <f>K48*E48</f>
        <v>10135</v>
      </c>
      <c r="M48" s="141">
        <v>597</v>
      </c>
      <c r="N48" s="18">
        <v>44348</v>
      </c>
      <c r="O48" s="16">
        <f>K48-U48</f>
        <v>168</v>
      </c>
      <c r="P48" s="96">
        <f t="shared" si="63"/>
        <v>3405.36</v>
      </c>
      <c r="Q48" s="131"/>
      <c r="R48" s="131"/>
      <c r="S48" s="131"/>
      <c r="T48" s="131"/>
      <c r="U48" s="131">
        <v>332</v>
      </c>
      <c r="V48" s="17">
        <f>U48*E48</f>
        <v>6729.6399999999994</v>
      </c>
      <c r="W48" s="81"/>
      <c r="X48" s="83"/>
      <c r="AF48" s="22"/>
      <c r="AG48" s="22"/>
    </row>
    <row r="49" spans="1:102" ht="28.5" customHeight="1">
      <c r="A49" s="136">
        <v>4</v>
      </c>
      <c r="B49" s="13" t="s">
        <v>35</v>
      </c>
      <c r="C49" s="14" t="s">
        <v>20</v>
      </c>
      <c r="D49" s="131" t="s">
        <v>139</v>
      </c>
      <c r="E49" s="14">
        <v>16.91</v>
      </c>
      <c r="F49" s="144">
        <v>0</v>
      </c>
      <c r="G49" s="14">
        <f t="shared" ref="G49" si="65">F49*E49</f>
        <v>0</v>
      </c>
      <c r="H49" s="18">
        <v>44325</v>
      </c>
      <c r="I49" s="12"/>
      <c r="J49" s="134"/>
      <c r="K49" s="141"/>
      <c r="L49" s="17">
        <f t="shared" ref="L49" si="66">K49*E49</f>
        <v>0</v>
      </c>
      <c r="M49" s="141">
        <v>1343</v>
      </c>
      <c r="N49" s="18">
        <v>44167</v>
      </c>
      <c r="O49" s="16">
        <f t="shared" si="62"/>
        <v>0</v>
      </c>
      <c r="P49" s="19">
        <f t="shared" si="63"/>
        <v>0</v>
      </c>
      <c r="Q49" s="131"/>
      <c r="R49" s="131"/>
      <c r="S49" s="131"/>
      <c r="T49" s="131"/>
      <c r="U49" s="144">
        <v>0</v>
      </c>
      <c r="V49" s="17">
        <f t="shared" ref="V49" si="67">U49*E49</f>
        <v>0</v>
      </c>
      <c r="W49" s="81"/>
      <c r="AF49" s="22"/>
      <c r="AG49" s="22"/>
    </row>
    <row r="50" spans="1:102">
      <c r="A50" s="145"/>
      <c r="B50" s="36" t="s">
        <v>14</v>
      </c>
      <c r="C50" s="128"/>
      <c r="D50" s="41"/>
      <c r="E50" s="137"/>
      <c r="F50" s="146">
        <f>SUM(F46:F49)</f>
        <v>88</v>
      </c>
      <c r="G50" s="147">
        <f>SUM(G46:G49)</f>
        <v>440.64</v>
      </c>
      <c r="H50" s="148"/>
      <c r="I50" s="148"/>
      <c r="J50" s="149"/>
      <c r="K50" s="146">
        <f>SUM(K46:K49)</f>
        <v>2220</v>
      </c>
      <c r="L50" s="147">
        <f>SUM(L46:L49)</f>
        <v>18271.400000000001</v>
      </c>
      <c r="M50" s="128"/>
      <c r="N50" s="82"/>
      <c r="O50" s="146">
        <f>SUM(O46:O49)</f>
        <v>256</v>
      </c>
      <c r="P50" s="147">
        <f>SUM(P46:P49)</f>
        <v>3846</v>
      </c>
      <c r="Q50" s="137"/>
      <c r="R50" s="150"/>
      <c r="S50" s="150"/>
      <c r="T50" s="150"/>
      <c r="U50" s="146">
        <f>SUM(U46:U49)</f>
        <v>332</v>
      </c>
      <c r="V50" s="147">
        <f>SUM(V46:V49)</f>
        <v>6729.6399999999994</v>
      </c>
      <c r="W50" s="151"/>
      <c r="X50" s="83">
        <f>G50-V50</f>
        <v>-6288.9999999999991</v>
      </c>
      <c r="Y50" s="21">
        <f>G50-P50</f>
        <v>-3405.36</v>
      </c>
      <c r="AF50" s="22"/>
      <c r="AG50" s="22"/>
    </row>
    <row r="51" spans="1:102">
      <c r="A51" s="223" t="s">
        <v>121</v>
      </c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80"/>
      <c r="X51" s="83">
        <f>G51-V51</f>
        <v>0</v>
      </c>
      <c r="AF51" s="22"/>
      <c r="AG51" s="22"/>
    </row>
    <row r="52" spans="1:102" s="27" customFormat="1" ht="26.25" customHeight="1">
      <c r="A52" s="136">
        <v>1</v>
      </c>
      <c r="B52" s="13" t="s">
        <v>188</v>
      </c>
      <c r="C52" s="14" t="s">
        <v>20</v>
      </c>
      <c r="D52" s="131" t="s">
        <v>185</v>
      </c>
      <c r="E52" s="23">
        <v>3.8170000000000002</v>
      </c>
      <c r="F52" s="16">
        <v>0</v>
      </c>
      <c r="G52" s="17">
        <f t="shared" ref="G52:G55" si="68">F52*E52</f>
        <v>0</v>
      </c>
      <c r="H52" s="18">
        <v>44651</v>
      </c>
      <c r="I52" s="12">
        <v>44270</v>
      </c>
      <c r="J52" s="134">
        <v>340</v>
      </c>
      <c r="K52" s="141">
        <v>700</v>
      </c>
      <c r="L52" s="14">
        <f t="shared" ref="L52:L54" si="69">K52*E52</f>
        <v>2671.9</v>
      </c>
      <c r="M52" s="141">
        <v>273</v>
      </c>
      <c r="N52" s="18">
        <v>44267</v>
      </c>
      <c r="O52" s="16">
        <f t="shared" ref="O52:O57" si="70">F52-U52</f>
        <v>0</v>
      </c>
      <c r="P52" s="19">
        <f>O52*E52</f>
        <v>0</v>
      </c>
      <c r="Q52" s="20"/>
      <c r="R52" s="17"/>
      <c r="S52" s="14"/>
      <c r="T52" s="14"/>
      <c r="U52" s="16">
        <v>0</v>
      </c>
      <c r="V52" s="14">
        <f>U52*E52</f>
        <v>0</v>
      </c>
      <c r="W52" s="71"/>
      <c r="X52" s="24"/>
      <c r="Y52" s="21">
        <f t="shared" ref="Y52:Y53" si="71">G52-V52</f>
        <v>0</v>
      </c>
      <c r="Z52" s="25"/>
      <c r="AA52" s="25"/>
      <c r="AB52" s="26"/>
      <c r="AC52" s="26"/>
      <c r="AD52" s="26"/>
      <c r="AE52" s="22"/>
      <c r="AF52" s="22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</row>
    <row r="53" spans="1:102" s="27" customFormat="1" ht="52.5" customHeight="1">
      <c r="A53" s="131">
        <v>2</v>
      </c>
      <c r="B53" s="13" t="s">
        <v>187</v>
      </c>
      <c r="C53" s="14" t="s">
        <v>20</v>
      </c>
      <c r="D53" s="131" t="s">
        <v>185</v>
      </c>
      <c r="E53" s="23">
        <v>3.8170000000000002</v>
      </c>
      <c r="F53" s="16">
        <v>140</v>
      </c>
      <c r="G53" s="17">
        <f t="shared" si="68"/>
        <v>534.38</v>
      </c>
      <c r="H53" s="18">
        <v>44651</v>
      </c>
      <c r="I53" s="84">
        <v>44298</v>
      </c>
      <c r="J53" s="134">
        <v>770</v>
      </c>
      <c r="K53" s="141">
        <v>1000</v>
      </c>
      <c r="L53" s="14">
        <f t="shared" si="69"/>
        <v>3817</v>
      </c>
      <c r="M53" s="141">
        <v>273</v>
      </c>
      <c r="N53" s="18">
        <v>44267</v>
      </c>
      <c r="O53" s="16">
        <f t="shared" ref="O53:O56" si="72">F53-U53</f>
        <v>0</v>
      </c>
      <c r="P53" s="19">
        <f t="shared" ref="P53:P56" si="73">O53*E53</f>
        <v>0</v>
      </c>
      <c r="Q53" s="20"/>
      <c r="R53" s="17"/>
      <c r="S53" s="14"/>
      <c r="T53" s="14"/>
      <c r="U53" s="16">
        <v>140</v>
      </c>
      <c r="V53" s="14">
        <f t="shared" ref="V53:V54" si="74">U53*E53</f>
        <v>534.38</v>
      </c>
      <c r="W53" s="71"/>
      <c r="X53" s="24"/>
      <c r="Y53" s="21">
        <f t="shared" si="71"/>
        <v>0</v>
      </c>
      <c r="Z53" s="25"/>
      <c r="AA53" s="25"/>
      <c r="AB53" s="26"/>
      <c r="AC53" s="26"/>
      <c r="AD53" s="26"/>
      <c r="AE53" s="22"/>
      <c r="AF53" s="22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</row>
    <row r="54" spans="1:102" ht="38.25" customHeight="1">
      <c r="A54" s="136">
        <v>3</v>
      </c>
      <c r="B54" s="13" t="s">
        <v>187</v>
      </c>
      <c r="C54" s="14" t="s">
        <v>20</v>
      </c>
      <c r="D54" s="131" t="s">
        <v>185</v>
      </c>
      <c r="E54" s="23">
        <v>3.8170000000000002</v>
      </c>
      <c r="F54" s="144">
        <v>1060</v>
      </c>
      <c r="G54" s="17">
        <f t="shared" si="68"/>
        <v>4046.02</v>
      </c>
      <c r="H54" s="18">
        <v>44358</v>
      </c>
      <c r="I54" s="84">
        <v>44330</v>
      </c>
      <c r="J54" s="134">
        <v>1126</v>
      </c>
      <c r="K54" s="141">
        <v>1060</v>
      </c>
      <c r="L54" s="85">
        <f t="shared" si="69"/>
        <v>4046.02</v>
      </c>
      <c r="M54" s="141">
        <v>273</v>
      </c>
      <c r="N54" s="18">
        <v>44267</v>
      </c>
      <c r="O54" s="16">
        <f>K54-U54</f>
        <v>560</v>
      </c>
      <c r="P54" s="19">
        <f t="shared" si="73"/>
        <v>2137.52</v>
      </c>
      <c r="Q54" s="131"/>
      <c r="R54" s="131"/>
      <c r="S54" s="131"/>
      <c r="T54" s="131"/>
      <c r="U54" s="144">
        <v>500</v>
      </c>
      <c r="V54" s="17">
        <f t="shared" si="74"/>
        <v>1908.5</v>
      </c>
      <c r="W54" s="81"/>
      <c r="X54" s="83"/>
      <c r="AF54" s="22"/>
      <c r="AG54" s="22"/>
    </row>
    <row r="55" spans="1:102" ht="31.5" customHeight="1">
      <c r="A55" s="131">
        <v>4</v>
      </c>
      <c r="B55" s="13" t="s">
        <v>35</v>
      </c>
      <c r="C55" s="14" t="s">
        <v>20</v>
      </c>
      <c r="D55" s="131" t="s">
        <v>202</v>
      </c>
      <c r="E55" s="14">
        <v>20.27</v>
      </c>
      <c r="F55" s="131">
        <v>0</v>
      </c>
      <c r="G55" s="17">
        <f t="shared" si="68"/>
        <v>0</v>
      </c>
      <c r="H55" s="18">
        <v>45091</v>
      </c>
      <c r="I55" s="12">
        <v>44354</v>
      </c>
      <c r="J55" s="134">
        <v>1414</v>
      </c>
      <c r="K55" s="141">
        <v>200</v>
      </c>
      <c r="L55" s="17">
        <f>K55*E55</f>
        <v>4054</v>
      </c>
      <c r="M55" s="141">
        <v>597</v>
      </c>
      <c r="N55" s="18">
        <v>44348</v>
      </c>
      <c r="O55" s="16">
        <f>K55-U55</f>
        <v>104</v>
      </c>
      <c r="P55" s="96">
        <f t="shared" si="73"/>
        <v>2108.08</v>
      </c>
      <c r="Q55" s="131"/>
      <c r="R55" s="131"/>
      <c r="S55" s="131"/>
      <c r="T55" s="131"/>
      <c r="U55" s="131">
        <v>96</v>
      </c>
      <c r="V55" s="17">
        <f>U55*E55</f>
        <v>1945.92</v>
      </c>
      <c r="W55" s="81"/>
      <c r="X55" s="83"/>
      <c r="AF55" s="22"/>
      <c r="AG55" s="22"/>
    </row>
    <row r="56" spans="1:102" ht="28.5" customHeight="1">
      <c r="A56" s="136">
        <v>5</v>
      </c>
      <c r="B56" s="13" t="s">
        <v>35</v>
      </c>
      <c r="C56" s="14" t="s">
        <v>20</v>
      </c>
      <c r="D56" s="131" t="s">
        <v>82</v>
      </c>
      <c r="E56" s="14">
        <v>16.91</v>
      </c>
      <c r="F56" s="131">
        <v>0</v>
      </c>
      <c r="G56" s="14">
        <f>F56*E56</f>
        <v>0</v>
      </c>
      <c r="H56" s="18">
        <v>44358</v>
      </c>
      <c r="I56" s="152"/>
      <c r="J56" s="86"/>
      <c r="K56" s="141"/>
      <c r="L56" s="17">
        <f>K56*E56</f>
        <v>0</v>
      </c>
      <c r="M56" s="141">
        <v>1020</v>
      </c>
      <c r="N56" s="18">
        <v>44103</v>
      </c>
      <c r="O56" s="16">
        <f t="shared" si="72"/>
        <v>0</v>
      </c>
      <c r="P56" s="19">
        <f t="shared" si="73"/>
        <v>0</v>
      </c>
      <c r="Q56" s="131"/>
      <c r="R56" s="131"/>
      <c r="S56" s="131"/>
      <c r="T56" s="131"/>
      <c r="U56" s="131">
        <v>0</v>
      </c>
      <c r="V56" s="17">
        <f>U56*E56</f>
        <v>0</v>
      </c>
      <c r="W56" s="81"/>
      <c r="AF56" s="22"/>
      <c r="AG56" s="22"/>
    </row>
    <row r="57" spans="1:102" ht="28.5" customHeight="1">
      <c r="A57" s="131">
        <v>6</v>
      </c>
      <c r="B57" s="13" t="s">
        <v>35</v>
      </c>
      <c r="C57" s="14" t="s">
        <v>20</v>
      </c>
      <c r="D57" s="131" t="s">
        <v>140</v>
      </c>
      <c r="E57" s="134">
        <v>16.91</v>
      </c>
      <c r="F57" s="131">
        <v>118</v>
      </c>
      <c r="G57" s="14">
        <f>F57*E57</f>
        <v>1995.38</v>
      </c>
      <c r="H57" s="18">
        <v>44351</v>
      </c>
      <c r="I57" s="152">
        <v>44265</v>
      </c>
      <c r="J57" s="86">
        <v>308</v>
      </c>
      <c r="K57" s="141">
        <v>1000</v>
      </c>
      <c r="L57" s="17">
        <f>K57*E57</f>
        <v>16910</v>
      </c>
      <c r="M57" s="141">
        <v>225</v>
      </c>
      <c r="N57" s="18">
        <v>44259</v>
      </c>
      <c r="O57" s="16">
        <f t="shared" si="70"/>
        <v>118</v>
      </c>
      <c r="P57" s="153">
        <f>O57*E57</f>
        <v>1995.38</v>
      </c>
      <c r="Q57" s="131"/>
      <c r="R57" s="131"/>
      <c r="S57" s="131"/>
      <c r="T57" s="131"/>
      <c r="U57" s="131">
        <v>0</v>
      </c>
      <c r="V57" s="17">
        <f>U57*E57</f>
        <v>0</v>
      </c>
      <c r="W57" s="81"/>
      <c r="AF57" s="22"/>
      <c r="AG57" s="22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</row>
    <row r="58" spans="1:102">
      <c r="A58" s="87"/>
      <c r="B58" s="36" t="s">
        <v>14</v>
      </c>
      <c r="C58" s="128"/>
      <c r="D58" s="41"/>
      <c r="E58" s="41"/>
      <c r="F58" s="88">
        <f>SUM(F52:F57)</f>
        <v>1318</v>
      </c>
      <c r="G58" s="41">
        <f>SUM(G52:G57)</f>
        <v>6575.78</v>
      </c>
      <c r="H58" s="82"/>
      <c r="I58" s="82"/>
      <c r="J58" s="38"/>
      <c r="K58" s="88">
        <f>SUM(K52:K57)</f>
        <v>3960</v>
      </c>
      <c r="L58" s="41">
        <f>SUM(L52:L57)</f>
        <v>31498.92</v>
      </c>
      <c r="M58" s="128"/>
      <c r="N58" s="82"/>
      <c r="O58" s="88">
        <f>SUM(O52:O57)</f>
        <v>782</v>
      </c>
      <c r="P58" s="41">
        <f>SUM(P52:P57)</f>
        <v>6240.9800000000005</v>
      </c>
      <c r="Q58" s="133"/>
      <c r="R58" s="133"/>
      <c r="S58" s="133"/>
      <c r="T58" s="133"/>
      <c r="U58" s="88">
        <f>SUM(U52:U57)</f>
        <v>736</v>
      </c>
      <c r="V58" s="41">
        <f>SUM(V52:V57)</f>
        <v>4388.8</v>
      </c>
      <c r="W58" s="89"/>
      <c r="X58" s="83">
        <f>G58-V58</f>
        <v>2186.9799999999996</v>
      </c>
      <c r="Y58" s="39" t="e">
        <f>G58-P58+#REF!+#REF!</f>
        <v>#REF!</v>
      </c>
      <c r="AF58" s="22"/>
      <c r="AG58" s="22"/>
    </row>
    <row r="59" spans="1:102" ht="14.25" customHeight="1">
      <c r="A59" s="223" t="s">
        <v>122</v>
      </c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80"/>
      <c r="X59" s="83">
        <f>G59-V59</f>
        <v>0</v>
      </c>
      <c r="AF59" s="22"/>
      <c r="AG59" s="22"/>
    </row>
    <row r="60" spans="1:102" s="27" customFormat="1" ht="26.25" customHeight="1">
      <c r="A60" s="136">
        <v>1</v>
      </c>
      <c r="B60" s="13" t="s">
        <v>188</v>
      </c>
      <c r="C60" s="14" t="s">
        <v>20</v>
      </c>
      <c r="D60" s="131" t="s">
        <v>183</v>
      </c>
      <c r="E60" s="23">
        <v>3.8170000000000002</v>
      </c>
      <c r="F60" s="16">
        <v>1840</v>
      </c>
      <c r="G60" s="17">
        <f t="shared" ref="G60:G62" si="75">F60*E60</f>
        <v>7023.2800000000007</v>
      </c>
      <c r="H60" s="18">
        <v>44651</v>
      </c>
      <c r="I60" s="12">
        <v>44270</v>
      </c>
      <c r="J60" s="134">
        <v>346</v>
      </c>
      <c r="K60" s="141">
        <v>3600</v>
      </c>
      <c r="L60" s="14">
        <f t="shared" ref="L60:L62" si="76">K60*E60</f>
        <v>13741.2</v>
      </c>
      <c r="M60" s="141">
        <v>273</v>
      </c>
      <c r="N60" s="18">
        <v>44267</v>
      </c>
      <c r="O60" s="16">
        <f t="shared" ref="O60" si="77">F60-U60</f>
        <v>1040</v>
      </c>
      <c r="P60" s="19">
        <f>O60*E60</f>
        <v>3969.6800000000003</v>
      </c>
      <c r="Q60" s="20"/>
      <c r="R60" s="17"/>
      <c r="S60" s="14"/>
      <c r="T60" s="14"/>
      <c r="U60" s="16">
        <v>800</v>
      </c>
      <c r="V60" s="14">
        <f t="shared" ref="V60:V62" si="78">U60*E60</f>
        <v>3053.6000000000004</v>
      </c>
      <c r="W60" s="71"/>
      <c r="X60" s="24"/>
      <c r="Y60" s="21">
        <f t="shared" ref="Y60" si="79">G60-V60</f>
        <v>3969.6800000000003</v>
      </c>
      <c r="Z60" s="25"/>
      <c r="AA60" s="25"/>
      <c r="AB60" s="26"/>
      <c r="AC60" s="26"/>
      <c r="AD60" s="26"/>
      <c r="AE60" s="22"/>
      <c r="AF60" s="22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</row>
    <row r="61" spans="1:102" ht="31.5" customHeight="1">
      <c r="A61" s="131">
        <v>2</v>
      </c>
      <c r="B61" s="13" t="s">
        <v>35</v>
      </c>
      <c r="C61" s="14" t="s">
        <v>20</v>
      </c>
      <c r="D61" s="131" t="s">
        <v>202</v>
      </c>
      <c r="E61" s="14">
        <v>20.27</v>
      </c>
      <c r="F61" s="131">
        <v>0</v>
      </c>
      <c r="G61" s="17">
        <f t="shared" si="75"/>
        <v>0</v>
      </c>
      <c r="H61" s="18">
        <v>45091</v>
      </c>
      <c r="I61" s="12">
        <v>44350</v>
      </c>
      <c r="J61" s="134">
        <v>1371</v>
      </c>
      <c r="K61" s="141">
        <v>600</v>
      </c>
      <c r="L61" s="17">
        <f>K61*E61</f>
        <v>12162</v>
      </c>
      <c r="M61" s="141">
        <v>597</v>
      </c>
      <c r="N61" s="18">
        <v>44348</v>
      </c>
      <c r="O61" s="16">
        <f>K61-U61</f>
        <v>143</v>
      </c>
      <c r="P61" s="96">
        <f t="shared" ref="P61" si="80">O61*E61</f>
        <v>2898.61</v>
      </c>
      <c r="Q61" s="131"/>
      <c r="R61" s="131"/>
      <c r="S61" s="131"/>
      <c r="T61" s="131"/>
      <c r="U61" s="131">
        <v>457</v>
      </c>
      <c r="V61" s="17">
        <f>U61*E61</f>
        <v>9263.39</v>
      </c>
      <c r="W61" s="81"/>
      <c r="X61" s="83"/>
      <c r="AF61" s="22"/>
      <c r="AG61" s="22"/>
    </row>
    <row r="62" spans="1:102" ht="38.25" customHeight="1">
      <c r="A62" s="136">
        <v>3</v>
      </c>
      <c r="B62" s="13" t="s">
        <v>35</v>
      </c>
      <c r="C62" s="14" t="s">
        <v>20</v>
      </c>
      <c r="D62" s="131" t="s">
        <v>82</v>
      </c>
      <c r="E62" s="14">
        <v>16.91</v>
      </c>
      <c r="F62" s="144">
        <v>134</v>
      </c>
      <c r="G62" s="17">
        <f t="shared" si="75"/>
        <v>2265.94</v>
      </c>
      <c r="H62" s="18">
        <v>44358</v>
      </c>
      <c r="I62" s="84">
        <v>44335</v>
      </c>
      <c r="J62" s="134">
        <v>1160</v>
      </c>
      <c r="K62" s="141">
        <v>150</v>
      </c>
      <c r="L62" s="85">
        <f t="shared" si="76"/>
        <v>2536.5</v>
      </c>
      <c r="M62" s="141">
        <v>225</v>
      </c>
      <c r="N62" s="18">
        <v>44259</v>
      </c>
      <c r="O62" s="16">
        <f t="shared" ref="O62:O63" si="81">F62-U62</f>
        <v>134</v>
      </c>
      <c r="P62" s="19">
        <f t="shared" ref="P62:P63" si="82">O62*E62</f>
        <v>2265.94</v>
      </c>
      <c r="Q62" s="131"/>
      <c r="R62" s="131"/>
      <c r="S62" s="131"/>
      <c r="T62" s="131"/>
      <c r="U62" s="144">
        <v>0</v>
      </c>
      <c r="V62" s="17">
        <f t="shared" si="78"/>
        <v>0</v>
      </c>
      <c r="W62" s="81"/>
      <c r="X62" s="83"/>
      <c r="AF62" s="22"/>
      <c r="AG62" s="22"/>
    </row>
    <row r="63" spans="1:102" ht="28.5" customHeight="1">
      <c r="A63" s="131">
        <v>4</v>
      </c>
      <c r="B63" s="13" t="s">
        <v>35</v>
      </c>
      <c r="C63" s="14" t="s">
        <v>20</v>
      </c>
      <c r="D63" s="131" t="s">
        <v>140</v>
      </c>
      <c r="E63" s="14">
        <v>16.91</v>
      </c>
      <c r="F63" s="131">
        <v>0</v>
      </c>
      <c r="G63" s="14">
        <f t="shared" ref="G63" si="83">F63*E63</f>
        <v>0</v>
      </c>
      <c r="H63" s="18">
        <v>44351</v>
      </c>
      <c r="I63" s="152"/>
      <c r="J63" s="86"/>
      <c r="K63" s="141"/>
      <c r="L63" s="17">
        <f t="shared" ref="L63" si="84">K63*E63</f>
        <v>0</v>
      </c>
      <c r="M63" s="141">
        <v>1020</v>
      </c>
      <c r="N63" s="18">
        <v>44103</v>
      </c>
      <c r="O63" s="16">
        <f t="shared" si="81"/>
        <v>0</v>
      </c>
      <c r="P63" s="19">
        <f t="shared" si="82"/>
        <v>0</v>
      </c>
      <c r="Q63" s="131"/>
      <c r="R63" s="131"/>
      <c r="S63" s="131"/>
      <c r="T63" s="131"/>
      <c r="U63" s="131">
        <v>0</v>
      </c>
      <c r="V63" s="17">
        <f t="shared" ref="V63" si="85">U63*E63</f>
        <v>0</v>
      </c>
      <c r="W63" s="81"/>
      <c r="AF63" s="22"/>
      <c r="AG63" s="22"/>
    </row>
    <row r="64" spans="1:102">
      <c r="A64" s="87"/>
      <c r="B64" s="36" t="s">
        <v>14</v>
      </c>
      <c r="C64" s="128"/>
      <c r="D64" s="41"/>
      <c r="E64" s="41"/>
      <c r="F64" s="42">
        <f>SUM(F60:F63)</f>
        <v>1974</v>
      </c>
      <c r="G64" s="41">
        <f>SUM(G60:G63)</f>
        <v>9289.2200000000012</v>
      </c>
      <c r="H64" s="82"/>
      <c r="I64" s="82"/>
      <c r="J64" s="38"/>
      <c r="K64" s="128">
        <f>SUM(K60:K63)</f>
        <v>4350</v>
      </c>
      <c r="L64" s="41">
        <f>SUM(L60:L63)</f>
        <v>28439.7</v>
      </c>
      <c r="M64" s="128"/>
      <c r="N64" s="82"/>
      <c r="O64" s="128">
        <f>SUM(O60:O63)</f>
        <v>1317</v>
      </c>
      <c r="P64" s="90">
        <f>SUM(P60:P63)</f>
        <v>9134.2300000000014</v>
      </c>
      <c r="Q64" s="133"/>
      <c r="R64" s="133"/>
      <c r="S64" s="133"/>
      <c r="T64" s="133"/>
      <c r="U64" s="42">
        <f>SUM(U60:U63)</f>
        <v>1257</v>
      </c>
      <c r="V64" s="41">
        <f>SUM(V60:V63)</f>
        <v>12316.99</v>
      </c>
      <c r="W64" s="89"/>
      <c r="X64" s="83">
        <f>G64-V64</f>
        <v>-3027.7699999999986</v>
      </c>
      <c r="Y64" s="21">
        <f>G64-P64</f>
        <v>154.98999999999978</v>
      </c>
      <c r="AF64" s="22"/>
      <c r="AG64" s="22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</row>
    <row r="65" spans="1:102">
      <c r="A65" s="204" t="s">
        <v>123</v>
      </c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70"/>
      <c r="X65" s="83">
        <f>G65-V65</f>
        <v>0</v>
      </c>
      <c r="AF65" s="22"/>
      <c r="AG65" s="22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</row>
    <row r="66" spans="1:102" s="27" customFormat="1" ht="26.25" customHeight="1">
      <c r="A66" s="136">
        <v>1</v>
      </c>
      <c r="B66" s="13" t="s">
        <v>188</v>
      </c>
      <c r="C66" s="14" t="s">
        <v>20</v>
      </c>
      <c r="D66" s="131" t="s">
        <v>183</v>
      </c>
      <c r="E66" s="23">
        <v>3.8170000000000002</v>
      </c>
      <c r="F66" s="16">
        <v>800</v>
      </c>
      <c r="G66" s="17">
        <f t="shared" ref="G66:G67" si="86">F66*E66</f>
        <v>3053.6000000000004</v>
      </c>
      <c r="H66" s="18">
        <v>44651</v>
      </c>
      <c r="I66" s="12">
        <v>44270</v>
      </c>
      <c r="J66" s="134">
        <v>339</v>
      </c>
      <c r="K66" s="141">
        <v>3000</v>
      </c>
      <c r="L66" s="14">
        <f t="shared" ref="L66" si="87">K66*E66</f>
        <v>11451</v>
      </c>
      <c r="M66" s="141">
        <v>273</v>
      </c>
      <c r="N66" s="18">
        <v>44267</v>
      </c>
      <c r="O66" s="16">
        <f t="shared" ref="O66:O69" si="88">F66-U66</f>
        <v>800</v>
      </c>
      <c r="P66" s="19">
        <f>O66*E66</f>
        <v>3053.6000000000004</v>
      </c>
      <c r="Q66" s="20"/>
      <c r="R66" s="17"/>
      <c r="S66" s="14"/>
      <c r="T66" s="14"/>
      <c r="U66" s="16">
        <v>0</v>
      </c>
      <c r="V66" s="14">
        <f t="shared" ref="V66" si="89">U66*E66</f>
        <v>0</v>
      </c>
      <c r="W66" s="71"/>
      <c r="X66" s="24"/>
      <c r="Y66" s="21">
        <f t="shared" ref="Y66" si="90">G66-V66</f>
        <v>3053.6000000000004</v>
      </c>
      <c r="Z66" s="25"/>
      <c r="AA66" s="25"/>
      <c r="AB66" s="26"/>
      <c r="AC66" s="26"/>
      <c r="AD66" s="26"/>
      <c r="AE66" s="22"/>
      <c r="AF66" s="22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</row>
    <row r="67" spans="1:102" ht="31.5" customHeight="1">
      <c r="A67" s="131">
        <v>2</v>
      </c>
      <c r="B67" s="13" t="s">
        <v>35</v>
      </c>
      <c r="C67" s="14" t="s">
        <v>20</v>
      </c>
      <c r="D67" s="131" t="s">
        <v>202</v>
      </c>
      <c r="E67" s="14">
        <v>20.27</v>
      </c>
      <c r="F67" s="131">
        <v>0</v>
      </c>
      <c r="G67" s="17">
        <f t="shared" si="86"/>
        <v>0</v>
      </c>
      <c r="H67" s="18">
        <v>45091</v>
      </c>
      <c r="I67" s="12">
        <v>44349</v>
      </c>
      <c r="J67" s="134">
        <v>1325</v>
      </c>
      <c r="K67" s="141">
        <v>600</v>
      </c>
      <c r="L67" s="17">
        <f>K67*E67</f>
        <v>12162</v>
      </c>
      <c r="M67" s="141">
        <v>597</v>
      </c>
      <c r="N67" s="18">
        <v>44348</v>
      </c>
      <c r="O67" s="16">
        <f>K67-U67</f>
        <v>289</v>
      </c>
      <c r="P67" s="96">
        <f t="shared" ref="P67" si="91">O67*E67</f>
        <v>5858.03</v>
      </c>
      <c r="Q67" s="131"/>
      <c r="R67" s="131"/>
      <c r="S67" s="131"/>
      <c r="T67" s="131"/>
      <c r="U67" s="131">
        <v>311</v>
      </c>
      <c r="V67" s="17">
        <f>U67*E67</f>
        <v>6303.97</v>
      </c>
      <c r="W67" s="81"/>
      <c r="X67" s="83"/>
      <c r="AF67" s="22"/>
      <c r="AG67" s="22"/>
    </row>
    <row r="68" spans="1:102" ht="36" customHeight="1">
      <c r="A68" s="136">
        <v>3</v>
      </c>
      <c r="B68" s="13" t="s">
        <v>35</v>
      </c>
      <c r="C68" s="14" t="s">
        <v>20</v>
      </c>
      <c r="D68" s="131" t="s">
        <v>82</v>
      </c>
      <c r="E68" s="14">
        <v>16.91</v>
      </c>
      <c r="F68" s="16">
        <v>14</v>
      </c>
      <c r="G68" s="14">
        <f>F68*E68</f>
        <v>236.74</v>
      </c>
      <c r="H68" s="18">
        <v>44358</v>
      </c>
      <c r="I68" s="84">
        <v>44294</v>
      </c>
      <c r="J68" s="134">
        <v>758</v>
      </c>
      <c r="K68" s="34">
        <v>300</v>
      </c>
      <c r="L68" s="14">
        <f>K68*E68</f>
        <v>5073</v>
      </c>
      <c r="M68" s="134">
        <v>225</v>
      </c>
      <c r="N68" s="12">
        <v>44259</v>
      </c>
      <c r="O68" s="16">
        <f t="shared" ref="O68" si="92">F68-U68</f>
        <v>14</v>
      </c>
      <c r="P68" s="19">
        <f>O68*E68</f>
        <v>236.74</v>
      </c>
      <c r="Q68" s="20"/>
      <c r="R68" s="17"/>
      <c r="S68" s="124"/>
      <c r="T68" s="124"/>
      <c r="U68" s="16">
        <v>0</v>
      </c>
      <c r="V68" s="14">
        <f>U68*E68</f>
        <v>0</v>
      </c>
      <c r="W68" s="91"/>
      <c r="X68" s="83"/>
      <c r="Y68" s="3"/>
      <c r="Z68" s="3"/>
      <c r="AA68" s="3"/>
      <c r="AB68" s="43"/>
      <c r="AC68" s="43"/>
      <c r="AD68" s="43"/>
      <c r="AE68" s="43"/>
      <c r="AF68" s="45"/>
      <c r="AG68" s="45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</row>
    <row r="69" spans="1:102" ht="28.5" customHeight="1">
      <c r="A69" s="131">
        <v>4</v>
      </c>
      <c r="B69" s="13" t="s">
        <v>35</v>
      </c>
      <c r="C69" s="14" t="s">
        <v>20</v>
      </c>
      <c r="D69" s="131" t="s">
        <v>140</v>
      </c>
      <c r="E69" s="14">
        <v>16.91</v>
      </c>
      <c r="F69" s="131">
        <v>0</v>
      </c>
      <c r="G69" s="14">
        <f t="shared" ref="G69" si="93">F69*E69</f>
        <v>0</v>
      </c>
      <c r="H69" s="18">
        <v>44351</v>
      </c>
      <c r="I69" s="152">
        <v>44209</v>
      </c>
      <c r="J69" s="86">
        <v>42</v>
      </c>
      <c r="K69" s="141">
        <v>800</v>
      </c>
      <c r="L69" s="17">
        <f t="shared" ref="L69" si="94">K69*E69</f>
        <v>13528</v>
      </c>
      <c r="M69" s="141">
        <v>1250</v>
      </c>
      <c r="N69" s="18">
        <v>44152</v>
      </c>
      <c r="O69" s="16">
        <f t="shared" si="88"/>
        <v>0</v>
      </c>
      <c r="P69" s="19">
        <f t="shared" ref="P69" si="95">O69*E69</f>
        <v>0</v>
      </c>
      <c r="Q69" s="131"/>
      <c r="R69" s="131"/>
      <c r="S69" s="131"/>
      <c r="T69" s="131"/>
      <c r="U69" s="131">
        <v>0</v>
      </c>
      <c r="V69" s="17">
        <f t="shared" ref="V69" si="96">U69*E69</f>
        <v>0</v>
      </c>
      <c r="W69" s="81"/>
      <c r="AF69" s="22"/>
      <c r="AG69" s="22"/>
    </row>
    <row r="70" spans="1:102">
      <c r="A70" s="87"/>
      <c r="B70" s="36" t="s">
        <v>14</v>
      </c>
      <c r="C70" s="128"/>
      <c r="D70" s="41"/>
      <c r="E70" s="41"/>
      <c r="F70" s="42">
        <f>SUM(F66:F69)</f>
        <v>814</v>
      </c>
      <c r="G70" s="41">
        <f>SUM(G66:G69)</f>
        <v>3290.34</v>
      </c>
      <c r="H70" s="82"/>
      <c r="I70" s="82"/>
      <c r="J70" s="38"/>
      <c r="K70" s="42">
        <f>SUM(K66:K69)</f>
        <v>4700</v>
      </c>
      <c r="L70" s="41">
        <f>SUM(L66:L69)</f>
        <v>42214</v>
      </c>
      <c r="M70" s="128"/>
      <c r="N70" s="82"/>
      <c r="O70" s="42">
        <f>SUM(O66:O69)</f>
        <v>1103</v>
      </c>
      <c r="P70" s="41">
        <f>SUM(P66:P69)</f>
        <v>9148.3700000000008</v>
      </c>
      <c r="Q70" s="133"/>
      <c r="R70" s="133"/>
      <c r="S70" s="133"/>
      <c r="T70" s="133"/>
      <c r="U70" s="42">
        <f>SUM(U66:U69)</f>
        <v>311</v>
      </c>
      <c r="V70" s="41">
        <f>SUM(V66:V69)</f>
        <v>6303.97</v>
      </c>
      <c r="W70" s="89"/>
      <c r="X70" s="83">
        <f>G70-V70</f>
        <v>-3013.63</v>
      </c>
      <c r="Y70" s="39">
        <f>G70-P70</f>
        <v>-5858.0300000000007</v>
      </c>
      <c r="AF70" s="22"/>
      <c r="AG70" s="22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</row>
    <row r="71" spans="1:102">
      <c r="A71" s="204" t="s">
        <v>124</v>
      </c>
      <c r="B71" s="204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70"/>
      <c r="X71" s="83">
        <f>G71-V71</f>
        <v>0</v>
      </c>
      <c r="AF71" s="22"/>
      <c r="AG71" s="22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</row>
    <row r="72" spans="1:102" s="27" customFormat="1" ht="26.25" customHeight="1">
      <c r="A72" s="136">
        <v>1</v>
      </c>
      <c r="B72" s="13" t="s">
        <v>188</v>
      </c>
      <c r="C72" s="14" t="s">
        <v>20</v>
      </c>
      <c r="D72" s="131" t="s">
        <v>185</v>
      </c>
      <c r="E72" s="23">
        <v>3.8170000000000002</v>
      </c>
      <c r="F72" s="16">
        <v>1760</v>
      </c>
      <c r="G72" s="17">
        <f t="shared" ref="G72:G73" si="97">F72*E72</f>
        <v>6717.92</v>
      </c>
      <c r="H72" s="18">
        <v>44651</v>
      </c>
      <c r="I72" s="12">
        <v>44270</v>
      </c>
      <c r="J72" s="134">
        <v>347</v>
      </c>
      <c r="K72" s="141">
        <v>3480</v>
      </c>
      <c r="L72" s="14">
        <f t="shared" ref="L72" si="98">K72*E72</f>
        <v>13283.16</v>
      </c>
      <c r="M72" s="141">
        <v>273</v>
      </c>
      <c r="N72" s="18">
        <v>44267</v>
      </c>
      <c r="O72" s="16">
        <f t="shared" ref="O72:O75" si="99">F72-U72</f>
        <v>600</v>
      </c>
      <c r="P72" s="19">
        <f>O72*E72</f>
        <v>2290.2000000000003</v>
      </c>
      <c r="Q72" s="20"/>
      <c r="R72" s="17"/>
      <c r="S72" s="14"/>
      <c r="T72" s="14"/>
      <c r="U72" s="16">
        <v>1160</v>
      </c>
      <c r="V72" s="14">
        <f t="shared" ref="V72" si="100">U72*E72</f>
        <v>4427.72</v>
      </c>
      <c r="W72" s="71"/>
      <c r="X72" s="24"/>
      <c r="Y72" s="21">
        <f t="shared" ref="Y72" si="101">G72-V72</f>
        <v>2290.1999999999998</v>
      </c>
      <c r="Z72" s="25"/>
      <c r="AA72" s="25"/>
      <c r="AB72" s="26"/>
      <c r="AC72" s="26"/>
      <c r="AD72" s="26"/>
      <c r="AE72" s="22"/>
      <c r="AF72" s="22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</row>
    <row r="73" spans="1:102" ht="31.5" customHeight="1">
      <c r="A73" s="131">
        <v>2</v>
      </c>
      <c r="B73" s="13" t="s">
        <v>35</v>
      </c>
      <c r="C73" s="14" t="s">
        <v>20</v>
      </c>
      <c r="D73" s="131" t="s">
        <v>202</v>
      </c>
      <c r="E73" s="14">
        <v>20.27</v>
      </c>
      <c r="F73" s="131">
        <v>0</v>
      </c>
      <c r="G73" s="17">
        <f t="shared" si="97"/>
        <v>0</v>
      </c>
      <c r="H73" s="18">
        <v>45091</v>
      </c>
      <c r="I73" s="12">
        <v>44349</v>
      </c>
      <c r="J73" s="134">
        <v>1374</v>
      </c>
      <c r="K73" s="141">
        <v>600</v>
      </c>
      <c r="L73" s="17">
        <f>K73*E73</f>
        <v>12162</v>
      </c>
      <c r="M73" s="141">
        <v>597</v>
      </c>
      <c r="N73" s="18">
        <v>44348</v>
      </c>
      <c r="O73" s="16">
        <f>K73-U73</f>
        <v>157</v>
      </c>
      <c r="P73" s="96">
        <f t="shared" ref="P73" si="102">O73*E73</f>
        <v>3182.39</v>
      </c>
      <c r="Q73" s="131"/>
      <c r="R73" s="131"/>
      <c r="S73" s="131"/>
      <c r="T73" s="131"/>
      <c r="U73" s="131">
        <v>443</v>
      </c>
      <c r="V73" s="17">
        <f>U73*E73</f>
        <v>8979.61</v>
      </c>
      <c r="W73" s="81"/>
      <c r="X73" s="83"/>
      <c r="AF73" s="22"/>
      <c r="AG73" s="22"/>
    </row>
    <row r="74" spans="1:102" ht="28.5" customHeight="1">
      <c r="A74" s="136">
        <v>3</v>
      </c>
      <c r="B74" s="13" t="s">
        <v>35</v>
      </c>
      <c r="C74" s="14" t="s">
        <v>20</v>
      </c>
      <c r="D74" s="131" t="s">
        <v>74</v>
      </c>
      <c r="E74" s="134">
        <v>16.91</v>
      </c>
      <c r="F74" s="131">
        <v>0</v>
      </c>
      <c r="G74" s="14">
        <f>F74*E74</f>
        <v>0</v>
      </c>
      <c r="H74" s="18">
        <v>44330</v>
      </c>
      <c r="I74" s="152"/>
      <c r="J74" s="86"/>
      <c r="K74" s="141"/>
      <c r="L74" s="17">
        <f>K74*E74</f>
        <v>0</v>
      </c>
      <c r="M74" s="141">
        <v>815</v>
      </c>
      <c r="N74" s="18">
        <v>44048</v>
      </c>
      <c r="O74" s="16">
        <f t="shared" si="99"/>
        <v>0</v>
      </c>
      <c r="P74" s="153">
        <f>O74*E74</f>
        <v>0</v>
      </c>
      <c r="Q74" s="131"/>
      <c r="R74" s="131"/>
      <c r="S74" s="131"/>
      <c r="T74" s="131"/>
      <c r="U74" s="131">
        <v>0</v>
      </c>
      <c r="V74" s="17">
        <f>U74*E74</f>
        <v>0</v>
      </c>
      <c r="W74" s="81"/>
      <c r="AF74" s="22"/>
      <c r="AG74" s="22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</row>
    <row r="75" spans="1:102" ht="28.5" customHeight="1">
      <c r="A75" s="131">
        <v>4</v>
      </c>
      <c r="B75" s="13" t="s">
        <v>35</v>
      </c>
      <c r="C75" s="14" t="s">
        <v>20</v>
      </c>
      <c r="D75" s="131" t="s">
        <v>140</v>
      </c>
      <c r="E75" s="134">
        <v>16.91</v>
      </c>
      <c r="F75" s="131">
        <v>45</v>
      </c>
      <c r="G75" s="14">
        <f>F75*E75</f>
        <v>760.95</v>
      </c>
      <c r="H75" s="18">
        <v>44351</v>
      </c>
      <c r="I75" s="152">
        <v>44260</v>
      </c>
      <c r="J75" s="86">
        <v>298</v>
      </c>
      <c r="K75" s="141">
        <v>750</v>
      </c>
      <c r="L75" s="17">
        <f>K75*E75</f>
        <v>12682.5</v>
      </c>
      <c r="M75" s="141">
        <v>225</v>
      </c>
      <c r="N75" s="18">
        <v>44259</v>
      </c>
      <c r="O75" s="16">
        <f t="shared" si="99"/>
        <v>45</v>
      </c>
      <c r="P75" s="153">
        <f>O75*E75</f>
        <v>760.95</v>
      </c>
      <c r="Q75" s="131"/>
      <c r="R75" s="131"/>
      <c r="S75" s="131"/>
      <c r="T75" s="131"/>
      <c r="U75" s="131">
        <v>0</v>
      </c>
      <c r="V75" s="17">
        <f>U75*E75</f>
        <v>0</v>
      </c>
      <c r="W75" s="81"/>
      <c r="AF75" s="22"/>
      <c r="AG75" s="22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</row>
    <row r="76" spans="1:102" ht="17.25" customHeight="1">
      <c r="A76" s="87"/>
      <c r="B76" s="36" t="s">
        <v>14</v>
      </c>
      <c r="C76" s="128"/>
      <c r="D76" s="41"/>
      <c r="E76" s="41"/>
      <c r="F76" s="128">
        <f>SUM(F72:F75)</f>
        <v>1805</v>
      </c>
      <c r="G76" s="41">
        <f>SUM(G72:G75)</f>
        <v>7478.87</v>
      </c>
      <c r="H76" s="82"/>
      <c r="I76" s="82"/>
      <c r="J76" s="38"/>
      <c r="K76" s="128">
        <f>SUM(K72:K75)</f>
        <v>4830</v>
      </c>
      <c r="L76" s="41">
        <f>SUM(L72:L75)</f>
        <v>38127.660000000003</v>
      </c>
      <c r="M76" s="128"/>
      <c r="N76" s="82"/>
      <c r="O76" s="128">
        <f>SUM(O72:O75)</f>
        <v>802</v>
      </c>
      <c r="P76" s="41">
        <f>SUM(P72:P75)</f>
        <v>6233.54</v>
      </c>
      <c r="Q76" s="133"/>
      <c r="R76" s="133"/>
      <c r="S76" s="133"/>
      <c r="T76" s="133"/>
      <c r="U76" s="128">
        <f>SUM(U72:U75)</f>
        <v>1603</v>
      </c>
      <c r="V76" s="41">
        <f>SUM(V72:V75)</f>
        <v>13407.330000000002</v>
      </c>
      <c r="W76" s="89"/>
      <c r="X76" s="83">
        <f>G76-V76</f>
        <v>-5928.4600000000019</v>
      </c>
      <c r="Y76" s="21">
        <f>G76-P76</f>
        <v>1245.33</v>
      </c>
      <c r="AF76" s="22"/>
      <c r="AG76" s="22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</row>
    <row r="77" spans="1:102">
      <c r="A77" s="233" t="s">
        <v>125</v>
      </c>
      <c r="B77" s="233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92"/>
      <c r="X77" s="83">
        <f>G77-V77</f>
        <v>0</v>
      </c>
      <c r="AF77" s="22"/>
      <c r="AG77" s="22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</row>
    <row r="78" spans="1:102" s="27" customFormat="1" ht="26.25" customHeight="1">
      <c r="A78" s="136">
        <v>1</v>
      </c>
      <c r="B78" s="13" t="s">
        <v>188</v>
      </c>
      <c r="C78" s="14" t="s">
        <v>20</v>
      </c>
      <c r="D78" s="131" t="s">
        <v>185</v>
      </c>
      <c r="E78" s="23">
        <v>3.8170000000000002</v>
      </c>
      <c r="F78" s="16">
        <v>0</v>
      </c>
      <c r="G78" s="17">
        <f t="shared" ref="G78:G81" si="103">F78*E78</f>
        <v>0</v>
      </c>
      <c r="H78" s="18">
        <v>44651</v>
      </c>
      <c r="I78" s="12">
        <v>44270</v>
      </c>
      <c r="J78" s="134">
        <v>348</v>
      </c>
      <c r="K78" s="141">
        <v>1160</v>
      </c>
      <c r="L78" s="14">
        <f t="shared" ref="L78:L80" si="104">K78*E78</f>
        <v>4427.72</v>
      </c>
      <c r="M78" s="141">
        <v>273</v>
      </c>
      <c r="N78" s="18">
        <v>44267</v>
      </c>
      <c r="O78" s="16">
        <f t="shared" ref="O78" si="105">F78-U78</f>
        <v>0</v>
      </c>
      <c r="P78" s="19">
        <f>O78*E78</f>
        <v>0</v>
      </c>
      <c r="Q78" s="20"/>
      <c r="R78" s="17"/>
      <c r="S78" s="14"/>
      <c r="T78" s="14"/>
      <c r="U78" s="16">
        <v>0</v>
      </c>
      <c r="V78" s="14">
        <f t="shared" ref="V78:V80" si="106">U78*E78</f>
        <v>0</v>
      </c>
      <c r="W78" s="71"/>
      <c r="X78" s="24"/>
      <c r="Y78" s="21">
        <f t="shared" ref="Y78:Y79" si="107">G78-V78</f>
        <v>0</v>
      </c>
      <c r="Z78" s="25"/>
      <c r="AA78" s="25"/>
      <c r="AB78" s="26"/>
      <c r="AC78" s="26"/>
      <c r="AD78" s="26"/>
      <c r="AE78" s="22"/>
      <c r="AF78" s="22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</row>
    <row r="79" spans="1:102" s="27" customFormat="1" ht="52.5" customHeight="1">
      <c r="A79" s="131">
        <v>2</v>
      </c>
      <c r="B79" s="13" t="s">
        <v>187</v>
      </c>
      <c r="C79" s="14" t="s">
        <v>20</v>
      </c>
      <c r="D79" s="131" t="s">
        <v>185</v>
      </c>
      <c r="E79" s="23">
        <v>3.8170000000000002</v>
      </c>
      <c r="F79" s="16">
        <v>0</v>
      </c>
      <c r="G79" s="17">
        <f t="shared" si="103"/>
        <v>0</v>
      </c>
      <c r="H79" s="18">
        <v>44651</v>
      </c>
      <c r="I79" s="84">
        <v>44300</v>
      </c>
      <c r="J79" s="134">
        <v>782</v>
      </c>
      <c r="K79" s="141">
        <v>1000</v>
      </c>
      <c r="L79" s="14">
        <f t="shared" si="104"/>
        <v>3817</v>
      </c>
      <c r="M79" s="141">
        <v>273</v>
      </c>
      <c r="N79" s="18">
        <v>44267</v>
      </c>
      <c r="O79" s="16">
        <f t="shared" ref="O79:O85" si="108">F79-U79</f>
        <v>0</v>
      </c>
      <c r="P79" s="19">
        <f t="shared" ref="P79:P85" si="109">O79*E79</f>
        <v>0</v>
      </c>
      <c r="Q79" s="20"/>
      <c r="R79" s="17"/>
      <c r="S79" s="14"/>
      <c r="T79" s="14"/>
      <c r="U79" s="16">
        <v>0</v>
      </c>
      <c r="V79" s="14">
        <f t="shared" si="106"/>
        <v>0</v>
      </c>
      <c r="W79" s="71"/>
      <c r="X79" s="24"/>
      <c r="Y79" s="21">
        <f t="shared" si="107"/>
        <v>0</v>
      </c>
      <c r="Z79" s="25"/>
      <c r="AA79" s="25"/>
      <c r="AB79" s="26"/>
      <c r="AC79" s="26"/>
      <c r="AD79" s="26"/>
      <c r="AE79" s="22"/>
      <c r="AF79" s="22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</row>
    <row r="80" spans="1:102" ht="38.25" customHeight="1">
      <c r="A80" s="136">
        <v>3</v>
      </c>
      <c r="B80" s="13" t="s">
        <v>187</v>
      </c>
      <c r="C80" s="14" t="s">
        <v>20</v>
      </c>
      <c r="D80" s="131" t="s">
        <v>185</v>
      </c>
      <c r="E80" s="23">
        <v>3.8170000000000002</v>
      </c>
      <c r="F80" s="144">
        <v>1390</v>
      </c>
      <c r="G80" s="17">
        <f t="shared" si="103"/>
        <v>5305.63</v>
      </c>
      <c r="H80" s="18">
        <v>44651</v>
      </c>
      <c r="I80" s="84">
        <v>44335</v>
      </c>
      <c r="J80" s="134">
        <v>1152</v>
      </c>
      <c r="K80" s="141">
        <v>1600</v>
      </c>
      <c r="L80" s="85">
        <f t="shared" si="104"/>
        <v>6107.2000000000007</v>
      </c>
      <c r="M80" s="141">
        <v>273</v>
      </c>
      <c r="N80" s="18">
        <v>44267</v>
      </c>
      <c r="O80" s="16">
        <f t="shared" si="108"/>
        <v>910</v>
      </c>
      <c r="P80" s="19">
        <f t="shared" si="109"/>
        <v>3473.4700000000003</v>
      </c>
      <c r="Q80" s="131"/>
      <c r="R80" s="131"/>
      <c r="S80" s="131"/>
      <c r="T80" s="131"/>
      <c r="U80" s="144">
        <v>480</v>
      </c>
      <c r="V80" s="17">
        <f t="shared" si="106"/>
        <v>1832.16</v>
      </c>
      <c r="W80" s="81"/>
      <c r="X80" s="83"/>
      <c r="AF80" s="22"/>
      <c r="AG80" s="22"/>
    </row>
    <row r="81" spans="1:102" ht="31.5" customHeight="1">
      <c r="A81" s="131">
        <v>4</v>
      </c>
      <c r="B81" s="13" t="s">
        <v>35</v>
      </c>
      <c r="C81" s="14" t="s">
        <v>20</v>
      </c>
      <c r="D81" s="131" t="s">
        <v>202</v>
      </c>
      <c r="E81" s="14">
        <v>20.27</v>
      </c>
      <c r="F81" s="131">
        <v>0</v>
      </c>
      <c r="G81" s="17">
        <f t="shared" si="103"/>
        <v>0</v>
      </c>
      <c r="H81" s="18">
        <v>45091</v>
      </c>
      <c r="I81" s="12">
        <v>44349</v>
      </c>
      <c r="J81" s="134">
        <v>1287</v>
      </c>
      <c r="K81" s="141">
        <v>400</v>
      </c>
      <c r="L81" s="17">
        <f>K81*E81</f>
        <v>8108</v>
      </c>
      <c r="M81" s="141">
        <v>597</v>
      </c>
      <c r="N81" s="18">
        <v>44348</v>
      </c>
      <c r="O81" s="16">
        <f>K81-U81</f>
        <v>352</v>
      </c>
      <c r="P81" s="96">
        <f t="shared" si="109"/>
        <v>7135.04</v>
      </c>
      <c r="Q81" s="131"/>
      <c r="R81" s="131"/>
      <c r="S81" s="131"/>
      <c r="T81" s="131"/>
      <c r="U81" s="131">
        <v>48</v>
      </c>
      <c r="V81" s="17">
        <f>U81*E81</f>
        <v>972.96</v>
      </c>
      <c r="W81" s="81"/>
      <c r="X81" s="83"/>
      <c r="AF81" s="22"/>
      <c r="AG81" s="22"/>
    </row>
    <row r="82" spans="1:102" ht="31.5" customHeight="1">
      <c r="A82" s="136">
        <v>5</v>
      </c>
      <c r="B82" s="13" t="s">
        <v>35</v>
      </c>
      <c r="C82" s="14" t="s">
        <v>20</v>
      </c>
      <c r="D82" s="131" t="s">
        <v>202</v>
      </c>
      <c r="E82" s="14">
        <v>20.27</v>
      </c>
      <c r="F82" s="131">
        <v>0</v>
      </c>
      <c r="G82" s="17">
        <f t="shared" ref="G82" si="110">F82*E82</f>
        <v>0</v>
      </c>
      <c r="H82" s="18">
        <v>45091</v>
      </c>
      <c r="I82" s="12">
        <v>44376</v>
      </c>
      <c r="J82" s="134">
        <v>1896</v>
      </c>
      <c r="K82" s="141">
        <v>400</v>
      </c>
      <c r="L82" s="17">
        <f>K82*E82</f>
        <v>8108</v>
      </c>
      <c r="M82" s="141">
        <v>597</v>
      </c>
      <c r="N82" s="18">
        <v>44348</v>
      </c>
      <c r="O82" s="16">
        <f>K82-U82</f>
        <v>0</v>
      </c>
      <c r="P82" s="96">
        <f t="shared" ref="P82" si="111">O82*E82</f>
        <v>0</v>
      </c>
      <c r="Q82" s="131"/>
      <c r="R82" s="131"/>
      <c r="S82" s="131"/>
      <c r="T82" s="131"/>
      <c r="U82" s="131">
        <f>K82</f>
        <v>400</v>
      </c>
      <c r="V82" s="17">
        <f>U82*E82</f>
        <v>8108</v>
      </c>
      <c r="W82" s="81"/>
      <c r="X82" s="83"/>
      <c r="AF82" s="22"/>
      <c r="AG82" s="22"/>
    </row>
    <row r="83" spans="1:102" ht="36" customHeight="1">
      <c r="A83" s="131">
        <v>6</v>
      </c>
      <c r="B83" s="13" t="s">
        <v>35</v>
      </c>
      <c r="C83" s="14" t="s">
        <v>20</v>
      </c>
      <c r="D83" s="131" t="s">
        <v>82</v>
      </c>
      <c r="E83" s="14">
        <v>16.91</v>
      </c>
      <c r="F83" s="16">
        <v>0</v>
      </c>
      <c r="G83" s="14">
        <f>F83*E83</f>
        <v>0</v>
      </c>
      <c r="H83" s="18">
        <v>44358</v>
      </c>
      <c r="I83" s="84">
        <v>44300</v>
      </c>
      <c r="J83" s="134">
        <v>782</v>
      </c>
      <c r="K83" s="34">
        <v>300</v>
      </c>
      <c r="L83" s="14">
        <f>K83*E83</f>
        <v>5073</v>
      </c>
      <c r="M83" s="134">
        <v>225</v>
      </c>
      <c r="N83" s="12">
        <v>44259</v>
      </c>
      <c r="O83" s="16">
        <f t="shared" si="108"/>
        <v>0</v>
      </c>
      <c r="P83" s="19">
        <f t="shared" si="109"/>
        <v>0</v>
      </c>
      <c r="Q83" s="20"/>
      <c r="R83" s="17"/>
      <c r="S83" s="124"/>
      <c r="T83" s="124"/>
      <c r="U83" s="16">
        <v>0</v>
      </c>
      <c r="V83" s="14">
        <f>U83*E83</f>
        <v>0</v>
      </c>
      <c r="W83" s="91"/>
      <c r="X83" s="83"/>
      <c r="Y83" s="3"/>
      <c r="Z83" s="3"/>
      <c r="AA83" s="3"/>
      <c r="AB83" s="43"/>
      <c r="AC83" s="43"/>
      <c r="AD83" s="43"/>
      <c r="AE83" s="43"/>
      <c r="AF83" s="45"/>
      <c r="AG83" s="45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</row>
    <row r="84" spans="1:102" ht="28.5" customHeight="1">
      <c r="A84" s="136">
        <v>7</v>
      </c>
      <c r="B84" s="13" t="s">
        <v>35</v>
      </c>
      <c r="C84" s="14" t="s">
        <v>20</v>
      </c>
      <c r="D84" s="131" t="s">
        <v>139</v>
      </c>
      <c r="E84" s="134">
        <v>16.91</v>
      </c>
      <c r="F84" s="131">
        <v>0</v>
      </c>
      <c r="G84" s="14">
        <f t="shared" ref="G84" si="112">F84*E84</f>
        <v>0</v>
      </c>
      <c r="H84" s="18">
        <v>44325</v>
      </c>
      <c r="I84" s="152"/>
      <c r="J84" s="86"/>
      <c r="K84" s="141"/>
      <c r="L84" s="17">
        <f t="shared" ref="L84" si="113">K84*E84</f>
        <v>0</v>
      </c>
      <c r="M84" s="141">
        <v>1272</v>
      </c>
      <c r="N84" s="18">
        <v>44154</v>
      </c>
      <c r="O84" s="16">
        <f t="shared" si="108"/>
        <v>0</v>
      </c>
      <c r="P84" s="19">
        <f t="shared" si="109"/>
        <v>0</v>
      </c>
      <c r="Q84" s="131"/>
      <c r="R84" s="131"/>
      <c r="S84" s="131"/>
      <c r="T84" s="131"/>
      <c r="U84" s="131">
        <v>0</v>
      </c>
      <c r="V84" s="17">
        <f t="shared" ref="V84" si="114">U84*E84</f>
        <v>0</v>
      </c>
      <c r="W84" s="81"/>
      <c r="AF84" s="22"/>
      <c r="AG84" s="22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</row>
    <row r="85" spans="1:102" ht="28.5" customHeight="1">
      <c r="A85" s="131">
        <v>8</v>
      </c>
      <c r="B85" s="13" t="s">
        <v>35</v>
      </c>
      <c r="C85" s="14" t="s">
        <v>20</v>
      </c>
      <c r="D85" s="131" t="s">
        <v>140</v>
      </c>
      <c r="E85" s="134">
        <v>16.91</v>
      </c>
      <c r="F85" s="131">
        <v>0</v>
      </c>
      <c r="G85" s="14">
        <f>F85*E85</f>
        <v>0</v>
      </c>
      <c r="H85" s="18">
        <v>44351</v>
      </c>
      <c r="I85" s="152">
        <v>44265</v>
      </c>
      <c r="J85" s="86">
        <v>303</v>
      </c>
      <c r="K85" s="141">
        <v>300</v>
      </c>
      <c r="L85" s="17">
        <f>K85*E85</f>
        <v>5073</v>
      </c>
      <c r="M85" s="141">
        <v>225</v>
      </c>
      <c r="N85" s="18">
        <v>44259</v>
      </c>
      <c r="O85" s="16">
        <f t="shared" si="108"/>
        <v>0</v>
      </c>
      <c r="P85" s="19">
        <f t="shared" si="109"/>
        <v>0</v>
      </c>
      <c r="Q85" s="131"/>
      <c r="R85" s="131"/>
      <c r="S85" s="131"/>
      <c r="T85" s="131"/>
      <c r="U85" s="131">
        <v>0</v>
      </c>
      <c r="V85" s="17">
        <f>U85*E85</f>
        <v>0</v>
      </c>
      <c r="W85" s="81"/>
      <c r="AF85" s="22"/>
      <c r="AG85" s="22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</row>
    <row r="86" spans="1:102" s="44" customFormat="1" ht="24" customHeight="1">
      <c r="A86" s="35"/>
      <c r="B86" s="36" t="s">
        <v>14</v>
      </c>
      <c r="C86" s="128"/>
      <c r="D86" s="41"/>
      <c r="E86" s="41"/>
      <c r="F86" s="154">
        <f>SUM(F78:F85)</f>
        <v>1390</v>
      </c>
      <c r="G86" s="41">
        <f>SUM(G78:G85)</f>
        <v>5305.63</v>
      </c>
      <c r="H86" s="82"/>
      <c r="I86" s="82"/>
      <c r="J86" s="38"/>
      <c r="K86" s="154">
        <f>SUM(K78:K85)</f>
        <v>5160</v>
      </c>
      <c r="L86" s="41">
        <f>SUM(L78:L85)</f>
        <v>40713.919999999998</v>
      </c>
      <c r="M86" s="128"/>
      <c r="N86" s="82"/>
      <c r="O86" s="154">
        <f>SUM(O78:O85)</f>
        <v>1262</v>
      </c>
      <c r="P86" s="41">
        <f>SUM(P78:P85)</f>
        <v>10608.51</v>
      </c>
      <c r="Q86" s="133"/>
      <c r="R86" s="133"/>
      <c r="S86" s="133"/>
      <c r="T86" s="133"/>
      <c r="U86" s="154">
        <f>SUM(U78:U85)</f>
        <v>928</v>
      </c>
      <c r="V86" s="41">
        <f>SUM(V78:V85)</f>
        <v>10913.119999999999</v>
      </c>
      <c r="W86" s="89"/>
      <c r="X86" s="83">
        <f t="shared" ref="X86:X92" si="115">G86-V86</f>
        <v>-5607.4899999999989</v>
      </c>
      <c r="Y86" s="83" t="e">
        <f>G86-0+#REF!+L78-P86</f>
        <v>#REF!</v>
      </c>
      <c r="Z86" s="3"/>
      <c r="AA86" s="3"/>
      <c r="AB86" s="43"/>
      <c r="AC86" s="43"/>
      <c r="AD86" s="43"/>
      <c r="AE86" s="43"/>
      <c r="AF86" s="22"/>
      <c r="AG86" s="22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</row>
    <row r="87" spans="1:102">
      <c r="A87" s="233" t="s">
        <v>19</v>
      </c>
      <c r="B87" s="233"/>
      <c r="C87" s="233"/>
      <c r="D87" s="233"/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92"/>
      <c r="X87" s="83">
        <f t="shared" si="115"/>
        <v>0</v>
      </c>
      <c r="AF87" s="22"/>
      <c r="AG87" s="22"/>
    </row>
    <row r="88" spans="1:102" s="27" customFormat="1" ht="26.25" customHeight="1">
      <c r="A88" s="136">
        <v>1</v>
      </c>
      <c r="B88" s="13" t="s">
        <v>188</v>
      </c>
      <c r="C88" s="14" t="s">
        <v>20</v>
      </c>
      <c r="D88" s="131" t="s">
        <v>185</v>
      </c>
      <c r="E88" s="23">
        <v>3.8170000000000002</v>
      </c>
      <c r="F88" s="16">
        <v>360</v>
      </c>
      <c r="G88" s="17">
        <f t="shared" ref="G88:G90" si="116">F88*E88</f>
        <v>1374.1200000000001</v>
      </c>
      <c r="H88" s="18">
        <v>44651</v>
      </c>
      <c r="I88" s="12">
        <v>44270</v>
      </c>
      <c r="J88" s="134">
        <v>351</v>
      </c>
      <c r="K88" s="141">
        <v>1120</v>
      </c>
      <c r="L88" s="14">
        <f t="shared" ref="L88:L90" si="117">K88*E88</f>
        <v>4275.04</v>
      </c>
      <c r="M88" s="141">
        <v>273</v>
      </c>
      <c r="N88" s="18">
        <v>44267</v>
      </c>
      <c r="O88" s="16">
        <f t="shared" ref="O88" si="118">F88-U88</f>
        <v>360</v>
      </c>
      <c r="P88" s="19">
        <f>O88*E88</f>
        <v>1374.1200000000001</v>
      </c>
      <c r="Q88" s="20"/>
      <c r="R88" s="17"/>
      <c r="S88" s="14"/>
      <c r="T88" s="14"/>
      <c r="U88" s="16">
        <v>0</v>
      </c>
      <c r="V88" s="14">
        <f t="shared" ref="V88:V90" si="119">U88*E88</f>
        <v>0</v>
      </c>
      <c r="W88" s="71"/>
      <c r="X88" s="24"/>
      <c r="Y88" s="21">
        <f t="shared" ref="Y88" si="120">G88-V88</f>
        <v>1374.1200000000001</v>
      </c>
      <c r="Z88" s="25"/>
      <c r="AA88" s="25"/>
      <c r="AB88" s="26"/>
      <c r="AC88" s="26"/>
      <c r="AD88" s="26"/>
      <c r="AE88" s="22"/>
      <c r="AF88" s="22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</row>
    <row r="89" spans="1:102" ht="31.5" customHeight="1">
      <c r="A89" s="131">
        <v>2</v>
      </c>
      <c r="B89" s="13" t="s">
        <v>35</v>
      </c>
      <c r="C89" s="14" t="s">
        <v>20</v>
      </c>
      <c r="D89" s="131" t="s">
        <v>202</v>
      </c>
      <c r="E89" s="14">
        <v>20.27</v>
      </c>
      <c r="F89" s="131">
        <v>0</v>
      </c>
      <c r="G89" s="17">
        <f t="shared" si="116"/>
        <v>0</v>
      </c>
      <c r="H89" s="18">
        <v>45091</v>
      </c>
      <c r="I89" s="12">
        <v>44349</v>
      </c>
      <c r="J89" s="134">
        <v>1373</v>
      </c>
      <c r="K89" s="141">
        <v>200</v>
      </c>
      <c r="L89" s="17">
        <f>K89*E89</f>
        <v>4054</v>
      </c>
      <c r="M89" s="141">
        <v>597</v>
      </c>
      <c r="N89" s="18">
        <v>44348</v>
      </c>
      <c r="O89" s="16">
        <f>K89-U89</f>
        <v>52</v>
      </c>
      <c r="P89" s="96">
        <f t="shared" ref="P89" si="121">O89*E89</f>
        <v>1054.04</v>
      </c>
      <c r="Q89" s="131"/>
      <c r="R89" s="131"/>
      <c r="S89" s="131"/>
      <c r="T89" s="131"/>
      <c r="U89" s="131">
        <v>148</v>
      </c>
      <c r="V89" s="17">
        <f>U89*E89</f>
        <v>2999.96</v>
      </c>
      <c r="W89" s="81"/>
      <c r="X89" s="83"/>
      <c r="AF89" s="22"/>
      <c r="AG89" s="22"/>
    </row>
    <row r="90" spans="1:102" ht="38.25" customHeight="1">
      <c r="A90" s="136">
        <v>3</v>
      </c>
      <c r="B90" s="13" t="s">
        <v>35</v>
      </c>
      <c r="C90" s="14" t="s">
        <v>20</v>
      </c>
      <c r="D90" s="131" t="s">
        <v>82</v>
      </c>
      <c r="E90" s="14">
        <v>16.91</v>
      </c>
      <c r="F90" s="144">
        <v>27</v>
      </c>
      <c r="G90" s="17">
        <f t="shared" si="116"/>
        <v>456.57</v>
      </c>
      <c r="H90" s="18">
        <v>44358</v>
      </c>
      <c r="I90" s="84">
        <v>44328</v>
      </c>
      <c r="J90" s="134">
        <v>1112</v>
      </c>
      <c r="K90" s="141">
        <v>50</v>
      </c>
      <c r="L90" s="85">
        <f t="shared" si="117"/>
        <v>845.5</v>
      </c>
      <c r="M90" s="141">
        <v>460</v>
      </c>
      <c r="N90" s="18">
        <v>44308</v>
      </c>
      <c r="O90" s="16">
        <f t="shared" ref="O90" si="122">F90-U90</f>
        <v>27</v>
      </c>
      <c r="P90" s="19">
        <f>O90*E90</f>
        <v>456.57</v>
      </c>
      <c r="Q90" s="131"/>
      <c r="R90" s="131"/>
      <c r="S90" s="131"/>
      <c r="T90" s="131"/>
      <c r="U90" s="144">
        <v>0</v>
      </c>
      <c r="V90" s="17">
        <f t="shared" si="119"/>
        <v>0</v>
      </c>
      <c r="W90" s="81"/>
      <c r="X90" s="83"/>
      <c r="AF90" s="22"/>
      <c r="AG90" s="22"/>
    </row>
    <row r="91" spans="1:102" ht="15.75" customHeight="1">
      <c r="A91" s="87"/>
      <c r="B91" s="36" t="s">
        <v>14</v>
      </c>
      <c r="C91" s="128"/>
      <c r="D91" s="41"/>
      <c r="E91" s="41"/>
      <c r="F91" s="42">
        <f>SUM(F88:F90)</f>
        <v>387</v>
      </c>
      <c r="G91" s="41">
        <f>SUM(G88:G90)</f>
        <v>1830.69</v>
      </c>
      <c r="H91" s="82"/>
      <c r="I91" s="82"/>
      <c r="J91" s="38"/>
      <c r="K91" s="42">
        <f>SUM(K88:K90)</f>
        <v>1370</v>
      </c>
      <c r="L91" s="41">
        <f>SUM(L88:L90)</f>
        <v>9174.5400000000009</v>
      </c>
      <c r="M91" s="128"/>
      <c r="N91" s="82"/>
      <c r="O91" s="42">
        <f>SUM(O88:O90)</f>
        <v>439</v>
      </c>
      <c r="P91" s="41">
        <f>SUM(P88:P90)</f>
        <v>2884.73</v>
      </c>
      <c r="Q91" s="133"/>
      <c r="R91" s="41"/>
      <c r="S91" s="133"/>
      <c r="T91" s="133"/>
      <c r="U91" s="42">
        <f>SUM(U88:U90)</f>
        <v>148</v>
      </c>
      <c r="V91" s="41">
        <f>SUM(V88:V90)</f>
        <v>2999.96</v>
      </c>
      <c r="W91" s="89"/>
      <c r="X91" s="83">
        <f t="shared" si="115"/>
        <v>-1169.27</v>
      </c>
      <c r="Y91" s="21">
        <f>G91-P91</f>
        <v>-1054.04</v>
      </c>
      <c r="AF91" s="22"/>
      <c r="AG91" s="22"/>
    </row>
    <row r="92" spans="1:102" ht="26.25" customHeight="1">
      <c r="A92" s="234" t="s">
        <v>102</v>
      </c>
      <c r="B92" s="235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6"/>
      <c r="W92" s="93"/>
      <c r="X92" s="83">
        <f t="shared" si="115"/>
        <v>0</v>
      </c>
      <c r="AF92" s="22"/>
      <c r="AG92" s="22"/>
    </row>
    <row r="93" spans="1:102" ht="38.25" customHeight="1">
      <c r="A93" s="141">
        <v>1</v>
      </c>
      <c r="B93" s="13" t="s">
        <v>39</v>
      </c>
      <c r="C93" s="14" t="s">
        <v>20</v>
      </c>
      <c r="D93" s="131" t="s">
        <v>119</v>
      </c>
      <c r="E93" s="135">
        <v>3.2789999999999999</v>
      </c>
      <c r="F93" s="16">
        <v>0</v>
      </c>
      <c r="G93" s="14">
        <f>F93*E93</f>
        <v>0</v>
      </c>
      <c r="H93" s="18">
        <v>44347</v>
      </c>
      <c r="I93" s="12"/>
      <c r="J93" s="134"/>
      <c r="K93" s="141"/>
      <c r="L93" s="14">
        <f>K93*E93</f>
        <v>0</v>
      </c>
      <c r="M93" s="134">
        <v>856</v>
      </c>
      <c r="N93" s="12">
        <v>44085</v>
      </c>
      <c r="O93" s="16">
        <f>F93-U93</f>
        <v>0</v>
      </c>
      <c r="P93" s="19">
        <f>O93*E93</f>
        <v>0</v>
      </c>
      <c r="Q93" s="131"/>
      <c r="R93" s="17"/>
      <c r="S93" s="28"/>
      <c r="T93" s="28"/>
      <c r="U93" s="16">
        <v>0</v>
      </c>
      <c r="V93" s="14">
        <f>U93*E93</f>
        <v>0</v>
      </c>
      <c r="W93" s="71"/>
      <c r="X93" s="21"/>
      <c r="AF93" s="22"/>
      <c r="AG93" s="22"/>
    </row>
    <row r="94" spans="1:102" ht="49.5" customHeight="1">
      <c r="A94" s="131">
        <v>2</v>
      </c>
      <c r="B94" s="13" t="s">
        <v>197</v>
      </c>
      <c r="C94" s="14" t="s">
        <v>20</v>
      </c>
      <c r="D94" s="131" t="s">
        <v>177</v>
      </c>
      <c r="E94" s="23">
        <v>4.6639999999999997</v>
      </c>
      <c r="F94" s="16">
        <v>0</v>
      </c>
      <c r="G94" s="17">
        <f>F94*E94</f>
        <v>0</v>
      </c>
      <c r="H94" s="18">
        <v>45107</v>
      </c>
      <c r="I94" s="12">
        <v>44362</v>
      </c>
      <c r="J94" s="134">
        <v>1525</v>
      </c>
      <c r="K94" s="34">
        <v>100</v>
      </c>
      <c r="L94" s="14">
        <f t="shared" ref="L94" si="123">K94*E94</f>
        <v>466.4</v>
      </c>
      <c r="M94" s="141">
        <v>639</v>
      </c>
      <c r="N94" s="18">
        <v>44355</v>
      </c>
      <c r="O94" s="16">
        <f>K94-U94</f>
        <v>0</v>
      </c>
      <c r="P94" s="19">
        <f t="shared" ref="P94" si="124">O94*E94</f>
        <v>0</v>
      </c>
      <c r="Q94" s="20"/>
      <c r="R94" s="17"/>
      <c r="S94" s="14"/>
      <c r="T94" s="14"/>
      <c r="U94" s="16">
        <f>K94</f>
        <v>100</v>
      </c>
      <c r="V94" s="14">
        <f t="shared" ref="V94" si="125">U94*E94</f>
        <v>466.4</v>
      </c>
      <c r="W94" s="71"/>
      <c r="Y94" s="21">
        <f>G94-V94</f>
        <v>-466.4</v>
      </c>
      <c r="AE94" s="22"/>
      <c r="AF94" s="22"/>
    </row>
    <row r="95" spans="1:102" ht="49.5" customHeight="1">
      <c r="A95" s="141">
        <v>3</v>
      </c>
      <c r="B95" s="13" t="s">
        <v>197</v>
      </c>
      <c r="C95" s="14" t="s">
        <v>20</v>
      </c>
      <c r="D95" s="131" t="s">
        <v>200</v>
      </c>
      <c r="E95" s="23">
        <v>4.6639999999999997</v>
      </c>
      <c r="F95" s="16">
        <v>0</v>
      </c>
      <c r="G95" s="17">
        <f>F95*E95</f>
        <v>0</v>
      </c>
      <c r="H95" s="18">
        <v>45107</v>
      </c>
      <c r="I95" s="12">
        <v>44362</v>
      </c>
      <c r="J95" s="134">
        <v>1525</v>
      </c>
      <c r="K95" s="34">
        <v>100</v>
      </c>
      <c r="L95" s="14">
        <f t="shared" ref="L95" si="126">K95*E95</f>
        <v>466.4</v>
      </c>
      <c r="M95" s="141">
        <v>639</v>
      </c>
      <c r="N95" s="18">
        <v>44355</v>
      </c>
      <c r="O95" s="16">
        <f>K95-U95</f>
        <v>0</v>
      </c>
      <c r="P95" s="19">
        <f t="shared" ref="P95" si="127">O95*E95</f>
        <v>0</v>
      </c>
      <c r="Q95" s="20"/>
      <c r="R95" s="17"/>
      <c r="S95" s="14"/>
      <c r="T95" s="14"/>
      <c r="U95" s="16">
        <f>K95</f>
        <v>100</v>
      </c>
      <c r="V95" s="14">
        <f t="shared" ref="V95" si="128">U95*E95</f>
        <v>466.4</v>
      </c>
      <c r="W95" s="71"/>
      <c r="Y95" s="21">
        <f>G95-V95</f>
        <v>-466.4</v>
      </c>
      <c r="AE95" s="22"/>
      <c r="AF95" s="22"/>
    </row>
    <row r="96" spans="1:102" ht="53.25" customHeight="1">
      <c r="A96" s="131">
        <v>4</v>
      </c>
      <c r="B96" s="13" t="s">
        <v>101</v>
      </c>
      <c r="C96" s="124" t="s">
        <v>20</v>
      </c>
      <c r="D96" s="131" t="s">
        <v>95</v>
      </c>
      <c r="E96" s="23">
        <v>36.090000000000003</v>
      </c>
      <c r="F96" s="16">
        <v>0</v>
      </c>
      <c r="G96" s="17">
        <f>F96*E96</f>
        <v>0</v>
      </c>
      <c r="H96" s="18">
        <v>44439</v>
      </c>
      <c r="I96" s="12">
        <v>44278</v>
      </c>
      <c r="J96" s="134">
        <v>556</v>
      </c>
      <c r="K96" s="141">
        <v>10</v>
      </c>
      <c r="L96" s="14">
        <f>K96*E96</f>
        <v>360.90000000000003</v>
      </c>
      <c r="M96" s="134">
        <v>856</v>
      </c>
      <c r="N96" s="12">
        <v>44085</v>
      </c>
      <c r="O96" s="16">
        <f t="shared" ref="O96:O100" si="129">F96-U96</f>
        <v>0</v>
      </c>
      <c r="P96" s="19">
        <f>O96*E96</f>
        <v>0</v>
      </c>
      <c r="Q96" s="20"/>
      <c r="R96" s="17"/>
      <c r="S96" s="28"/>
      <c r="T96" s="28"/>
      <c r="U96" s="16">
        <v>0</v>
      </c>
      <c r="V96" s="14">
        <f>U96*E96</f>
        <v>0</v>
      </c>
      <c r="W96" s="71"/>
      <c r="Y96" s="21">
        <f>G96-V96</f>
        <v>0</v>
      </c>
      <c r="AE96" s="22"/>
      <c r="AF96" s="22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</row>
    <row r="97" spans="1:102" ht="31.5" customHeight="1">
      <c r="A97" s="141">
        <v>5</v>
      </c>
      <c r="B97" s="13" t="s">
        <v>35</v>
      </c>
      <c r="C97" s="14" t="s">
        <v>20</v>
      </c>
      <c r="D97" s="131" t="s">
        <v>202</v>
      </c>
      <c r="E97" s="14">
        <v>20.27</v>
      </c>
      <c r="F97" s="131">
        <v>0</v>
      </c>
      <c r="G97" s="17">
        <f t="shared" ref="G97" si="130">F97*E97</f>
        <v>0</v>
      </c>
      <c r="H97" s="18">
        <v>45091</v>
      </c>
      <c r="I97" s="12">
        <v>44362</v>
      </c>
      <c r="J97" s="134">
        <v>1525</v>
      </c>
      <c r="K97" s="141">
        <v>100</v>
      </c>
      <c r="L97" s="17">
        <f>K97*E97</f>
        <v>2027</v>
      </c>
      <c r="M97" s="141">
        <v>639</v>
      </c>
      <c r="N97" s="18">
        <v>44355</v>
      </c>
      <c r="O97" s="16">
        <f>K97-U97</f>
        <v>0</v>
      </c>
      <c r="P97" s="96">
        <f t="shared" ref="P97" si="131">O97*E97</f>
        <v>0</v>
      </c>
      <c r="Q97" s="131"/>
      <c r="R97" s="131"/>
      <c r="S97" s="131"/>
      <c r="T97" s="131"/>
      <c r="U97" s="131">
        <f>K97</f>
        <v>100</v>
      </c>
      <c r="V97" s="17">
        <f>U97*E97</f>
        <v>2027</v>
      </c>
      <c r="W97" s="81"/>
      <c r="X97" s="83"/>
      <c r="AF97" s="22"/>
      <c r="AG97" s="22"/>
    </row>
    <row r="98" spans="1:102" ht="28.5" customHeight="1">
      <c r="A98" s="131">
        <v>6</v>
      </c>
      <c r="B98" s="13" t="s">
        <v>35</v>
      </c>
      <c r="C98" s="14" t="s">
        <v>20</v>
      </c>
      <c r="D98" s="131" t="s">
        <v>82</v>
      </c>
      <c r="E98" s="14">
        <v>16.91</v>
      </c>
      <c r="F98" s="131">
        <v>50</v>
      </c>
      <c r="G98" s="14">
        <f>F98*E98</f>
        <v>845.5</v>
      </c>
      <c r="H98" s="18">
        <v>44358</v>
      </c>
      <c r="I98" s="12">
        <v>44278</v>
      </c>
      <c r="J98" s="134">
        <v>556</v>
      </c>
      <c r="K98" s="141">
        <v>220</v>
      </c>
      <c r="L98" s="17">
        <f>K98*E98</f>
        <v>3720.2</v>
      </c>
      <c r="M98" s="134">
        <v>856</v>
      </c>
      <c r="N98" s="12">
        <v>44085</v>
      </c>
      <c r="O98" s="16">
        <f t="shared" si="129"/>
        <v>50</v>
      </c>
      <c r="P98" s="19">
        <f>O98*E98</f>
        <v>845.5</v>
      </c>
      <c r="Q98" s="131"/>
      <c r="R98" s="131"/>
      <c r="S98" s="131"/>
      <c r="T98" s="131"/>
      <c r="U98" s="131">
        <v>0</v>
      </c>
      <c r="V98" s="17">
        <f>U98*E98</f>
        <v>0</v>
      </c>
      <c r="W98" s="81"/>
      <c r="AF98" s="22"/>
      <c r="AG98" s="22"/>
    </row>
    <row r="99" spans="1:102" ht="38.25" customHeight="1">
      <c r="A99" s="141">
        <v>7</v>
      </c>
      <c r="B99" s="31" t="s">
        <v>42</v>
      </c>
      <c r="C99" s="14" t="s">
        <v>20</v>
      </c>
      <c r="D99" s="131" t="s">
        <v>205</v>
      </c>
      <c r="E99" s="32">
        <v>123.215</v>
      </c>
      <c r="F99" s="16">
        <v>0</v>
      </c>
      <c r="G99" s="14">
        <f t="shared" ref="G99" si="132">F99*E99</f>
        <v>0</v>
      </c>
      <c r="H99" s="33">
        <v>43699</v>
      </c>
      <c r="I99" s="12">
        <v>44362</v>
      </c>
      <c r="J99" s="134">
        <v>1525</v>
      </c>
      <c r="K99" s="141">
        <v>100</v>
      </c>
      <c r="L99" s="14">
        <f t="shared" ref="L99" si="133">K99*E99</f>
        <v>12321.5</v>
      </c>
      <c r="M99" s="134">
        <v>684</v>
      </c>
      <c r="N99" s="12">
        <v>44358</v>
      </c>
      <c r="O99" s="16">
        <f>K99-U99</f>
        <v>0</v>
      </c>
      <c r="P99" s="19">
        <f t="shared" ref="P99" si="134">O99*E99</f>
        <v>0</v>
      </c>
      <c r="Q99" s="97"/>
      <c r="R99" s="14"/>
      <c r="S99" s="14"/>
      <c r="T99" s="14"/>
      <c r="U99" s="16">
        <f>K99</f>
        <v>100</v>
      </c>
      <c r="V99" s="14">
        <f t="shared" ref="V99" si="135">U99*E99</f>
        <v>12321.5</v>
      </c>
      <c r="W99" s="71"/>
      <c r="X99" s="83"/>
      <c r="AF99" s="22"/>
      <c r="AG99" s="22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</row>
    <row r="100" spans="1:102" ht="30.75" customHeight="1">
      <c r="A100" s="131">
        <v>8</v>
      </c>
      <c r="B100" s="31" t="s">
        <v>42</v>
      </c>
      <c r="C100" s="14" t="s">
        <v>20</v>
      </c>
      <c r="D100" s="131" t="s">
        <v>110</v>
      </c>
      <c r="E100" s="32">
        <v>123.47</v>
      </c>
      <c r="F100" s="16">
        <v>0</v>
      </c>
      <c r="G100" s="14">
        <f>F100*E100</f>
        <v>0</v>
      </c>
      <c r="H100" s="33">
        <v>44439</v>
      </c>
      <c r="I100" s="12"/>
      <c r="J100" s="134"/>
      <c r="K100" s="34"/>
      <c r="L100" s="14">
        <f>K100*E100</f>
        <v>0</v>
      </c>
      <c r="M100" s="134">
        <v>64</v>
      </c>
      <c r="N100" s="12">
        <v>43488</v>
      </c>
      <c r="O100" s="16">
        <f t="shared" si="129"/>
        <v>0</v>
      </c>
      <c r="P100" s="19">
        <f>O100*E100</f>
        <v>0</v>
      </c>
      <c r="Q100" s="20"/>
      <c r="R100" s="17"/>
      <c r="S100" s="124"/>
      <c r="T100" s="124"/>
      <c r="U100" s="16">
        <v>0</v>
      </c>
      <c r="V100" s="14">
        <f>U100*E100</f>
        <v>0</v>
      </c>
      <c r="W100" s="71"/>
      <c r="X100" s="83"/>
      <c r="AF100" s="22"/>
      <c r="AG100" s="22"/>
    </row>
    <row r="101" spans="1:102" ht="21.75" customHeight="1">
      <c r="A101" s="87"/>
      <c r="B101" s="36" t="s">
        <v>14</v>
      </c>
      <c r="C101" s="128"/>
      <c r="D101" s="41"/>
      <c r="E101" s="41"/>
      <c r="F101" s="42">
        <f>SUM(F93:F100)</f>
        <v>50</v>
      </c>
      <c r="G101" s="94">
        <f>SUM(G93:G100)</f>
        <v>845.5</v>
      </c>
      <c r="H101" s="82"/>
      <c r="I101" s="82"/>
      <c r="J101" s="38"/>
      <c r="K101" s="128">
        <f>SUM(K93:K100)</f>
        <v>630</v>
      </c>
      <c r="L101" s="94">
        <f>SUM(L93:L100)</f>
        <v>19362.400000000001</v>
      </c>
      <c r="M101" s="128"/>
      <c r="N101" s="82"/>
      <c r="O101" s="128">
        <f>SUM(O93:O100)</f>
        <v>50</v>
      </c>
      <c r="P101" s="94">
        <f>SUM(P93:P100)</f>
        <v>845.5</v>
      </c>
      <c r="Q101" s="133"/>
      <c r="R101" s="133"/>
      <c r="S101" s="133"/>
      <c r="T101" s="133"/>
      <c r="U101" s="42">
        <f>SUM(U93:U100)</f>
        <v>400</v>
      </c>
      <c r="V101" s="94">
        <f>SUM(V93:V100)</f>
        <v>15281.3</v>
      </c>
      <c r="W101" s="91"/>
      <c r="X101" s="83">
        <f>G101-V101</f>
        <v>-14435.8</v>
      </c>
      <c r="Y101" s="95">
        <f>G101-P101</f>
        <v>0</v>
      </c>
      <c r="AF101" s="22"/>
      <c r="AG101" s="22"/>
    </row>
    <row r="102" spans="1:102" ht="29.25" customHeight="1">
      <c r="A102" s="223" t="s">
        <v>84</v>
      </c>
      <c r="B102" s="223"/>
      <c r="C102" s="223"/>
      <c r="D102" s="223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80"/>
      <c r="X102" s="83">
        <f>G102-V102</f>
        <v>0</v>
      </c>
      <c r="AF102" s="22"/>
      <c r="AG102" s="22"/>
    </row>
    <row r="103" spans="1:102" ht="38.25" customHeight="1">
      <c r="A103" s="136">
        <v>1</v>
      </c>
      <c r="B103" s="13" t="s">
        <v>39</v>
      </c>
      <c r="C103" s="14" t="s">
        <v>20</v>
      </c>
      <c r="D103" s="131" t="s">
        <v>75</v>
      </c>
      <c r="E103" s="135">
        <v>3.2789999999999999</v>
      </c>
      <c r="F103" s="16">
        <v>0</v>
      </c>
      <c r="G103" s="14">
        <f t="shared" ref="G103:G106" si="136">F103*E103</f>
        <v>0</v>
      </c>
      <c r="H103" s="18">
        <v>44347</v>
      </c>
      <c r="I103" s="12"/>
      <c r="J103" s="134"/>
      <c r="K103" s="141"/>
      <c r="L103" s="14">
        <f>K103*E103</f>
        <v>0</v>
      </c>
      <c r="M103" s="141">
        <v>625</v>
      </c>
      <c r="N103" s="18">
        <v>43621</v>
      </c>
      <c r="O103" s="141">
        <f t="shared" ref="O103" si="137">F103-U103</f>
        <v>0</v>
      </c>
      <c r="P103" s="19">
        <f t="shared" ref="P103:P104" si="138">O103*E103</f>
        <v>0</v>
      </c>
      <c r="Q103" s="131"/>
      <c r="R103" s="17"/>
      <c r="S103" s="28"/>
      <c r="T103" s="28"/>
      <c r="U103" s="16">
        <v>0</v>
      </c>
      <c r="V103" s="14">
        <f>U103*E103</f>
        <v>0</v>
      </c>
      <c r="W103" s="71"/>
      <c r="X103" s="21"/>
      <c r="AF103" s="22"/>
      <c r="AG103" s="22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</row>
    <row r="104" spans="1:102" ht="49.5" customHeight="1">
      <c r="A104" s="131">
        <v>2</v>
      </c>
      <c r="B104" s="13" t="s">
        <v>197</v>
      </c>
      <c r="C104" s="14" t="s">
        <v>20</v>
      </c>
      <c r="D104" s="131" t="s">
        <v>200</v>
      </c>
      <c r="E104" s="23">
        <v>4.6639999999999997</v>
      </c>
      <c r="F104" s="16">
        <v>0</v>
      </c>
      <c r="G104" s="17">
        <f>F104*E104</f>
        <v>0</v>
      </c>
      <c r="H104" s="18">
        <v>45107</v>
      </c>
      <c r="I104" s="12">
        <v>44371</v>
      </c>
      <c r="J104" s="134">
        <v>1775</v>
      </c>
      <c r="K104" s="34">
        <v>100</v>
      </c>
      <c r="L104" s="14">
        <f t="shared" ref="L104" si="139">K104*E104</f>
        <v>466.4</v>
      </c>
      <c r="M104" s="141">
        <v>640</v>
      </c>
      <c r="N104" s="18">
        <v>44355</v>
      </c>
      <c r="O104" s="16">
        <f>K104-U104</f>
        <v>0</v>
      </c>
      <c r="P104" s="19">
        <f t="shared" si="138"/>
        <v>0</v>
      </c>
      <c r="Q104" s="20"/>
      <c r="R104" s="17"/>
      <c r="S104" s="14"/>
      <c r="T104" s="14"/>
      <c r="U104" s="16">
        <f>K104</f>
        <v>100</v>
      </c>
      <c r="V104" s="14">
        <f t="shared" ref="V104" si="140">U104*E104</f>
        <v>466.4</v>
      </c>
      <c r="W104" s="71"/>
      <c r="Y104" s="21">
        <f>G104-V104</f>
        <v>-466.4</v>
      </c>
      <c r="AE104" s="22"/>
      <c r="AF104" s="22"/>
    </row>
    <row r="105" spans="1:102" ht="50.25" customHeight="1">
      <c r="A105" s="136">
        <v>3</v>
      </c>
      <c r="B105" s="13" t="s">
        <v>45</v>
      </c>
      <c r="C105" s="14" t="s">
        <v>20</v>
      </c>
      <c r="D105" s="131" t="s">
        <v>186</v>
      </c>
      <c r="E105" s="96">
        <v>5.4130000000000003</v>
      </c>
      <c r="F105" s="16">
        <v>18</v>
      </c>
      <c r="G105" s="96">
        <f t="shared" si="136"/>
        <v>97.433999999999997</v>
      </c>
      <c r="H105" s="18">
        <v>44804</v>
      </c>
      <c r="I105" s="84">
        <v>44300</v>
      </c>
      <c r="J105" s="134">
        <v>786</v>
      </c>
      <c r="K105" s="141">
        <v>30</v>
      </c>
      <c r="L105" s="14">
        <f t="shared" ref="L105" si="141">K105*E105</f>
        <v>162.39000000000001</v>
      </c>
      <c r="M105" s="141">
        <v>387</v>
      </c>
      <c r="N105" s="18">
        <v>44294</v>
      </c>
      <c r="O105" s="141">
        <f t="shared" ref="O105:O113" si="142">F105-U105</f>
        <v>8</v>
      </c>
      <c r="P105" s="19">
        <f t="shared" ref="P105:P113" si="143">O105*E105</f>
        <v>43.304000000000002</v>
      </c>
      <c r="Q105" s="20"/>
      <c r="R105" s="17"/>
      <c r="S105" s="14"/>
      <c r="T105" s="14"/>
      <c r="U105" s="16">
        <v>10</v>
      </c>
      <c r="V105" s="14">
        <f t="shared" ref="V105" si="144">U105*E105</f>
        <v>54.13</v>
      </c>
      <c r="W105" s="71"/>
      <c r="X105" s="83"/>
      <c r="AF105" s="22"/>
      <c r="AG105" s="22"/>
    </row>
    <row r="106" spans="1:102" ht="30.75" customHeight="1">
      <c r="A106" s="131">
        <v>4</v>
      </c>
      <c r="B106" s="13" t="s">
        <v>59</v>
      </c>
      <c r="C106" s="124" t="s">
        <v>20</v>
      </c>
      <c r="D106" s="131" t="s">
        <v>92</v>
      </c>
      <c r="E106" s="135">
        <v>55.58</v>
      </c>
      <c r="F106" s="16">
        <v>0</v>
      </c>
      <c r="G106" s="17">
        <f t="shared" si="136"/>
        <v>0</v>
      </c>
      <c r="H106" s="18">
        <v>44316</v>
      </c>
      <c r="I106" s="12"/>
      <c r="J106" s="134"/>
      <c r="K106" s="141"/>
      <c r="L106" s="14">
        <f t="shared" ref="L106:L113" si="145">K106*E106</f>
        <v>0</v>
      </c>
      <c r="M106" s="141">
        <v>293</v>
      </c>
      <c r="N106" s="18">
        <v>43902</v>
      </c>
      <c r="O106" s="141">
        <f t="shared" si="142"/>
        <v>0</v>
      </c>
      <c r="P106" s="19">
        <f t="shared" si="143"/>
        <v>0</v>
      </c>
      <c r="Q106" s="131"/>
      <c r="R106" s="17"/>
      <c r="S106" s="28"/>
      <c r="T106" s="28"/>
      <c r="U106" s="16">
        <v>0</v>
      </c>
      <c r="V106" s="14">
        <f t="shared" ref="V106:V113" si="146">U106*E106</f>
        <v>0</v>
      </c>
      <c r="W106" s="71"/>
      <c r="X106" s="45"/>
      <c r="Y106" s="5"/>
      <c r="Z106" s="5"/>
      <c r="AA106" s="5"/>
      <c r="AF106" s="22"/>
      <c r="AG106" s="22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</row>
    <row r="107" spans="1:102" ht="28.5" customHeight="1">
      <c r="A107" s="136">
        <v>5</v>
      </c>
      <c r="B107" s="13" t="s">
        <v>35</v>
      </c>
      <c r="C107" s="14" t="s">
        <v>20</v>
      </c>
      <c r="D107" s="131" t="s">
        <v>74</v>
      </c>
      <c r="E107" s="14">
        <v>16.91</v>
      </c>
      <c r="F107" s="131">
        <v>0</v>
      </c>
      <c r="G107" s="14">
        <f t="shared" ref="G107:G113" si="147">F107*E107</f>
        <v>0</v>
      </c>
      <c r="H107" s="18">
        <v>44330</v>
      </c>
      <c r="I107" s="12"/>
      <c r="J107" s="134"/>
      <c r="K107" s="141"/>
      <c r="L107" s="17">
        <f t="shared" si="145"/>
        <v>0</v>
      </c>
      <c r="M107" s="134">
        <v>293</v>
      </c>
      <c r="N107" s="12">
        <v>43902</v>
      </c>
      <c r="O107" s="141">
        <f t="shared" si="142"/>
        <v>0</v>
      </c>
      <c r="P107" s="19">
        <f t="shared" si="143"/>
        <v>0</v>
      </c>
      <c r="Q107" s="131"/>
      <c r="R107" s="131"/>
      <c r="S107" s="131"/>
      <c r="T107" s="131"/>
      <c r="U107" s="131">
        <v>0</v>
      </c>
      <c r="V107" s="17">
        <f t="shared" si="146"/>
        <v>0</v>
      </c>
      <c r="W107" s="81"/>
      <c r="AF107" s="22"/>
      <c r="AG107" s="22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</row>
    <row r="108" spans="1:102" ht="31.5" customHeight="1">
      <c r="A108" s="131">
        <v>6</v>
      </c>
      <c r="B108" s="13" t="s">
        <v>35</v>
      </c>
      <c r="C108" s="14" t="s">
        <v>20</v>
      </c>
      <c r="D108" s="131" t="s">
        <v>202</v>
      </c>
      <c r="E108" s="14">
        <v>20.27</v>
      </c>
      <c r="F108" s="131">
        <v>0</v>
      </c>
      <c r="G108" s="17">
        <f t="shared" si="147"/>
        <v>0</v>
      </c>
      <c r="H108" s="18">
        <v>45091</v>
      </c>
      <c r="I108" s="12">
        <v>44371</v>
      </c>
      <c r="J108" s="134">
        <v>1775</v>
      </c>
      <c r="K108" s="141">
        <v>30</v>
      </c>
      <c r="L108" s="17">
        <f>K108*E108</f>
        <v>608.1</v>
      </c>
      <c r="M108" s="141">
        <v>640</v>
      </c>
      <c r="N108" s="18">
        <v>44355</v>
      </c>
      <c r="O108" s="16">
        <f>K108-U108</f>
        <v>0</v>
      </c>
      <c r="P108" s="96">
        <f t="shared" si="143"/>
        <v>0</v>
      </c>
      <c r="Q108" s="131"/>
      <c r="R108" s="131"/>
      <c r="S108" s="131"/>
      <c r="T108" s="131"/>
      <c r="U108" s="131">
        <f>K108</f>
        <v>30</v>
      </c>
      <c r="V108" s="17">
        <f>U108*E108</f>
        <v>608.1</v>
      </c>
      <c r="W108" s="81"/>
      <c r="X108" s="83"/>
      <c r="AF108" s="22"/>
      <c r="AG108" s="22"/>
    </row>
    <row r="109" spans="1:102" ht="38.25" customHeight="1">
      <c r="A109" s="136">
        <v>7</v>
      </c>
      <c r="B109" s="13" t="s">
        <v>44</v>
      </c>
      <c r="C109" s="14" t="s">
        <v>20</v>
      </c>
      <c r="D109" s="131" t="s">
        <v>144</v>
      </c>
      <c r="E109" s="96">
        <v>59.100999999999999</v>
      </c>
      <c r="F109" s="141">
        <v>37</v>
      </c>
      <c r="G109" s="96">
        <f>F109*E109</f>
        <v>2186.7370000000001</v>
      </c>
      <c r="H109" s="18">
        <v>44469</v>
      </c>
      <c r="I109" s="12">
        <v>44264</v>
      </c>
      <c r="J109" s="134">
        <v>278</v>
      </c>
      <c r="K109" s="141">
        <v>50</v>
      </c>
      <c r="L109" s="14">
        <f t="shared" si="145"/>
        <v>2955.05</v>
      </c>
      <c r="M109" s="134">
        <v>178</v>
      </c>
      <c r="N109" s="12">
        <v>44250</v>
      </c>
      <c r="O109" s="141">
        <f t="shared" si="142"/>
        <v>9</v>
      </c>
      <c r="P109" s="19">
        <f t="shared" si="143"/>
        <v>531.90899999999999</v>
      </c>
      <c r="Q109" s="97"/>
      <c r="R109" s="14"/>
      <c r="S109" s="14"/>
      <c r="T109" s="14"/>
      <c r="U109" s="141">
        <v>28</v>
      </c>
      <c r="V109" s="14">
        <f t="shared" si="146"/>
        <v>1654.828</v>
      </c>
      <c r="W109" s="71"/>
      <c r="X109" s="83">
        <f>G109-V109</f>
        <v>531.90900000000011</v>
      </c>
      <c r="AF109" s="22"/>
      <c r="AG109" s="22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</row>
    <row r="110" spans="1:102" ht="53.25" customHeight="1">
      <c r="A110" s="131">
        <v>8</v>
      </c>
      <c r="B110" s="13" t="s">
        <v>101</v>
      </c>
      <c r="C110" s="124" t="s">
        <v>20</v>
      </c>
      <c r="D110" s="131" t="s">
        <v>91</v>
      </c>
      <c r="E110" s="23">
        <v>36.090000000000003</v>
      </c>
      <c r="F110" s="16">
        <v>50</v>
      </c>
      <c r="G110" s="17">
        <f t="shared" si="147"/>
        <v>1804.5000000000002</v>
      </c>
      <c r="H110" s="18">
        <v>44439</v>
      </c>
      <c r="I110" s="12"/>
      <c r="J110" s="134"/>
      <c r="K110" s="141"/>
      <c r="L110" s="14">
        <f t="shared" si="145"/>
        <v>0</v>
      </c>
      <c r="M110" s="134">
        <v>1322</v>
      </c>
      <c r="N110" s="12">
        <v>44161</v>
      </c>
      <c r="O110" s="141">
        <f t="shared" si="142"/>
        <v>0</v>
      </c>
      <c r="P110" s="19">
        <f t="shared" si="143"/>
        <v>0</v>
      </c>
      <c r="Q110" s="20"/>
      <c r="R110" s="17"/>
      <c r="S110" s="28"/>
      <c r="T110" s="28"/>
      <c r="U110" s="16">
        <v>50</v>
      </c>
      <c r="V110" s="14">
        <f t="shared" si="146"/>
        <v>1804.5000000000002</v>
      </c>
      <c r="W110" s="71"/>
      <c r="Y110" s="21">
        <f>G110-V110</f>
        <v>0</v>
      </c>
      <c r="AE110" s="22"/>
      <c r="AF110" s="22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</row>
    <row r="111" spans="1:102" ht="34.5" customHeight="1">
      <c r="A111" s="136">
        <v>9</v>
      </c>
      <c r="B111" s="31" t="s">
        <v>77</v>
      </c>
      <c r="C111" s="131" t="s">
        <v>20</v>
      </c>
      <c r="D111" s="131" t="s">
        <v>151</v>
      </c>
      <c r="E111" s="32">
        <v>5.4969999999999999</v>
      </c>
      <c r="F111" s="16">
        <v>15</v>
      </c>
      <c r="G111" s="17">
        <f t="shared" si="147"/>
        <v>82.454999999999998</v>
      </c>
      <c r="H111" s="33">
        <v>44443</v>
      </c>
      <c r="I111" s="84">
        <v>44300</v>
      </c>
      <c r="J111" s="134">
        <v>786</v>
      </c>
      <c r="K111" s="34">
        <v>30</v>
      </c>
      <c r="L111" s="14">
        <f>K111*E111</f>
        <v>164.91</v>
      </c>
      <c r="M111" s="141">
        <v>387</v>
      </c>
      <c r="N111" s="18">
        <v>44294</v>
      </c>
      <c r="O111" s="141">
        <f t="shared" si="142"/>
        <v>5</v>
      </c>
      <c r="P111" s="19">
        <f t="shared" si="143"/>
        <v>27.484999999999999</v>
      </c>
      <c r="Q111" s="20"/>
      <c r="R111" s="17"/>
      <c r="S111" s="124"/>
      <c r="T111" s="124"/>
      <c r="U111" s="16">
        <v>10</v>
      </c>
      <c r="V111" s="14">
        <f t="shared" si="146"/>
        <v>54.97</v>
      </c>
      <c r="W111" s="71"/>
      <c r="X111" s="83"/>
      <c r="AF111" s="22"/>
      <c r="AG111" s="22"/>
    </row>
    <row r="112" spans="1:102" ht="38.25" customHeight="1">
      <c r="A112" s="131">
        <v>10</v>
      </c>
      <c r="B112" s="31" t="s">
        <v>42</v>
      </c>
      <c r="C112" s="14" t="s">
        <v>20</v>
      </c>
      <c r="D112" s="131" t="s">
        <v>107</v>
      </c>
      <c r="E112" s="96">
        <v>123.47</v>
      </c>
      <c r="F112" s="16">
        <v>0</v>
      </c>
      <c r="G112" s="14">
        <f t="shared" ref="G112" si="148">F112*E112</f>
        <v>0</v>
      </c>
      <c r="H112" s="18">
        <v>44439</v>
      </c>
      <c r="I112" s="12"/>
      <c r="J112" s="134"/>
      <c r="K112" s="141"/>
      <c r="L112" s="14">
        <f t="shared" ref="L112" si="149">K112*E112</f>
        <v>0</v>
      </c>
      <c r="M112" s="134">
        <v>293</v>
      </c>
      <c r="N112" s="12">
        <v>43902</v>
      </c>
      <c r="O112" s="141">
        <f t="shared" si="142"/>
        <v>0</v>
      </c>
      <c r="P112" s="19">
        <f t="shared" si="143"/>
        <v>0</v>
      </c>
      <c r="Q112" s="97"/>
      <c r="R112" s="14"/>
      <c r="S112" s="14"/>
      <c r="T112" s="14"/>
      <c r="U112" s="16">
        <v>0</v>
      </c>
      <c r="V112" s="14">
        <f t="shared" ref="V112" si="150">U112*E112</f>
        <v>0</v>
      </c>
      <c r="W112" s="71"/>
      <c r="X112" s="83"/>
      <c r="AF112" s="22"/>
      <c r="AG112" s="22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</row>
    <row r="113" spans="1:102" ht="38.25" customHeight="1">
      <c r="A113" s="136">
        <v>11</v>
      </c>
      <c r="B113" s="31" t="s">
        <v>42</v>
      </c>
      <c r="C113" s="14" t="s">
        <v>20</v>
      </c>
      <c r="D113" s="131" t="s">
        <v>112</v>
      </c>
      <c r="E113" s="96">
        <v>132.83000000000001</v>
      </c>
      <c r="F113" s="16">
        <v>44</v>
      </c>
      <c r="G113" s="14">
        <f t="shared" si="147"/>
        <v>5844.52</v>
      </c>
      <c r="H113" s="18">
        <v>44469</v>
      </c>
      <c r="I113" s="12">
        <v>44264</v>
      </c>
      <c r="J113" s="134">
        <v>278</v>
      </c>
      <c r="K113" s="141">
        <v>50</v>
      </c>
      <c r="L113" s="14">
        <f t="shared" si="145"/>
        <v>6641.5000000000009</v>
      </c>
      <c r="M113" s="134">
        <v>178</v>
      </c>
      <c r="N113" s="12">
        <v>44250</v>
      </c>
      <c r="O113" s="141">
        <f t="shared" si="142"/>
        <v>4</v>
      </c>
      <c r="P113" s="19">
        <f t="shared" si="143"/>
        <v>531.32000000000005</v>
      </c>
      <c r="Q113" s="97"/>
      <c r="R113" s="14"/>
      <c r="S113" s="14"/>
      <c r="T113" s="14"/>
      <c r="U113" s="16">
        <v>40</v>
      </c>
      <c r="V113" s="14">
        <f t="shared" si="146"/>
        <v>5313.2000000000007</v>
      </c>
      <c r="W113" s="71"/>
      <c r="X113" s="83"/>
      <c r="AF113" s="22"/>
      <c r="AG113" s="22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</row>
    <row r="114" spans="1:102" ht="29.25" customHeight="1">
      <c r="A114" s="87"/>
      <c r="B114" s="36" t="s">
        <v>14</v>
      </c>
      <c r="C114" s="128"/>
      <c r="D114" s="41"/>
      <c r="E114" s="41"/>
      <c r="F114" s="42">
        <f>SUM(F103:F113)</f>
        <v>164</v>
      </c>
      <c r="G114" s="94">
        <f>SUM(G103:G113)</f>
        <v>10015.646000000001</v>
      </c>
      <c r="H114" s="82"/>
      <c r="I114" s="82"/>
      <c r="J114" s="38"/>
      <c r="K114" s="128">
        <f>SUM(K103:K113)</f>
        <v>290</v>
      </c>
      <c r="L114" s="94">
        <f>SUM(L103:L113)</f>
        <v>10998.350000000002</v>
      </c>
      <c r="M114" s="128"/>
      <c r="N114" s="82"/>
      <c r="O114" s="128">
        <f>SUM(O103:O113)</f>
        <v>26</v>
      </c>
      <c r="P114" s="94">
        <f>SUM(P103:P113)</f>
        <v>1134.018</v>
      </c>
      <c r="Q114" s="128"/>
      <c r="R114" s="41"/>
      <c r="S114" s="133"/>
      <c r="T114" s="133"/>
      <c r="U114" s="42">
        <f>SUM(U103:U113)</f>
        <v>268</v>
      </c>
      <c r="V114" s="94">
        <f>SUM(V103:V113)</f>
        <v>9956.1280000000006</v>
      </c>
      <c r="W114" s="91"/>
      <c r="X114" s="83">
        <f t="shared" ref="X114:X116" si="151">G114-V114</f>
        <v>59.518000000000029</v>
      </c>
      <c r="Y114" s="95" t="e">
        <f>G114+#REF!+L106+L107+#REF!+L113-P114</f>
        <v>#REF!</v>
      </c>
      <c r="AF114" s="22"/>
      <c r="AG114" s="22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</row>
    <row r="115" spans="1:102">
      <c r="A115" s="201" t="s">
        <v>67</v>
      </c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3"/>
      <c r="W115" s="70"/>
      <c r="X115" s="83">
        <f t="shared" si="151"/>
        <v>0</v>
      </c>
      <c r="AF115" s="22"/>
      <c r="AG115" s="22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</row>
    <row r="116" spans="1:102" ht="30.75" customHeight="1">
      <c r="A116" s="131">
        <v>1</v>
      </c>
      <c r="B116" s="13" t="s">
        <v>59</v>
      </c>
      <c r="C116" s="124" t="s">
        <v>20</v>
      </c>
      <c r="D116" s="131" t="s">
        <v>92</v>
      </c>
      <c r="E116" s="135">
        <v>55.58</v>
      </c>
      <c r="F116" s="16">
        <v>0</v>
      </c>
      <c r="G116" s="14">
        <f t="shared" ref="G116:G121" si="152">F116*E116</f>
        <v>0</v>
      </c>
      <c r="H116" s="18">
        <v>44316</v>
      </c>
      <c r="I116" s="152">
        <v>44230</v>
      </c>
      <c r="J116" s="86">
        <v>187</v>
      </c>
      <c r="K116" s="141">
        <v>300</v>
      </c>
      <c r="L116" s="14">
        <f t="shared" ref="L116:L121" si="153">K116*E116</f>
        <v>16674</v>
      </c>
      <c r="M116" s="141">
        <v>1249</v>
      </c>
      <c r="N116" s="18">
        <v>43804</v>
      </c>
      <c r="O116" s="16">
        <f>F116-U116</f>
        <v>0</v>
      </c>
      <c r="P116" s="19">
        <f t="shared" ref="P116" si="154">O116*E116</f>
        <v>0</v>
      </c>
      <c r="Q116" s="131"/>
      <c r="R116" s="17"/>
      <c r="S116" s="28"/>
      <c r="T116" s="28"/>
      <c r="U116" s="16">
        <v>0</v>
      </c>
      <c r="V116" s="14">
        <f t="shared" ref="V116:V121" si="155">U116*E116</f>
        <v>0</v>
      </c>
      <c r="W116" s="71"/>
      <c r="X116" s="45">
        <f t="shared" si="151"/>
        <v>0</v>
      </c>
      <c r="Y116" s="5"/>
      <c r="Z116" s="5"/>
      <c r="AA116" s="5"/>
      <c r="AF116" s="22"/>
      <c r="AG116" s="22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</row>
    <row r="117" spans="1:102" s="27" customFormat="1" ht="30.75" customHeight="1">
      <c r="A117" s="141">
        <v>2</v>
      </c>
      <c r="B117" s="13" t="s">
        <v>59</v>
      </c>
      <c r="C117" s="124" t="s">
        <v>20</v>
      </c>
      <c r="D117" s="131" t="s">
        <v>47</v>
      </c>
      <c r="E117" s="135">
        <v>55.58</v>
      </c>
      <c r="F117" s="16">
        <v>0</v>
      </c>
      <c r="G117" s="14">
        <f t="shared" si="152"/>
        <v>0</v>
      </c>
      <c r="H117" s="18">
        <v>44377</v>
      </c>
      <c r="I117" s="84">
        <v>44313</v>
      </c>
      <c r="J117" s="134">
        <v>960</v>
      </c>
      <c r="K117" s="141">
        <v>100</v>
      </c>
      <c r="L117" s="14">
        <f>K117*E117</f>
        <v>5558</v>
      </c>
      <c r="M117" s="141">
        <v>226</v>
      </c>
      <c r="N117" s="18">
        <v>44259</v>
      </c>
      <c r="O117" s="16">
        <f t="shared" ref="O117:O150" si="156">F117-U117</f>
        <v>0</v>
      </c>
      <c r="P117" s="19">
        <f t="shared" ref="P117:P150" si="157">O117*E117</f>
        <v>0</v>
      </c>
      <c r="Q117" s="131"/>
      <c r="R117" s="17"/>
      <c r="S117" s="155"/>
      <c r="T117" s="155"/>
      <c r="U117" s="16">
        <v>0</v>
      </c>
      <c r="V117" s="14">
        <f t="shared" si="155"/>
        <v>0</v>
      </c>
      <c r="W117" s="71"/>
      <c r="X117" s="156"/>
      <c r="Y117" s="26"/>
      <c r="Z117" s="26"/>
      <c r="AA117" s="26"/>
      <c r="AB117" s="26"/>
      <c r="AC117" s="26"/>
      <c r="AD117" s="26"/>
      <c r="AE117" s="26"/>
      <c r="AF117" s="157"/>
      <c r="AG117" s="157"/>
    </row>
    <row r="118" spans="1:102" ht="37.5" customHeight="1">
      <c r="A118" s="131">
        <v>3</v>
      </c>
      <c r="B118" s="13" t="s">
        <v>59</v>
      </c>
      <c r="C118" s="124" t="s">
        <v>20</v>
      </c>
      <c r="D118" s="131" t="s">
        <v>47</v>
      </c>
      <c r="E118" s="135">
        <v>55.58</v>
      </c>
      <c r="F118" s="16">
        <v>0</v>
      </c>
      <c r="G118" s="96">
        <f t="shared" si="152"/>
        <v>0</v>
      </c>
      <c r="H118" s="18">
        <v>44377</v>
      </c>
      <c r="I118" s="12">
        <v>44358</v>
      </c>
      <c r="J118" s="134">
        <v>1569</v>
      </c>
      <c r="K118" s="141">
        <v>150</v>
      </c>
      <c r="L118" s="14">
        <f t="shared" ref="L118" si="158">K118*E118</f>
        <v>8337</v>
      </c>
      <c r="M118" s="141">
        <v>636</v>
      </c>
      <c r="N118" s="18">
        <v>44355</v>
      </c>
      <c r="O118" s="16">
        <f>K118-U118</f>
        <v>150</v>
      </c>
      <c r="P118" s="19">
        <f t="shared" si="157"/>
        <v>8337</v>
      </c>
      <c r="Q118" s="131"/>
      <c r="R118" s="17"/>
      <c r="S118" s="28"/>
      <c r="T118" s="28"/>
      <c r="U118" s="16">
        <v>0</v>
      </c>
      <c r="V118" s="14">
        <f>U118*E118</f>
        <v>0</v>
      </c>
      <c r="W118" s="71"/>
      <c r="X118" s="83"/>
      <c r="AF118" s="22"/>
      <c r="AG118" s="22"/>
    </row>
    <row r="119" spans="1:102" ht="25.5" customHeight="1">
      <c r="A119" s="141">
        <v>4</v>
      </c>
      <c r="B119" s="13" t="s">
        <v>40</v>
      </c>
      <c r="C119" s="14" t="s">
        <v>20</v>
      </c>
      <c r="D119" s="131" t="s">
        <v>136</v>
      </c>
      <c r="E119" s="15">
        <v>5.8849999999999998</v>
      </c>
      <c r="F119" s="16">
        <v>40</v>
      </c>
      <c r="G119" s="17">
        <f t="shared" si="152"/>
        <v>235.39999999999998</v>
      </c>
      <c r="H119" s="18">
        <v>44926</v>
      </c>
      <c r="I119" s="152">
        <v>44230</v>
      </c>
      <c r="J119" s="86">
        <v>187</v>
      </c>
      <c r="K119" s="141">
        <v>100</v>
      </c>
      <c r="L119" s="14">
        <f t="shared" si="153"/>
        <v>588.5</v>
      </c>
      <c r="M119" s="141">
        <v>816</v>
      </c>
      <c r="N119" s="18">
        <v>44050</v>
      </c>
      <c r="O119" s="16">
        <f t="shared" si="156"/>
        <v>40</v>
      </c>
      <c r="P119" s="19">
        <f t="shared" si="157"/>
        <v>235.39999999999998</v>
      </c>
      <c r="Q119" s="20"/>
      <c r="R119" s="17"/>
      <c r="S119" s="14"/>
      <c r="T119" s="14"/>
      <c r="U119" s="16">
        <v>0</v>
      </c>
      <c r="V119" s="14">
        <f t="shared" si="155"/>
        <v>0</v>
      </c>
      <c r="W119" s="71"/>
      <c r="X119" s="83">
        <f>G119-V119</f>
        <v>235.39999999999998</v>
      </c>
      <c r="AF119" s="22"/>
      <c r="AG119" s="22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</row>
    <row r="120" spans="1:102" s="27" customFormat="1" ht="47.25" customHeight="1">
      <c r="A120" s="131">
        <v>5</v>
      </c>
      <c r="B120" s="13" t="s">
        <v>40</v>
      </c>
      <c r="C120" s="14" t="s">
        <v>20</v>
      </c>
      <c r="D120" s="131" t="s">
        <v>189</v>
      </c>
      <c r="E120" s="23">
        <v>5.7190000000000003</v>
      </c>
      <c r="F120" s="141">
        <v>0</v>
      </c>
      <c r="G120" s="17">
        <f>F120*E120</f>
        <v>0</v>
      </c>
      <c r="H120" s="18">
        <v>44926</v>
      </c>
      <c r="I120" s="12">
        <v>44358</v>
      </c>
      <c r="J120" s="134">
        <v>1569</v>
      </c>
      <c r="K120" s="141">
        <v>100</v>
      </c>
      <c r="L120" s="14">
        <f>K120*E120</f>
        <v>571.9</v>
      </c>
      <c r="M120" s="141">
        <v>566</v>
      </c>
      <c r="N120" s="18">
        <v>44337</v>
      </c>
      <c r="O120" s="16">
        <f>K120-U120</f>
        <v>20</v>
      </c>
      <c r="P120" s="19">
        <f>O120*E120</f>
        <v>114.38000000000001</v>
      </c>
      <c r="Q120" s="97"/>
      <c r="R120" s="14"/>
      <c r="S120" s="14"/>
      <c r="T120" s="14"/>
      <c r="U120" s="141">
        <v>80</v>
      </c>
      <c r="V120" s="14">
        <f>U120*E120</f>
        <v>457.52000000000004</v>
      </c>
      <c r="W120" s="71"/>
      <c r="X120" s="156">
        <f>G120-V120</f>
        <v>-457.52000000000004</v>
      </c>
      <c r="Y120" s="25"/>
      <c r="Z120" s="25"/>
      <c r="AA120" s="25"/>
      <c r="AB120" s="26"/>
      <c r="AC120" s="26"/>
      <c r="AD120" s="26"/>
      <c r="AE120" s="26"/>
      <c r="AF120" s="157"/>
      <c r="AG120" s="157"/>
    </row>
    <row r="121" spans="1:102" ht="33" customHeight="1">
      <c r="A121" s="141">
        <v>6</v>
      </c>
      <c r="B121" s="13" t="s">
        <v>39</v>
      </c>
      <c r="C121" s="14" t="s">
        <v>20</v>
      </c>
      <c r="D121" s="131" t="s">
        <v>119</v>
      </c>
      <c r="E121" s="135">
        <v>3.2789999999999999</v>
      </c>
      <c r="F121" s="16">
        <v>0</v>
      </c>
      <c r="G121" s="96">
        <f t="shared" si="152"/>
        <v>0</v>
      </c>
      <c r="H121" s="18">
        <v>44347</v>
      </c>
      <c r="I121" s="152">
        <v>44230</v>
      </c>
      <c r="J121" s="86">
        <v>187</v>
      </c>
      <c r="K121" s="141">
        <v>100</v>
      </c>
      <c r="L121" s="14">
        <f t="shared" si="153"/>
        <v>327.9</v>
      </c>
      <c r="M121" s="141">
        <v>312</v>
      </c>
      <c r="N121" s="18">
        <v>43903</v>
      </c>
      <c r="O121" s="16">
        <f t="shared" si="156"/>
        <v>0</v>
      </c>
      <c r="P121" s="19">
        <f t="shared" si="157"/>
        <v>0</v>
      </c>
      <c r="Q121" s="131"/>
      <c r="R121" s="17"/>
      <c r="S121" s="28"/>
      <c r="T121" s="28"/>
      <c r="U121" s="16">
        <v>0</v>
      </c>
      <c r="V121" s="14">
        <f t="shared" si="155"/>
        <v>0</v>
      </c>
      <c r="W121" s="71"/>
      <c r="X121" s="83"/>
      <c r="AF121" s="22"/>
      <c r="AG121" s="22"/>
    </row>
    <row r="122" spans="1:102" ht="33" customHeight="1">
      <c r="A122" s="131">
        <v>7</v>
      </c>
      <c r="B122" s="13" t="s">
        <v>39</v>
      </c>
      <c r="C122" s="14" t="s">
        <v>20</v>
      </c>
      <c r="D122" s="131" t="s">
        <v>119</v>
      </c>
      <c r="E122" s="135">
        <v>3.2789999999999999</v>
      </c>
      <c r="F122" s="16">
        <v>0</v>
      </c>
      <c r="G122" s="96">
        <f t="shared" ref="G122:G130" si="159">F122*E122</f>
        <v>0</v>
      </c>
      <c r="H122" s="18">
        <v>44347</v>
      </c>
      <c r="I122" s="152">
        <v>44264</v>
      </c>
      <c r="J122" s="86">
        <v>301</v>
      </c>
      <c r="K122" s="141">
        <v>200</v>
      </c>
      <c r="L122" s="14">
        <f t="shared" ref="L122" si="160">K122*E122</f>
        <v>655.8</v>
      </c>
      <c r="M122" s="141">
        <v>312</v>
      </c>
      <c r="N122" s="18">
        <v>43903</v>
      </c>
      <c r="O122" s="16">
        <f t="shared" si="156"/>
        <v>0</v>
      </c>
      <c r="P122" s="19">
        <f t="shared" si="157"/>
        <v>0</v>
      </c>
      <c r="Q122" s="131"/>
      <c r="R122" s="17"/>
      <c r="S122" s="28"/>
      <c r="T122" s="28"/>
      <c r="U122" s="16">
        <v>0</v>
      </c>
      <c r="V122" s="14">
        <f t="shared" ref="V122" si="161">U122*E122</f>
        <v>0</v>
      </c>
      <c r="W122" s="71"/>
      <c r="X122" s="83"/>
      <c r="AF122" s="22"/>
      <c r="AG122" s="22"/>
    </row>
    <row r="123" spans="1:102" ht="49.5" customHeight="1">
      <c r="A123" s="141">
        <v>8</v>
      </c>
      <c r="B123" s="13" t="s">
        <v>196</v>
      </c>
      <c r="C123" s="14" t="s">
        <v>20</v>
      </c>
      <c r="D123" s="131" t="s">
        <v>119</v>
      </c>
      <c r="E123" s="23">
        <v>3.2789999999999999</v>
      </c>
      <c r="F123" s="16">
        <v>0</v>
      </c>
      <c r="G123" s="17">
        <f>F123*E123</f>
        <v>0</v>
      </c>
      <c r="H123" s="18">
        <v>44347</v>
      </c>
      <c r="I123" s="84">
        <v>44291</v>
      </c>
      <c r="J123" s="134">
        <v>682</v>
      </c>
      <c r="K123" s="34">
        <v>180</v>
      </c>
      <c r="L123" s="14">
        <f>K123*E123</f>
        <v>590.22</v>
      </c>
      <c r="M123" s="141">
        <v>312</v>
      </c>
      <c r="N123" s="18">
        <v>43903</v>
      </c>
      <c r="O123" s="16">
        <f t="shared" si="156"/>
        <v>0</v>
      </c>
      <c r="P123" s="19">
        <f t="shared" si="157"/>
        <v>0</v>
      </c>
      <c r="Q123" s="20"/>
      <c r="R123" s="17"/>
      <c r="S123" s="14"/>
      <c r="T123" s="14"/>
      <c r="U123" s="16">
        <v>0</v>
      </c>
      <c r="V123" s="14">
        <f>U123*E123</f>
        <v>0</v>
      </c>
      <c r="W123" s="71"/>
      <c r="Y123" s="21">
        <f>G123-V123</f>
        <v>0</v>
      </c>
      <c r="AE123" s="22"/>
      <c r="AF123" s="22"/>
    </row>
    <row r="124" spans="1:102" ht="49.5" customHeight="1">
      <c r="A124" s="131">
        <v>9</v>
      </c>
      <c r="B124" s="13" t="s">
        <v>197</v>
      </c>
      <c r="C124" s="14" t="s">
        <v>20</v>
      </c>
      <c r="D124" s="131" t="s">
        <v>177</v>
      </c>
      <c r="E124" s="23">
        <v>4.6639999999999997</v>
      </c>
      <c r="F124" s="16">
        <v>122</v>
      </c>
      <c r="G124" s="17">
        <f>F124*E124</f>
        <v>569.00799999999992</v>
      </c>
      <c r="H124" s="18">
        <v>45107</v>
      </c>
      <c r="I124" s="84">
        <v>44313</v>
      </c>
      <c r="J124" s="134">
        <v>960</v>
      </c>
      <c r="K124" s="34">
        <v>200</v>
      </c>
      <c r="L124" s="14">
        <f>K124*E124</f>
        <v>932.8</v>
      </c>
      <c r="M124" s="141">
        <v>441</v>
      </c>
      <c r="N124" s="18">
        <v>44305</v>
      </c>
      <c r="O124" s="16">
        <f t="shared" si="156"/>
        <v>122</v>
      </c>
      <c r="P124" s="19">
        <f t="shared" si="157"/>
        <v>569.00799999999992</v>
      </c>
      <c r="Q124" s="20"/>
      <c r="R124" s="17"/>
      <c r="S124" s="14"/>
      <c r="T124" s="14"/>
      <c r="U124" s="16">
        <v>0</v>
      </c>
      <c r="V124" s="14">
        <f>U124*E124</f>
        <v>0</v>
      </c>
      <c r="W124" s="71"/>
      <c r="Y124" s="21">
        <f>G124-V124</f>
        <v>569.00799999999992</v>
      </c>
      <c r="AE124" s="22"/>
      <c r="AF124" s="22"/>
    </row>
    <row r="125" spans="1:102" ht="49.5" customHeight="1">
      <c r="A125" s="141">
        <v>10</v>
      </c>
      <c r="B125" s="13" t="s">
        <v>197</v>
      </c>
      <c r="C125" s="14" t="s">
        <v>20</v>
      </c>
      <c r="D125" s="131" t="s">
        <v>177</v>
      </c>
      <c r="E125" s="23">
        <v>4.6639999999999997</v>
      </c>
      <c r="F125" s="16">
        <v>0</v>
      </c>
      <c r="G125" s="17">
        <f>F125*E125</f>
        <v>0</v>
      </c>
      <c r="H125" s="18">
        <v>45107</v>
      </c>
      <c r="I125" s="12">
        <v>44348</v>
      </c>
      <c r="J125" s="134">
        <v>1267</v>
      </c>
      <c r="K125" s="34">
        <v>200</v>
      </c>
      <c r="L125" s="14">
        <f t="shared" ref="L125" si="162">K125*E125</f>
        <v>932.8</v>
      </c>
      <c r="M125" s="141">
        <v>441</v>
      </c>
      <c r="N125" s="18">
        <v>44305</v>
      </c>
      <c r="O125" s="16">
        <f>K125-U125</f>
        <v>16</v>
      </c>
      <c r="P125" s="19">
        <f t="shared" si="157"/>
        <v>74.623999999999995</v>
      </c>
      <c r="Q125" s="20"/>
      <c r="R125" s="17"/>
      <c r="S125" s="14"/>
      <c r="T125" s="14"/>
      <c r="U125" s="16">
        <v>184</v>
      </c>
      <c r="V125" s="14">
        <f t="shared" ref="V125" si="163">U125*E125</f>
        <v>858.17599999999993</v>
      </c>
      <c r="W125" s="71"/>
      <c r="Y125" s="21">
        <f>G125-V125</f>
        <v>-858.17599999999993</v>
      </c>
      <c r="AE125" s="22"/>
      <c r="AF125" s="22"/>
    </row>
    <row r="126" spans="1:102" ht="50.25" customHeight="1">
      <c r="A126" s="131">
        <v>11</v>
      </c>
      <c r="B126" s="13" t="s">
        <v>45</v>
      </c>
      <c r="C126" s="14" t="s">
        <v>20</v>
      </c>
      <c r="D126" s="131" t="s">
        <v>186</v>
      </c>
      <c r="E126" s="96">
        <v>5.4130000000000003</v>
      </c>
      <c r="F126" s="141">
        <v>10</v>
      </c>
      <c r="G126" s="96">
        <f t="shared" si="159"/>
        <v>54.13</v>
      </c>
      <c r="H126" s="18">
        <v>44804</v>
      </c>
      <c r="I126" s="12">
        <v>44270</v>
      </c>
      <c r="J126" s="134">
        <v>342</v>
      </c>
      <c r="K126" s="141">
        <v>200</v>
      </c>
      <c r="L126" s="14">
        <f>K126*E126</f>
        <v>1082.6000000000001</v>
      </c>
      <c r="M126" s="141">
        <v>260</v>
      </c>
      <c r="N126" s="18">
        <v>44266</v>
      </c>
      <c r="O126" s="16">
        <f t="shared" si="156"/>
        <v>10</v>
      </c>
      <c r="P126" s="19">
        <f t="shared" si="157"/>
        <v>54.13</v>
      </c>
      <c r="Q126" s="97"/>
      <c r="R126" s="14"/>
      <c r="S126" s="14"/>
      <c r="T126" s="14"/>
      <c r="U126" s="141">
        <v>0</v>
      </c>
      <c r="V126" s="14">
        <f>U126*E126</f>
        <v>0</v>
      </c>
      <c r="W126" s="71"/>
      <c r="X126" s="83"/>
      <c r="AF126" s="22"/>
      <c r="AG126" s="22"/>
    </row>
    <row r="127" spans="1:102" ht="50.25" customHeight="1">
      <c r="A127" s="141">
        <v>12</v>
      </c>
      <c r="B127" s="13" t="s">
        <v>45</v>
      </c>
      <c r="C127" s="14" t="s">
        <v>20</v>
      </c>
      <c r="D127" s="131" t="s">
        <v>186</v>
      </c>
      <c r="E127" s="96">
        <v>5.4130000000000003</v>
      </c>
      <c r="F127" s="16">
        <v>100</v>
      </c>
      <c r="G127" s="96">
        <f t="shared" si="159"/>
        <v>541.30000000000007</v>
      </c>
      <c r="H127" s="18">
        <v>44804</v>
      </c>
      <c r="I127" s="84">
        <v>44291</v>
      </c>
      <c r="J127" s="134">
        <v>682</v>
      </c>
      <c r="K127" s="141">
        <v>100</v>
      </c>
      <c r="L127" s="14">
        <f t="shared" ref="L127" si="164">K127*E127</f>
        <v>541.30000000000007</v>
      </c>
      <c r="M127" s="141">
        <v>260</v>
      </c>
      <c r="N127" s="18">
        <v>44266</v>
      </c>
      <c r="O127" s="16">
        <f t="shared" si="156"/>
        <v>90</v>
      </c>
      <c r="P127" s="19">
        <f t="shared" si="157"/>
        <v>487.17</v>
      </c>
      <c r="Q127" s="20"/>
      <c r="R127" s="17"/>
      <c r="S127" s="14"/>
      <c r="T127" s="14"/>
      <c r="U127" s="16">
        <v>10</v>
      </c>
      <c r="V127" s="14">
        <f t="shared" ref="V127" si="165">U127*E127</f>
        <v>54.13</v>
      </c>
      <c r="W127" s="71"/>
      <c r="X127" s="83"/>
      <c r="AF127" s="22"/>
      <c r="AG127" s="22"/>
    </row>
    <row r="128" spans="1:102" ht="50.25" customHeight="1">
      <c r="A128" s="131">
        <v>13</v>
      </c>
      <c r="B128" s="13" t="s">
        <v>45</v>
      </c>
      <c r="C128" s="14" t="s">
        <v>20</v>
      </c>
      <c r="D128" s="131" t="s">
        <v>186</v>
      </c>
      <c r="E128" s="96">
        <v>5.4130000000000003</v>
      </c>
      <c r="F128" s="16">
        <v>0</v>
      </c>
      <c r="G128" s="96">
        <f t="shared" ref="G128" si="166">F128*E128</f>
        <v>0</v>
      </c>
      <c r="H128" s="18">
        <v>44804</v>
      </c>
      <c r="I128" s="12">
        <v>44348</v>
      </c>
      <c r="J128" s="134">
        <v>1267</v>
      </c>
      <c r="K128" s="141">
        <v>100</v>
      </c>
      <c r="L128" s="14">
        <f t="shared" ref="L128" si="167">K128*E128</f>
        <v>541.30000000000007</v>
      </c>
      <c r="M128" s="141">
        <v>260</v>
      </c>
      <c r="N128" s="18">
        <v>44266</v>
      </c>
      <c r="O128" s="16">
        <f>K128-U128</f>
        <v>0</v>
      </c>
      <c r="P128" s="19">
        <f t="shared" ref="P128" si="168">O128*E128</f>
        <v>0</v>
      </c>
      <c r="Q128" s="20"/>
      <c r="R128" s="17"/>
      <c r="S128" s="14"/>
      <c r="T128" s="14"/>
      <c r="U128" s="16">
        <f>K128</f>
        <v>100</v>
      </c>
      <c r="V128" s="14">
        <f t="shared" ref="V128" si="169">U128*E128</f>
        <v>541.30000000000007</v>
      </c>
      <c r="W128" s="71"/>
      <c r="X128" s="83"/>
      <c r="AF128" s="22"/>
      <c r="AG128" s="22"/>
    </row>
    <row r="129" spans="1:102" s="27" customFormat="1" ht="52.5" customHeight="1">
      <c r="A129" s="141">
        <v>14</v>
      </c>
      <c r="B129" s="13" t="s">
        <v>187</v>
      </c>
      <c r="C129" s="14" t="s">
        <v>20</v>
      </c>
      <c r="D129" s="131" t="s">
        <v>183</v>
      </c>
      <c r="E129" s="23">
        <v>3.8170000000000002</v>
      </c>
      <c r="F129" s="16">
        <v>0</v>
      </c>
      <c r="G129" s="17">
        <f t="shared" si="159"/>
        <v>0</v>
      </c>
      <c r="H129" s="18">
        <v>44651</v>
      </c>
      <c r="I129" s="12">
        <v>44270</v>
      </c>
      <c r="J129" s="134">
        <v>342</v>
      </c>
      <c r="K129" s="141">
        <v>100</v>
      </c>
      <c r="L129" s="14">
        <f t="shared" ref="L129:L130" si="170">K129*E129</f>
        <v>381.70000000000005</v>
      </c>
      <c r="M129" s="141">
        <v>273</v>
      </c>
      <c r="N129" s="18">
        <v>44267</v>
      </c>
      <c r="O129" s="16">
        <f t="shared" si="156"/>
        <v>0</v>
      </c>
      <c r="P129" s="19">
        <f t="shared" si="157"/>
        <v>0</v>
      </c>
      <c r="Q129" s="20"/>
      <c r="R129" s="17"/>
      <c r="S129" s="14"/>
      <c r="T129" s="14"/>
      <c r="U129" s="16">
        <v>0</v>
      </c>
      <c r="V129" s="14">
        <f t="shared" ref="V129:V130" si="171">U129*E129</f>
        <v>0</v>
      </c>
      <c r="W129" s="71"/>
      <c r="X129" s="24"/>
      <c r="Y129" s="21">
        <f t="shared" ref="Y129:Y130" si="172">G129-V129</f>
        <v>0</v>
      </c>
      <c r="Z129" s="25"/>
      <c r="AA129" s="25"/>
      <c r="AB129" s="26"/>
      <c r="AC129" s="26"/>
      <c r="AD129" s="26"/>
      <c r="AE129" s="22"/>
      <c r="AF129" s="22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</row>
    <row r="130" spans="1:102" s="27" customFormat="1" ht="52.5" customHeight="1">
      <c r="A130" s="131">
        <v>15</v>
      </c>
      <c r="B130" s="13" t="s">
        <v>187</v>
      </c>
      <c r="C130" s="14" t="s">
        <v>20</v>
      </c>
      <c r="D130" s="131" t="s">
        <v>185</v>
      </c>
      <c r="E130" s="23">
        <v>3.8170000000000002</v>
      </c>
      <c r="F130" s="16">
        <v>140</v>
      </c>
      <c r="G130" s="17">
        <f t="shared" si="159"/>
        <v>534.38</v>
      </c>
      <c r="H130" s="18">
        <v>44651</v>
      </c>
      <c r="I130" s="84">
        <v>44313</v>
      </c>
      <c r="J130" s="134">
        <v>960</v>
      </c>
      <c r="K130" s="141">
        <v>140</v>
      </c>
      <c r="L130" s="14">
        <f t="shared" si="170"/>
        <v>534.38</v>
      </c>
      <c r="M130" s="141">
        <v>273</v>
      </c>
      <c r="N130" s="18">
        <v>44267</v>
      </c>
      <c r="O130" s="16">
        <f t="shared" si="156"/>
        <v>40</v>
      </c>
      <c r="P130" s="19">
        <f t="shared" si="157"/>
        <v>152.68</v>
      </c>
      <c r="Q130" s="20"/>
      <c r="R130" s="17"/>
      <c r="S130" s="14"/>
      <c r="T130" s="14"/>
      <c r="U130" s="16">
        <v>100</v>
      </c>
      <c r="V130" s="14">
        <f t="shared" si="171"/>
        <v>381.70000000000005</v>
      </c>
      <c r="W130" s="71"/>
      <c r="X130" s="24"/>
      <c r="Y130" s="21">
        <f t="shared" si="172"/>
        <v>152.67999999999995</v>
      </c>
      <c r="Z130" s="25"/>
      <c r="AA130" s="25"/>
      <c r="AB130" s="26"/>
      <c r="AC130" s="26"/>
      <c r="AD130" s="26"/>
      <c r="AE130" s="22"/>
      <c r="AF130" s="22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</row>
    <row r="131" spans="1:102" ht="28.5" customHeight="1">
      <c r="A131" s="141">
        <v>16</v>
      </c>
      <c r="B131" s="13" t="s">
        <v>35</v>
      </c>
      <c r="C131" s="14" t="s">
        <v>20</v>
      </c>
      <c r="D131" s="131" t="s">
        <v>139</v>
      </c>
      <c r="E131" s="14">
        <v>16.91</v>
      </c>
      <c r="F131" s="144">
        <v>0</v>
      </c>
      <c r="G131" s="14">
        <f>F131*E131</f>
        <v>0</v>
      </c>
      <c r="H131" s="18">
        <v>44325</v>
      </c>
      <c r="I131" s="152"/>
      <c r="J131" s="86"/>
      <c r="K131" s="141"/>
      <c r="L131" s="17">
        <f t="shared" ref="L131:L139" si="173">K131*E131</f>
        <v>0</v>
      </c>
      <c r="M131" s="134">
        <v>158</v>
      </c>
      <c r="N131" s="12">
        <v>43873</v>
      </c>
      <c r="O131" s="16">
        <f t="shared" si="156"/>
        <v>0</v>
      </c>
      <c r="P131" s="19">
        <f t="shared" si="157"/>
        <v>0</v>
      </c>
      <c r="Q131" s="131"/>
      <c r="R131" s="131"/>
      <c r="S131" s="131"/>
      <c r="T131" s="131"/>
      <c r="U131" s="144">
        <v>0</v>
      </c>
      <c r="V131" s="17">
        <f t="shared" ref="V131:V149" si="174">U131*E131</f>
        <v>0</v>
      </c>
      <c r="W131" s="81"/>
      <c r="AF131" s="22"/>
      <c r="AG131" s="22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</row>
    <row r="132" spans="1:102" ht="28.5" customHeight="1">
      <c r="A132" s="131">
        <v>17</v>
      </c>
      <c r="B132" s="13" t="s">
        <v>35</v>
      </c>
      <c r="C132" s="14" t="s">
        <v>20</v>
      </c>
      <c r="D132" s="131" t="s">
        <v>140</v>
      </c>
      <c r="E132" s="14">
        <v>16.91</v>
      </c>
      <c r="F132" s="144">
        <v>0</v>
      </c>
      <c r="G132" s="14">
        <f>F132*E132</f>
        <v>0</v>
      </c>
      <c r="H132" s="18">
        <v>44351</v>
      </c>
      <c r="I132" s="152">
        <v>44230</v>
      </c>
      <c r="J132" s="86">
        <v>187</v>
      </c>
      <c r="K132" s="141">
        <v>100</v>
      </c>
      <c r="L132" s="17">
        <f t="shared" ref="L132" si="175">K132*E132</f>
        <v>1691</v>
      </c>
      <c r="M132" s="134">
        <v>158</v>
      </c>
      <c r="N132" s="12">
        <v>43873</v>
      </c>
      <c r="O132" s="16">
        <f t="shared" si="156"/>
        <v>0</v>
      </c>
      <c r="P132" s="19">
        <f t="shared" si="157"/>
        <v>0</v>
      </c>
      <c r="Q132" s="131"/>
      <c r="R132" s="131"/>
      <c r="S132" s="131"/>
      <c r="T132" s="131"/>
      <c r="U132" s="144">
        <v>0</v>
      </c>
      <c r="V132" s="17">
        <f t="shared" ref="V132" si="176">U132*E132</f>
        <v>0</v>
      </c>
      <c r="W132" s="81"/>
      <c r="AF132" s="22"/>
      <c r="AG132" s="22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</row>
    <row r="133" spans="1:102" ht="36" customHeight="1">
      <c r="A133" s="141">
        <v>18</v>
      </c>
      <c r="B133" s="13" t="s">
        <v>35</v>
      </c>
      <c r="C133" s="14" t="s">
        <v>20</v>
      </c>
      <c r="D133" s="131" t="s">
        <v>82</v>
      </c>
      <c r="E133" s="14">
        <v>16.91</v>
      </c>
      <c r="F133" s="16">
        <v>0</v>
      </c>
      <c r="G133" s="14">
        <f>F133*E133</f>
        <v>0</v>
      </c>
      <c r="H133" s="18">
        <v>44358</v>
      </c>
      <c r="I133" s="84">
        <v>44313</v>
      </c>
      <c r="J133" s="134">
        <v>960</v>
      </c>
      <c r="K133" s="34">
        <v>300</v>
      </c>
      <c r="L133" s="14">
        <f>K133*E133</f>
        <v>5073</v>
      </c>
      <c r="M133" s="134">
        <v>460</v>
      </c>
      <c r="N133" s="12">
        <v>44308</v>
      </c>
      <c r="O133" s="16">
        <f t="shared" si="156"/>
        <v>0</v>
      </c>
      <c r="P133" s="19">
        <f t="shared" si="157"/>
        <v>0</v>
      </c>
      <c r="Q133" s="20"/>
      <c r="R133" s="17"/>
      <c r="S133" s="124"/>
      <c r="T133" s="124"/>
      <c r="U133" s="16">
        <v>0</v>
      </c>
      <c r="V133" s="14">
        <f>U133*E133</f>
        <v>0</v>
      </c>
      <c r="W133" s="91"/>
      <c r="X133" s="83"/>
      <c r="Y133" s="3"/>
      <c r="Z133" s="3"/>
      <c r="AA133" s="3"/>
      <c r="AB133" s="43"/>
      <c r="AC133" s="43"/>
      <c r="AD133" s="43"/>
      <c r="AE133" s="43"/>
      <c r="AF133" s="45"/>
      <c r="AG133" s="45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  <c r="BX133" s="43"/>
      <c r="BY133" s="43"/>
      <c r="BZ133" s="43"/>
      <c r="CA133" s="43"/>
      <c r="CB133" s="43"/>
      <c r="CC133" s="43"/>
      <c r="CD133" s="43"/>
      <c r="CE133" s="43"/>
      <c r="CF133" s="43"/>
      <c r="CG133" s="43"/>
      <c r="CH133" s="43"/>
      <c r="CI133" s="43"/>
      <c r="CJ133" s="43"/>
      <c r="CK133" s="43"/>
      <c r="CL133" s="43"/>
      <c r="CM133" s="43"/>
      <c r="CN133" s="43"/>
      <c r="CO133" s="43"/>
      <c r="CP133" s="43"/>
      <c r="CQ133" s="43"/>
      <c r="CR133" s="43"/>
      <c r="CS133" s="43"/>
      <c r="CT133" s="43"/>
      <c r="CU133" s="43"/>
      <c r="CV133" s="43"/>
      <c r="CW133" s="43"/>
      <c r="CX133" s="43"/>
    </row>
    <row r="134" spans="1:102" ht="38.25" customHeight="1">
      <c r="A134" s="131">
        <v>19</v>
      </c>
      <c r="B134" s="13" t="s">
        <v>35</v>
      </c>
      <c r="C134" s="14" t="s">
        <v>20</v>
      </c>
      <c r="D134" s="131" t="s">
        <v>82</v>
      </c>
      <c r="E134" s="14">
        <v>16.91</v>
      </c>
      <c r="F134" s="144">
        <v>230</v>
      </c>
      <c r="G134" s="17">
        <f t="shared" ref="G134:G135" si="177">F134*E134</f>
        <v>3889.3</v>
      </c>
      <c r="H134" s="18">
        <v>44358</v>
      </c>
      <c r="I134" s="84">
        <v>44330</v>
      </c>
      <c r="J134" s="134">
        <v>1116</v>
      </c>
      <c r="K134" s="141">
        <v>410</v>
      </c>
      <c r="L134" s="85">
        <f t="shared" ref="L134" si="178">K134*E134</f>
        <v>6933.1</v>
      </c>
      <c r="M134" s="141">
        <v>460</v>
      </c>
      <c r="N134" s="18">
        <v>44308</v>
      </c>
      <c r="O134" s="16">
        <f t="shared" si="156"/>
        <v>230</v>
      </c>
      <c r="P134" s="19">
        <f t="shared" si="157"/>
        <v>3889.3</v>
      </c>
      <c r="Q134" s="131"/>
      <c r="R134" s="131"/>
      <c r="S134" s="131"/>
      <c r="T134" s="131"/>
      <c r="U134" s="144">
        <v>0</v>
      </c>
      <c r="V134" s="17">
        <f t="shared" ref="V134" si="179">U134*E134</f>
        <v>0</v>
      </c>
      <c r="W134" s="81"/>
      <c r="X134" s="83"/>
      <c r="AF134" s="22"/>
      <c r="AG134" s="22"/>
    </row>
    <row r="135" spans="1:102" ht="31.5" customHeight="1">
      <c r="A135" s="141">
        <v>20</v>
      </c>
      <c r="B135" s="13" t="s">
        <v>35</v>
      </c>
      <c r="C135" s="14" t="s">
        <v>20</v>
      </c>
      <c r="D135" s="131" t="s">
        <v>202</v>
      </c>
      <c r="E135" s="14">
        <v>20.27</v>
      </c>
      <c r="F135" s="131">
        <v>0</v>
      </c>
      <c r="G135" s="17">
        <f t="shared" si="177"/>
        <v>0</v>
      </c>
      <c r="H135" s="18">
        <v>45091</v>
      </c>
      <c r="I135" s="12">
        <v>44358</v>
      </c>
      <c r="J135" s="134">
        <v>1569</v>
      </c>
      <c r="K135" s="141">
        <v>100</v>
      </c>
      <c r="L135" s="17">
        <f>K135*E135</f>
        <v>2027</v>
      </c>
      <c r="M135" s="141">
        <v>597</v>
      </c>
      <c r="N135" s="18">
        <v>44348</v>
      </c>
      <c r="O135" s="16">
        <f>K135-U135</f>
        <v>18</v>
      </c>
      <c r="P135" s="96">
        <f t="shared" si="157"/>
        <v>364.86</v>
      </c>
      <c r="Q135" s="131"/>
      <c r="R135" s="131"/>
      <c r="S135" s="131"/>
      <c r="T135" s="131"/>
      <c r="U135" s="131">
        <v>82</v>
      </c>
      <c r="V135" s="17">
        <f>U135*E135</f>
        <v>1662.1399999999999</v>
      </c>
      <c r="W135" s="81"/>
      <c r="X135" s="83"/>
      <c r="AF135" s="22"/>
      <c r="AG135" s="22"/>
    </row>
    <row r="136" spans="1:102" ht="38.25" customHeight="1">
      <c r="A136" s="131">
        <v>21</v>
      </c>
      <c r="B136" s="13" t="s">
        <v>44</v>
      </c>
      <c r="C136" s="14" t="s">
        <v>20</v>
      </c>
      <c r="D136" s="131" t="s">
        <v>144</v>
      </c>
      <c r="E136" s="96">
        <v>59.100999999999999</v>
      </c>
      <c r="F136" s="141">
        <v>10</v>
      </c>
      <c r="G136" s="96">
        <f>F136*E136</f>
        <v>591.01</v>
      </c>
      <c r="H136" s="18">
        <v>44469</v>
      </c>
      <c r="I136" s="152">
        <v>44230</v>
      </c>
      <c r="J136" s="86">
        <v>187</v>
      </c>
      <c r="K136" s="141">
        <v>140</v>
      </c>
      <c r="L136" s="14">
        <f t="shared" si="173"/>
        <v>8274.14</v>
      </c>
      <c r="M136" s="141">
        <v>1326</v>
      </c>
      <c r="N136" s="18">
        <v>44161</v>
      </c>
      <c r="O136" s="16">
        <f t="shared" si="156"/>
        <v>10</v>
      </c>
      <c r="P136" s="19">
        <f t="shared" si="157"/>
        <v>591.01</v>
      </c>
      <c r="Q136" s="97"/>
      <c r="R136" s="14"/>
      <c r="S136" s="14"/>
      <c r="T136" s="14"/>
      <c r="U136" s="141">
        <v>0</v>
      </c>
      <c r="V136" s="14">
        <f t="shared" si="174"/>
        <v>0</v>
      </c>
      <c r="W136" s="71"/>
      <c r="X136" s="83">
        <f>G136-V136</f>
        <v>591.01</v>
      </c>
      <c r="AF136" s="22"/>
      <c r="AG136" s="22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</row>
    <row r="137" spans="1:102" ht="38.25" customHeight="1">
      <c r="A137" s="141">
        <v>22</v>
      </c>
      <c r="B137" s="13" t="s">
        <v>44</v>
      </c>
      <c r="C137" s="14" t="s">
        <v>20</v>
      </c>
      <c r="D137" s="131" t="s">
        <v>144</v>
      </c>
      <c r="E137" s="96">
        <v>59.100999999999999</v>
      </c>
      <c r="F137" s="16">
        <v>100</v>
      </c>
      <c r="G137" s="96">
        <f t="shared" ref="G137:G138" si="180">F137*E137</f>
        <v>5910.1</v>
      </c>
      <c r="H137" s="18">
        <v>44469</v>
      </c>
      <c r="I137" s="84">
        <v>44313</v>
      </c>
      <c r="J137" s="134">
        <v>960</v>
      </c>
      <c r="K137" s="141">
        <v>100</v>
      </c>
      <c r="L137" s="14">
        <f t="shared" si="173"/>
        <v>5910.1</v>
      </c>
      <c r="M137" s="141">
        <v>228</v>
      </c>
      <c r="N137" s="18">
        <v>44259</v>
      </c>
      <c r="O137" s="16">
        <f t="shared" si="156"/>
        <v>80</v>
      </c>
      <c r="P137" s="19">
        <f t="shared" si="157"/>
        <v>4728.08</v>
      </c>
      <c r="Q137" s="97"/>
      <c r="R137" s="14"/>
      <c r="S137" s="14"/>
      <c r="T137" s="14"/>
      <c r="U137" s="16">
        <v>20</v>
      </c>
      <c r="V137" s="14">
        <f t="shared" si="174"/>
        <v>1182.02</v>
      </c>
      <c r="W137" s="71"/>
      <c r="X137" s="83">
        <f t="shared" ref="X137" si="181">G137-V137</f>
        <v>4728.08</v>
      </c>
      <c r="AF137" s="22"/>
      <c r="AG137" s="22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</row>
    <row r="138" spans="1:102" ht="38.25" customHeight="1">
      <c r="A138" s="131">
        <v>23</v>
      </c>
      <c r="B138" s="13" t="s">
        <v>44</v>
      </c>
      <c r="C138" s="14" t="s">
        <v>20</v>
      </c>
      <c r="D138" s="131" t="s">
        <v>144</v>
      </c>
      <c r="E138" s="96">
        <v>59.100999999999999</v>
      </c>
      <c r="F138" s="141">
        <v>0</v>
      </c>
      <c r="G138" s="96">
        <f t="shared" si="180"/>
        <v>0</v>
      </c>
      <c r="H138" s="18">
        <v>44469</v>
      </c>
      <c r="I138" s="12">
        <v>44348</v>
      </c>
      <c r="J138" s="134">
        <v>1267</v>
      </c>
      <c r="K138" s="141">
        <v>200</v>
      </c>
      <c r="L138" s="14">
        <f t="shared" si="173"/>
        <v>11820.2</v>
      </c>
      <c r="M138" s="141">
        <v>228</v>
      </c>
      <c r="N138" s="18">
        <v>44259</v>
      </c>
      <c r="O138" s="16">
        <f>K138-U138</f>
        <v>0</v>
      </c>
      <c r="P138" s="19">
        <f t="shared" si="157"/>
        <v>0</v>
      </c>
      <c r="Q138" s="97"/>
      <c r="R138" s="14"/>
      <c r="S138" s="14"/>
      <c r="T138" s="14"/>
      <c r="U138" s="141">
        <f>K138</f>
        <v>200</v>
      </c>
      <c r="V138" s="14">
        <f t="shared" si="174"/>
        <v>11820.2</v>
      </c>
      <c r="W138" s="71"/>
      <c r="X138" s="83">
        <f>G138-V138</f>
        <v>-11820.2</v>
      </c>
      <c r="AF138" s="22"/>
      <c r="AG138" s="22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</row>
    <row r="139" spans="1:102" ht="53.25" customHeight="1">
      <c r="A139" s="141">
        <v>24</v>
      </c>
      <c r="B139" s="13" t="s">
        <v>101</v>
      </c>
      <c r="C139" s="124" t="s">
        <v>20</v>
      </c>
      <c r="D139" s="131" t="s">
        <v>91</v>
      </c>
      <c r="E139" s="23">
        <v>36.090000000000003</v>
      </c>
      <c r="F139" s="16">
        <v>140</v>
      </c>
      <c r="G139" s="17">
        <f t="shared" ref="G139" si="182">F139*E139</f>
        <v>5052.6000000000004</v>
      </c>
      <c r="H139" s="18">
        <v>44439</v>
      </c>
      <c r="I139" s="152">
        <v>44230</v>
      </c>
      <c r="J139" s="86">
        <v>187</v>
      </c>
      <c r="K139" s="141">
        <v>200</v>
      </c>
      <c r="L139" s="14">
        <f t="shared" si="173"/>
        <v>7218.0000000000009</v>
      </c>
      <c r="M139" s="141">
        <v>1237</v>
      </c>
      <c r="N139" s="18">
        <v>43773</v>
      </c>
      <c r="O139" s="16">
        <f t="shared" si="156"/>
        <v>60</v>
      </c>
      <c r="P139" s="19">
        <f t="shared" si="157"/>
        <v>2165.4</v>
      </c>
      <c r="Q139" s="20"/>
      <c r="R139" s="17"/>
      <c r="S139" s="28"/>
      <c r="T139" s="28"/>
      <c r="U139" s="16">
        <v>80</v>
      </c>
      <c r="V139" s="14">
        <f t="shared" ref="V139" si="183">U139*E139</f>
        <v>2887.2000000000003</v>
      </c>
      <c r="W139" s="71"/>
      <c r="Y139" s="21">
        <f>G139-V139</f>
        <v>2165.4</v>
      </c>
      <c r="AE139" s="22"/>
      <c r="AF139" s="22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</row>
    <row r="140" spans="1:102" ht="53.25" customHeight="1">
      <c r="A140" s="131">
        <v>25</v>
      </c>
      <c r="B140" s="13" t="s">
        <v>101</v>
      </c>
      <c r="C140" s="124" t="s">
        <v>20</v>
      </c>
      <c r="D140" s="131" t="s">
        <v>95</v>
      </c>
      <c r="E140" s="23">
        <v>36.090000000000003</v>
      </c>
      <c r="F140" s="16">
        <v>0</v>
      </c>
      <c r="G140" s="17">
        <f t="shared" ref="G140:G142" si="184">F140*E140</f>
        <v>0</v>
      </c>
      <c r="H140" s="18">
        <v>44439</v>
      </c>
      <c r="I140" s="152"/>
      <c r="J140" s="86"/>
      <c r="K140" s="141"/>
      <c r="L140" s="14">
        <f t="shared" ref="L140" si="185">K140*E140</f>
        <v>0</v>
      </c>
      <c r="M140" s="141">
        <v>1237</v>
      </c>
      <c r="N140" s="18">
        <v>43773</v>
      </c>
      <c r="O140" s="16">
        <f t="shared" si="156"/>
        <v>0</v>
      </c>
      <c r="P140" s="19">
        <f t="shared" si="157"/>
        <v>0</v>
      </c>
      <c r="Q140" s="20"/>
      <c r="R140" s="17"/>
      <c r="S140" s="28"/>
      <c r="T140" s="28"/>
      <c r="U140" s="16">
        <v>0</v>
      </c>
      <c r="V140" s="14">
        <f t="shared" si="174"/>
        <v>0</v>
      </c>
      <c r="W140" s="71"/>
      <c r="Y140" s="21">
        <f>G140-V140</f>
        <v>0</v>
      </c>
      <c r="AE140" s="22"/>
      <c r="AF140" s="22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</row>
    <row r="141" spans="1:102" ht="72" customHeight="1">
      <c r="A141" s="141">
        <v>26</v>
      </c>
      <c r="B141" s="13" t="s">
        <v>101</v>
      </c>
      <c r="C141" s="124" t="s">
        <v>20</v>
      </c>
      <c r="D141" s="131" t="s">
        <v>95</v>
      </c>
      <c r="E141" s="23">
        <v>36.090000000000003</v>
      </c>
      <c r="F141" s="16">
        <v>100</v>
      </c>
      <c r="G141" s="17">
        <f>F141*E141</f>
        <v>3609.0000000000005</v>
      </c>
      <c r="H141" s="18">
        <v>44439</v>
      </c>
      <c r="I141" s="84">
        <v>44330</v>
      </c>
      <c r="J141" s="134">
        <v>1116</v>
      </c>
      <c r="K141" s="34">
        <v>100</v>
      </c>
      <c r="L141" s="14">
        <f>K141*E141</f>
        <v>3609.0000000000005</v>
      </c>
      <c r="M141" s="141">
        <v>1237</v>
      </c>
      <c r="N141" s="18">
        <v>43773</v>
      </c>
      <c r="O141" s="16">
        <f t="shared" si="156"/>
        <v>0</v>
      </c>
      <c r="P141" s="19">
        <f t="shared" si="157"/>
        <v>0</v>
      </c>
      <c r="Q141" s="20"/>
      <c r="R141" s="17"/>
      <c r="S141" s="124"/>
      <c r="T141" s="124"/>
      <c r="U141" s="16">
        <v>100</v>
      </c>
      <c r="V141" s="14">
        <f t="shared" si="174"/>
        <v>3609.0000000000005</v>
      </c>
      <c r="W141" s="71"/>
      <c r="Y141" s="21"/>
      <c r="AE141" s="22"/>
      <c r="AF141" s="22"/>
    </row>
    <row r="142" spans="1:102" ht="38.25" customHeight="1">
      <c r="A142" s="131">
        <v>27</v>
      </c>
      <c r="B142" s="31" t="s">
        <v>42</v>
      </c>
      <c r="C142" s="14" t="s">
        <v>20</v>
      </c>
      <c r="D142" s="131" t="s">
        <v>109</v>
      </c>
      <c r="E142" s="96">
        <v>123.47</v>
      </c>
      <c r="F142" s="16">
        <v>0</v>
      </c>
      <c r="G142" s="14">
        <f t="shared" si="184"/>
        <v>0</v>
      </c>
      <c r="H142" s="18">
        <v>44469</v>
      </c>
      <c r="I142" s="152">
        <v>44230</v>
      </c>
      <c r="J142" s="86">
        <v>187</v>
      </c>
      <c r="K142" s="141">
        <v>104</v>
      </c>
      <c r="L142" s="14">
        <f>K142*E142</f>
        <v>12840.88</v>
      </c>
      <c r="M142" s="141">
        <v>52</v>
      </c>
      <c r="N142" s="18">
        <v>43850</v>
      </c>
      <c r="O142" s="16">
        <f t="shared" si="156"/>
        <v>0</v>
      </c>
      <c r="P142" s="19">
        <f t="shared" si="157"/>
        <v>0</v>
      </c>
      <c r="Q142" s="97"/>
      <c r="R142" s="14"/>
      <c r="S142" s="14"/>
      <c r="T142" s="14"/>
      <c r="U142" s="16">
        <v>0</v>
      </c>
      <c r="V142" s="14">
        <f t="shared" ref="V142" si="186">U142*E142</f>
        <v>0</v>
      </c>
      <c r="W142" s="71"/>
      <c r="X142" s="83"/>
      <c r="AF142" s="22"/>
      <c r="AG142" s="22"/>
    </row>
    <row r="143" spans="1:102" ht="38.25" customHeight="1">
      <c r="A143" s="141">
        <v>28</v>
      </c>
      <c r="B143" s="31" t="s">
        <v>42</v>
      </c>
      <c r="C143" s="14" t="s">
        <v>20</v>
      </c>
      <c r="D143" s="131" t="s">
        <v>109</v>
      </c>
      <c r="E143" s="96">
        <v>123.47</v>
      </c>
      <c r="F143" s="16">
        <v>0</v>
      </c>
      <c r="G143" s="14">
        <f t="shared" ref="G143:G149" si="187">F143*E143</f>
        <v>0</v>
      </c>
      <c r="H143" s="18">
        <v>44469</v>
      </c>
      <c r="I143" s="152">
        <v>44264</v>
      </c>
      <c r="J143" s="86">
        <v>301</v>
      </c>
      <c r="K143" s="141">
        <v>100</v>
      </c>
      <c r="L143" s="14">
        <f>K143*E143</f>
        <v>12347</v>
      </c>
      <c r="M143" s="141">
        <v>1279</v>
      </c>
      <c r="N143" s="18">
        <v>44154</v>
      </c>
      <c r="O143" s="16">
        <f t="shared" si="156"/>
        <v>0</v>
      </c>
      <c r="P143" s="19">
        <f t="shared" si="157"/>
        <v>0</v>
      </c>
      <c r="Q143" s="97"/>
      <c r="R143" s="14"/>
      <c r="S143" s="14"/>
      <c r="T143" s="14"/>
      <c r="U143" s="16">
        <v>0</v>
      </c>
      <c r="V143" s="14">
        <f t="shared" si="174"/>
        <v>0</v>
      </c>
      <c r="W143" s="71"/>
      <c r="X143" s="83"/>
      <c r="AF143" s="22"/>
      <c r="AG143" s="22"/>
    </row>
    <row r="144" spans="1:102" ht="30.75" customHeight="1">
      <c r="A144" s="131">
        <v>29</v>
      </c>
      <c r="B144" s="31" t="s">
        <v>42</v>
      </c>
      <c r="C144" s="14" t="s">
        <v>20</v>
      </c>
      <c r="D144" s="131" t="s">
        <v>109</v>
      </c>
      <c r="E144" s="32">
        <v>123.47</v>
      </c>
      <c r="F144" s="16">
        <v>50</v>
      </c>
      <c r="G144" s="14">
        <f t="shared" si="187"/>
        <v>6173.5</v>
      </c>
      <c r="H144" s="33">
        <v>44469</v>
      </c>
      <c r="I144" s="84">
        <v>44291</v>
      </c>
      <c r="J144" s="134">
        <v>682</v>
      </c>
      <c r="K144" s="34">
        <v>100</v>
      </c>
      <c r="L144" s="14">
        <f t="shared" ref="L144" si="188">K144*E144</f>
        <v>12347</v>
      </c>
      <c r="M144" s="141">
        <v>1279</v>
      </c>
      <c r="N144" s="18">
        <v>44154</v>
      </c>
      <c r="O144" s="16">
        <f t="shared" si="156"/>
        <v>50</v>
      </c>
      <c r="P144" s="19">
        <f t="shared" si="157"/>
        <v>6173.5</v>
      </c>
      <c r="Q144" s="20"/>
      <c r="R144" s="17"/>
      <c r="S144" s="124"/>
      <c r="T144" s="124"/>
      <c r="U144" s="16">
        <v>0</v>
      </c>
      <c r="V144" s="14">
        <f t="shared" si="174"/>
        <v>0</v>
      </c>
      <c r="W144" s="71"/>
      <c r="X144" s="83">
        <f t="shared" ref="X144" si="189">G144-V144</f>
        <v>6173.5</v>
      </c>
      <c r="AF144" s="22"/>
      <c r="AG144" s="22"/>
    </row>
    <row r="145" spans="1:102" s="27" customFormat="1" ht="41.25" customHeight="1">
      <c r="A145" s="141">
        <v>30</v>
      </c>
      <c r="B145" s="31" t="s">
        <v>42</v>
      </c>
      <c r="C145" s="131" t="s">
        <v>20</v>
      </c>
      <c r="D145" s="131" t="s">
        <v>109</v>
      </c>
      <c r="E145" s="32">
        <v>123.47</v>
      </c>
      <c r="F145" s="16">
        <v>300</v>
      </c>
      <c r="G145" s="17">
        <f>F145*E145</f>
        <v>37041</v>
      </c>
      <c r="H145" s="33">
        <v>44469</v>
      </c>
      <c r="I145" s="84">
        <v>44330</v>
      </c>
      <c r="J145" s="134">
        <v>1116</v>
      </c>
      <c r="K145" s="34">
        <v>300</v>
      </c>
      <c r="L145" s="14">
        <f>K145*E145</f>
        <v>37041</v>
      </c>
      <c r="M145" s="141">
        <v>1279</v>
      </c>
      <c r="N145" s="18">
        <v>44154</v>
      </c>
      <c r="O145" s="16">
        <f t="shared" si="156"/>
        <v>50</v>
      </c>
      <c r="P145" s="19">
        <f t="shared" si="157"/>
        <v>6173.5</v>
      </c>
      <c r="Q145" s="20"/>
      <c r="R145" s="17"/>
      <c r="S145" s="124"/>
      <c r="T145" s="124"/>
      <c r="U145" s="16">
        <v>250</v>
      </c>
      <c r="V145" s="14">
        <f>U145*E145</f>
        <v>30867.5</v>
      </c>
      <c r="W145" s="71"/>
      <c r="X145" s="83"/>
      <c r="Y145" s="4"/>
      <c r="Z145" s="4"/>
      <c r="AA145" s="4"/>
      <c r="AB145" s="5"/>
      <c r="AC145" s="5"/>
      <c r="AD145" s="5"/>
      <c r="AE145" s="5"/>
      <c r="AF145" s="22"/>
      <c r="AG145" s="22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</row>
    <row r="146" spans="1:102" ht="34.5" customHeight="1">
      <c r="A146" s="131">
        <v>31</v>
      </c>
      <c r="B146" s="31" t="s">
        <v>77</v>
      </c>
      <c r="C146" s="131" t="s">
        <v>20</v>
      </c>
      <c r="D146" s="131" t="s">
        <v>151</v>
      </c>
      <c r="E146" s="32">
        <v>5.4969999999999999</v>
      </c>
      <c r="F146" s="16">
        <v>0</v>
      </c>
      <c r="G146" s="17">
        <f t="shared" ref="G146" si="190">F146*E146</f>
        <v>0</v>
      </c>
      <c r="H146" s="33">
        <v>44531</v>
      </c>
      <c r="I146" s="12">
        <v>44348</v>
      </c>
      <c r="J146" s="134">
        <v>1267</v>
      </c>
      <c r="K146" s="34">
        <v>200</v>
      </c>
      <c r="L146" s="14">
        <f>K146*E146</f>
        <v>1099.4000000000001</v>
      </c>
      <c r="M146" s="134">
        <v>227</v>
      </c>
      <c r="N146" s="12">
        <v>44259</v>
      </c>
      <c r="O146" s="16">
        <f>K146-U146</f>
        <v>90</v>
      </c>
      <c r="P146" s="19">
        <f t="shared" si="157"/>
        <v>494.73</v>
      </c>
      <c r="Q146" s="20"/>
      <c r="R146" s="17"/>
      <c r="S146" s="124"/>
      <c r="T146" s="124"/>
      <c r="U146" s="16">
        <v>110</v>
      </c>
      <c r="V146" s="14">
        <f t="shared" ref="V146" si="191">U146*E146</f>
        <v>604.66999999999996</v>
      </c>
      <c r="W146" s="71"/>
      <c r="X146" s="83"/>
      <c r="AF146" s="22"/>
      <c r="AG146" s="22"/>
    </row>
    <row r="147" spans="1:102" ht="34.5" customHeight="1">
      <c r="A147" s="141">
        <v>32</v>
      </c>
      <c r="B147" s="31" t="s">
        <v>77</v>
      </c>
      <c r="C147" s="131" t="s">
        <v>20</v>
      </c>
      <c r="D147" s="131" t="s">
        <v>151</v>
      </c>
      <c r="E147" s="32">
        <v>5.4969999999999999</v>
      </c>
      <c r="F147" s="16">
        <v>60</v>
      </c>
      <c r="G147" s="17">
        <f t="shared" si="187"/>
        <v>329.82</v>
      </c>
      <c r="H147" s="33">
        <v>44443</v>
      </c>
      <c r="I147" s="84">
        <v>44313</v>
      </c>
      <c r="J147" s="134">
        <v>960</v>
      </c>
      <c r="K147" s="34">
        <v>200</v>
      </c>
      <c r="L147" s="14">
        <f>K147*E147</f>
        <v>1099.4000000000001</v>
      </c>
      <c r="M147" s="134">
        <v>227</v>
      </c>
      <c r="N147" s="12">
        <v>44259</v>
      </c>
      <c r="O147" s="16">
        <f t="shared" si="156"/>
        <v>60</v>
      </c>
      <c r="P147" s="19">
        <f t="shared" si="157"/>
        <v>329.82</v>
      </c>
      <c r="Q147" s="20"/>
      <c r="R147" s="17"/>
      <c r="S147" s="124"/>
      <c r="T147" s="124"/>
      <c r="U147" s="16">
        <v>0</v>
      </c>
      <c r="V147" s="14">
        <f t="shared" si="174"/>
        <v>0</v>
      </c>
      <c r="W147" s="71"/>
      <c r="X147" s="83"/>
      <c r="AF147" s="22"/>
      <c r="AG147" s="22"/>
    </row>
    <row r="148" spans="1:102" ht="34.5" customHeight="1">
      <c r="A148" s="131">
        <v>33</v>
      </c>
      <c r="B148" s="31" t="s">
        <v>77</v>
      </c>
      <c r="C148" s="131" t="s">
        <v>20</v>
      </c>
      <c r="D148" s="131" t="s">
        <v>151</v>
      </c>
      <c r="E148" s="32">
        <v>5.4969999999999999</v>
      </c>
      <c r="F148" s="16">
        <v>0</v>
      </c>
      <c r="G148" s="17">
        <f t="shared" ref="G148" si="192">F148*E148</f>
        <v>0</v>
      </c>
      <c r="H148" s="33">
        <v>44443</v>
      </c>
      <c r="I148" s="84">
        <v>44291</v>
      </c>
      <c r="J148" s="134">
        <v>682</v>
      </c>
      <c r="K148" s="34">
        <v>100</v>
      </c>
      <c r="L148" s="14">
        <f>K148*E148</f>
        <v>549.70000000000005</v>
      </c>
      <c r="M148" s="134">
        <v>1250</v>
      </c>
      <c r="N148" s="12">
        <v>44152</v>
      </c>
      <c r="O148" s="16">
        <f t="shared" si="156"/>
        <v>0</v>
      </c>
      <c r="P148" s="19">
        <f t="shared" si="157"/>
        <v>0</v>
      </c>
      <c r="Q148" s="20"/>
      <c r="R148" s="17"/>
      <c r="S148" s="124"/>
      <c r="T148" s="124"/>
      <c r="U148" s="16">
        <v>0</v>
      </c>
      <c r="V148" s="14">
        <f t="shared" ref="V148" si="193">U148*E148</f>
        <v>0</v>
      </c>
      <c r="W148" s="71"/>
      <c r="X148" s="83"/>
      <c r="AF148" s="22"/>
      <c r="AG148" s="22"/>
    </row>
    <row r="149" spans="1:102" ht="34.5" customHeight="1">
      <c r="A149" s="141">
        <v>34</v>
      </c>
      <c r="B149" s="31" t="s">
        <v>77</v>
      </c>
      <c r="C149" s="131" t="s">
        <v>20</v>
      </c>
      <c r="D149" s="131" t="s">
        <v>154</v>
      </c>
      <c r="E149" s="32">
        <v>5.4969999999999999</v>
      </c>
      <c r="F149" s="16">
        <v>0</v>
      </c>
      <c r="G149" s="17">
        <f t="shared" si="187"/>
        <v>0</v>
      </c>
      <c r="H149" s="33">
        <v>44411</v>
      </c>
      <c r="I149" s="152">
        <v>44230</v>
      </c>
      <c r="J149" s="86">
        <v>187</v>
      </c>
      <c r="K149" s="34">
        <v>200</v>
      </c>
      <c r="L149" s="14">
        <f t="shared" ref="L149" si="194">K149*E149</f>
        <v>1099.4000000000001</v>
      </c>
      <c r="M149" s="134">
        <v>1250</v>
      </c>
      <c r="N149" s="12">
        <v>44152</v>
      </c>
      <c r="O149" s="16">
        <f t="shared" si="156"/>
        <v>0</v>
      </c>
      <c r="P149" s="19">
        <f t="shared" si="157"/>
        <v>0</v>
      </c>
      <c r="Q149" s="20"/>
      <c r="R149" s="17"/>
      <c r="S149" s="124"/>
      <c r="T149" s="124"/>
      <c r="U149" s="16">
        <v>0</v>
      </c>
      <c r="V149" s="14">
        <f t="shared" si="174"/>
        <v>0</v>
      </c>
      <c r="W149" s="71"/>
      <c r="X149" s="83">
        <f t="shared" ref="X149" si="195">G149-V149</f>
        <v>0</v>
      </c>
      <c r="AF149" s="22"/>
      <c r="AG149" s="22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</row>
    <row r="150" spans="1:102" ht="34.5" customHeight="1">
      <c r="A150" s="131">
        <v>35</v>
      </c>
      <c r="B150" s="31" t="s">
        <v>77</v>
      </c>
      <c r="C150" s="131" t="s">
        <v>20</v>
      </c>
      <c r="D150" s="131" t="s">
        <v>154</v>
      </c>
      <c r="E150" s="32">
        <v>5.4969999999999999</v>
      </c>
      <c r="F150" s="16">
        <v>0</v>
      </c>
      <c r="G150" s="17">
        <f t="shared" ref="G150" si="196">F150*E150</f>
        <v>0</v>
      </c>
      <c r="H150" s="33">
        <v>44448</v>
      </c>
      <c r="I150" s="152">
        <v>44264</v>
      </c>
      <c r="J150" s="86">
        <v>301</v>
      </c>
      <c r="K150" s="34">
        <v>100</v>
      </c>
      <c r="L150" s="14">
        <f t="shared" ref="L150" si="197">K150*E150</f>
        <v>549.70000000000005</v>
      </c>
      <c r="M150" s="134">
        <v>1250</v>
      </c>
      <c r="N150" s="12">
        <v>44152</v>
      </c>
      <c r="O150" s="16">
        <f t="shared" si="156"/>
        <v>0</v>
      </c>
      <c r="P150" s="19">
        <f t="shared" si="157"/>
        <v>0</v>
      </c>
      <c r="Q150" s="20"/>
      <c r="R150" s="17"/>
      <c r="S150" s="124"/>
      <c r="T150" s="124"/>
      <c r="U150" s="16">
        <v>0</v>
      </c>
      <c r="V150" s="14">
        <f t="shared" ref="V150" si="198">U150*E150</f>
        <v>0</v>
      </c>
      <c r="W150" s="71"/>
      <c r="X150" s="83">
        <f t="shared" ref="X150:X153" si="199">G150-V150</f>
        <v>0</v>
      </c>
      <c r="AF150" s="22"/>
      <c r="AG150" s="22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</row>
    <row r="151" spans="1:102" ht="29.25" customHeight="1">
      <c r="A151" s="131"/>
      <c r="B151" s="36" t="s">
        <v>14</v>
      </c>
      <c r="C151" s="128"/>
      <c r="D151" s="41"/>
      <c r="E151" s="41"/>
      <c r="F151" s="42">
        <f>SUM(F116:F150)</f>
        <v>1402</v>
      </c>
      <c r="G151" s="41">
        <f>SUM(G116:G150)</f>
        <v>64530.548000000003</v>
      </c>
      <c r="H151" s="82"/>
      <c r="I151" s="82"/>
      <c r="J151" s="38"/>
      <c r="K151" s="128">
        <f>SUM(K116:K150)</f>
        <v>5324</v>
      </c>
      <c r="L151" s="41">
        <f>SUM(L116:L150)</f>
        <v>169779.22</v>
      </c>
      <c r="M151" s="128"/>
      <c r="N151" s="82"/>
      <c r="O151" s="128">
        <f>SUM(O116:O150)</f>
        <v>1136</v>
      </c>
      <c r="P151" s="94">
        <f>SUM(P116:P150)</f>
        <v>34934.592000000004</v>
      </c>
      <c r="Q151" s="133"/>
      <c r="R151" s="41"/>
      <c r="S151" s="133"/>
      <c r="T151" s="133"/>
      <c r="U151" s="42">
        <f>SUM(U116:U150)</f>
        <v>1316</v>
      </c>
      <c r="V151" s="41">
        <f>SUM(V116:V150)</f>
        <v>54925.555999999997</v>
      </c>
      <c r="W151" s="89"/>
      <c r="X151" s="83">
        <f t="shared" si="199"/>
        <v>9604.9920000000056</v>
      </c>
      <c r="Y151" s="95" t="e">
        <f>G151-P151+#REF!+#REF!+L140</f>
        <v>#REF!</v>
      </c>
      <c r="AF151" s="22"/>
      <c r="AG151" s="22"/>
    </row>
    <row r="152" spans="1:102" ht="29.25" customHeight="1">
      <c r="A152" s="201" t="s">
        <v>68</v>
      </c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3"/>
      <c r="W152" s="70"/>
      <c r="X152" s="83">
        <f t="shared" si="199"/>
        <v>0</v>
      </c>
      <c r="AF152" s="22"/>
      <c r="AG152" s="22"/>
    </row>
    <row r="153" spans="1:102" ht="25.5" customHeight="1">
      <c r="A153" s="141">
        <v>1</v>
      </c>
      <c r="B153" s="13" t="s">
        <v>40</v>
      </c>
      <c r="C153" s="14" t="s">
        <v>20</v>
      </c>
      <c r="D153" s="131" t="s">
        <v>136</v>
      </c>
      <c r="E153" s="15">
        <v>5.8849999999999998</v>
      </c>
      <c r="F153" s="16">
        <v>0</v>
      </c>
      <c r="G153" s="17">
        <f>F153*E153</f>
        <v>0</v>
      </c>
      <c r="H153" s="18">
        <v>44926</v>
      </c>
      <c r="I153" s="12"/>
      <c r="J153" s="134"/>
      <c r="K153" s="141"/>
      <c r="L153" s="14">
        <f t="shared" ref="L153:L171" si="200">K153*E153</f>
        <v>0</v>
      </c>
      <c r="M153" s="141">
        <v>816</v>
      </c>
      <c r="N153" s="18">
        <v>44050</v>
      </c>
      <c r="O153" s="16">
        <f>F153-U153</f>
        <v>0</v>
      </c>
      <c r="P153" s="19">
        <f>O153*E153</f>
        <v>0</v>
      </c>
      <c r="Q153" s="20"/>
      <c r="R153" s="17"/>
      <c r="S153" s="14"/>
      <c r="T153" s="14"/>
      <c r="U153" s="16">
        <v>0</v>
      </c>
      <c r="V153" s="14">
        <f>U153*E153</f>
        <v>0</v>
      </c>
      <c r="W153" s="71"/>
      <c r="X153" s="83">
        <f t="shared" si="199"/>
        <v>0</v>
      </c>
      <c r="AF153" s="22"/>
      <c r="AG153" s="22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</row>
    <row r="154" spans="1:102" ht="25.5" customHeight="1">
      <c r="A154" s="141">
        <v>2</v>
      </c>
      <c r="B154" s="13" t="s">
        <v>40</v>
      </c>
      <c r="C154" s="14" t="s">
        <v>20</v>
      </c>
      <c r="D154" s="131" t="s">
        <v>189</v>
      </c>
      <c r="E154" s="15">
        <v>5.7190000000000003</v>
      </c>
      <c r="F154" s="16">
        <v>150</v>
      </c>
      <c r="G154" s="17">
        <f>F154*E154</f>
        <v>857.85</v>
      </c>
      <c r="H154" s="18">
        <v>45077</v>
      </c>
      <c r="I154" s="12">
        <v>44342</v>
      </c>
      <c r="J154" s="134">
        <v>1175</v>
      </c>
      <c r="K154" s="141">
        <v>150</v>
      </c>
      <c r="L154" s="14">
        <f t="shared" ref="L154" si="201">K154*E154</f>
        <v>857.85</v>
      </c>
      <c r="M154" s="141">
        <v>566</v>
      </c>
      <c r="N154" s="18">
        <v>44337</v>
      </c>
      <c r="O154" s="16">
        <f>K154-U154</f>
        <v>21</v>
      </c>
      <c r="P154" s="19">
        <f>O154*E154</f>
        <v>120.099</v>
      </c>
      <c r="Q154" s="20"/>
      <c r="R154" s="17"/>
      <c r="S154" s="14"/>
      <c r="T154" s="14"/>
      <c r="U154" s="16">
        <v>129</v>
      </c>
      <c r="V154" s="14">
        <f>U154*E154</f>
        <v>737.75100000000009</v>
      </c>
      <c r="W154" s="71"/>
      <c r="X154" s="83">
        <f t="shared" ref="X154" si="202">G154-V154</f>
        <v>120.09899999999993</v>
      </c>
      <c r="AF154" s="22"/>
      <c r="AG154" s="22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</row>
    <row r="155" spans="1:102" ht="33" customHeight="1">
      <c r="A155" s="141">
        <v>3</v>
      </c>
      <c r="B155" s="13" t="s">
        <v>39</v>
      </c>
      <c r="C155" s="14" t="s">
        <v>20</v>
      </c>
      <c r="D155" s="131" t="s">
        <v>119</v>
      </c>
      <c r="E155" s="135">
        <v>3.2789999999999999</v>
      </c>
      <c r="F155" s="16">
        <v>0</v>
      </c>
      <c r="G155" s="96">
        <f t="shared" ref="G155" si="203">F155*E155</f>
        <v>0</v>
      </c>
      <c r="H155" s="18">
        <v>44347</v>
      </c>
      <c r="I155" s="12">
        <v>44229</v>
      </c>
      <c r="J155" s="134">
        <v>119</v>
      </c>
      <c r="K155" s="141">
        <v>100</v>
      </c>
      <c r="L155" s="14">
        <f t="shared" si="200"/>
        <v>327.9</v>
      </c>
      <c r="M155" s="141">
        <v>312</v>
      </c>
      <c r="N155" s="18">
        <v>43903</v>
      </c>
      <c r="O155" s="16">
        <f t="shared" ref="O155:O185" si="204">F155-U155</f>
        <v>0</v>
      </c>
      <c r="P155" s="19">
        <f t="shared" ref="P155:P185" si="205">O155*E155</f>
        <v>0</v>
      </c>
      <c r="Q155" s="131"/>
      <c r="R155" s="17"/>
      <c r="S155" s="28"/>
      <c r="T155" s="28"/>
      <c r="U155" s="16">
        <v>0</v>
      </c>
      <c r="V155" s="14">
        <f t="shared" ref="V155" si="206">U155*E155</f>
        <v>0</v>
      </c>
      <c r="W155" s="71"/>
      <c r="X155" s="83"/>
      <c r="AF155" s="22"/>
      <c r="AG155" s="22"/>
    </row>
    <row r="156" spans="1:102" ht="33" customHeight="1">
      <c r="A156" s="141">
        <v>4</v>
      </c>
      <c r="B156" s="13" t="s">
        <v>39</v>
      </c>
      <c r="C156" s="14" t="s">
        <v>20</v>
      </c>
      <c r="D156" s="131" t="s">
        <v>119</v>
      </c>
      <c r="E156" s="135">
        <v>3.2789999999999999</v>
      </c>
      <c r="F156" s="16">
        <v>0</v>
      </c>
      <c r="G156" s="96">
        <f t="shared" ref="G156" si="207">F156*E156</f>
        <v>0</v>
      </c>
      <c r="H156" s="18">
        <v>44347</v>
      </c>
      <c r="I156" s="12">
        <v>44265</v>
      </c>
      <c r="J156" s="134">
        <v>305</v>
      </c>
      <c r="K156" s="141">
        <v>360</v>
      </c>
      <c r="L156" s="14">
        <f t="shared" ref="L156:L160" si="208">K156*E156</f>
        <v>1180.44</v>
      </c>
      <c r="M156" s="141">
        <v>223</v>
      </c>
      <c r="N156" s="18">
        <v>44258</v>
      </c>
      <c r="O156" s="16">
        <f t="shared" si="204"/>
        <v>0</v>
      </c>
      <c r="P156" s="19">
        <f t="shared" ref="P156:P161" si="209">O156*E156</f>
        <v>0</v>
      </c>
      <c r="Q156" s="131"/>
      <c r="R156" s="17"/>
      <c r="S156" s="28"/>
      <c r="T156" s="28"/>
      <c r="U156" s="16">
        <v>0</v>
      </c>
      <c r="V156" s="14">
        <f t="shared" ref="V156:V160" si="210">U156*E156</f>
        <v>0</v>
      </c>
      <c r="W156" s="71"/>
      <c r="X156" s="83"/>
      <c r="AF156" s="22"/>
      <c r="AG156" s="22"/>
    </row>
    <row r="157" spans="1:102" ht="49.5" customHeight="1">
      <c r="A157" s="141">
        <v>5</v>
      </c>
      <c r="B157" s="13" t="s">
        <v>197</v>
      </c>
      <c r="C157" s="14" t="s">
        <v>20</v>
      </c>
      <c r="D157" s="131" t="s">
        <v>177</v>
      </c>
      <c r="E157" s="23">
        <v>4.6639999999999997</v>
      </c>
      <c r="F157" s="16">
        <v>16</v>
      </c>
      <c r="G157" s="17">
        <f>F157*E157</f>
        <v>74.623999999999995</v>
      </c>
      <c r="H157" s="18">
        <v>45107</v>
      </c>
      <c r="I157" s="84">
        <v>44308</v>
      </c>
      <c r="J157" s="134">
        <v>873</v>
      </c>
      <c r="K157" s="34">
        <v>200</v>
      </c>
      <c r="L157" s="14">
        <f>K157*E157</f>
        <v>932.8</v>
      </c>
      <c r="M157" s="141">
        <v>441</v>
      </c>
      <c r="N157" s="18">
        <v>44305</v>
      </c>
      <c r="O157" s="16">
        <f t="shared" ref="O157" si="211">F157-U157</f>
        <v>16</v>
      </c>
      <c r="P157" s="19">
        <f t="shared" ref="P157" si="212">O157*E157</f>
        <v>74.623999999999995</v>
      </c>
      <c r="Q157" s="20"/>
      <c r="R157" s="17"/>
      <c r="S157" s="14"/>
      <c r="T157" s="14"/>
      <c r="U157" s="16">
        <v>0</v>
      </c>
      <c r="V157" s="14">
        <f>U157*E157</f>
        <v>0</v>
      </c>
      <c r="W157" s="71"/>
      <c r="Y157" s="21">
        <f>G157-V157</f>
        <v>74.623999999999995</v>
      </c>
      <c r="AE157" s="22"/>
      <c r="AF157" s="22"/>
    </row>
    <row r="158" spans="1:102" ht="41.25" customHeight="1">
      <c r="A158" s="141">
        <v>6</v>
      </c>
      <c r="B158" s="13" t="s">
        <v>39</v>
      </c>
      <c r="C158" s="14" t="s">
        <v>20</v>
      </c>
      <c r="D158" s="131" t="s">
        <v>177</v>
      </c>
      <c r="E158" s="135">
        <v>4.6639999999999997</v>
      </c>
      <c r="F158" s="16">
        <v>200</v>
      </c>
      <c r="G158" s="96">
        <f t="shared" ref="G158" si="213">F158*E158</f>
        <v>932.8</v>
      </c>
      <c r="H158" s="18">
        <v>45107</v>
      </c>
      <c r="I158" s="84">
        <v>44327</v>
      </c>
      <c r="J158" s="134">
        <v>1083</v>
      </c>
      <c r="K158" s="141">
        <v>200</v>
      </c>
      <c r="L158" s="14">
        <f t="shared" ref="L158" si="214">K158*E158</f>
        <v>932.8</v>
      </c>
      <c r="M158" s="141">
        <v>441</v>
      </c>
      <c r="N158" s="18">
        <v>44305</v>
      </c>
      <c r="O158" s="16">
        <f>K158-U158</f>
        <v>0</v>
      </c>
      <c r="P158" s="19">
        <f t="shared" ref="P158" si="215">O158*E158</f>
        <v>0</v>
      </c>
      <c r="Q158" s="131"/>
      <c r="R158" s="17"/>
      <c r="S158" s="28"/>
      <c r="T158" s="28"/>
      <c r="U158" s="16">
        <v>200</v>
      </c>
      <c r="V158" s="14">
        <f t="shared" ref="V158" si="216">U158*E158</f>
        <v>932.8</v>
      </c>
      <c r="W158" s="71"/>
      <c r="X158" s="83"/>
      <c r="AF158" s="22"/>
      <c r="AG158" s="22"/>
    </row>
    <row r="159" spans="1:102" ht="41.25" customHeight="1">
      <c r="A159" s="141">
        <v>7</v>
      </c>
      <c r="B159" s="13" t="s">
        <v>39</v>
      </c>
      <c r="C159" s="14" t="s">
        <v>20</v>
      </c>
      <c r="D159" s="131" t="s">
        <v>177</v>
      </c>
      <c r="E159" s="135">
        <v>4.6639999999999997</v>
      </c>
      <c r="F159" s="16">
        <v>200</v>
      </c>
      <c r="G159" s="96">
        <f t="shared" ref="G159" si="217">F159*E159</f>
        <v>932.8</v>
      </c>
      <c r="H159" s="18">
        <v>45107</v>
      </c>
      <c r="I159" s="84">
        <v>44342</v>
      </c>
      <c r="J159" s="134">
        <v>1175</v>
      </c>
      <c r="K159" s="141">
        <v>200</v>
      </c>
      <c r="L159" s="14">
        <f t="shared" ref="L159" si="218">K159*E159</f>
        <v>932.8</v>
      </c>
      <c r="M159" s="141">
        <v>566</v>
      </c>
      <c r="N159" s="18">
        <v>44337</v>
      </c>
      <c r="O159" s="16">
        <f>K159-U159</f>
        <v>37</v>
      </c>
      <c r="P159" s="19">
        <f t="shared" ref="P159" si="219">O159*E159</f>
        <v>172.56799999999998</v>
      </c>
      <c r="Q159" s="131"/>
      <c r="R159" s="17"/>
      <c r="S159" s="28"/>
      <c r="T159" s="28"/>
      <c r="U159" s="16">
        <v>163</v>
      </c>
      <c r="V159" s="14">
        <f t="shared" ref="V159" si="220">U159*E159</f>
        <v>760.23199999999997</v>
      </c>
      <c r="W159" s="71"/>
      <c r="X159" s="83"/>
      <c r="AF159" s="22"/>
      <c r="AG159" s="22"/>
    </row>
    <row r="160" spans="1:102" ht="25.5" customHeight="1">
      <c r="A160" s="141">
        <v>8</v>
      </c>
      <c r="B160" s="13" t="s">
        <v>40</v>
      </c>
      <c r="C160" s="14" t="s">
        <v>20</v>
      </c>
      <c r="D160" s="131" t="s">
        <v>189</v>
      </c>
      <c r="E160" s="15">
        <v>5.7190000000000003</v>
      </c>
      <c r="F160" s="16">
        <v>15</v>
      </c>
      <c r="G160" s="17">
        <f>F160*E160</f>
        <v>85.785000000000011</v>
      </c>
      <c r="H160" s="18">
        <v>45077</v>
      </c>
      <c r="I160" s="12">
        <v>44270</v>
      </c>
      <c r="J160" s="134" t="s">
        <v>190</v>
      </c>
      <c r="K160" s="141">
        <v>100</v>
      </c>
      <c r="L160" s="14">
        <f t="shared" si="208"/>
        <v>571.9</v>
      </c>
      <c r="M160" s="141">
        <v>260</v>
      </c>
      <c r="N160" s="18">
        <v>44266</v>
      </c>
      <c r="O160" s="16">
        <f t="shared" si="204"/>
        <v>15</v>
      </c>
      <c r="P160" s="19">
        <f t="shared" si="209"/>
        <v>85.785000000000011</v>
      </c>
      <c r="Q160" s="20"/>
      <c r="R160" s="17"/>
      <c r="S160" s="14"/>
      <c r="T160" s="14"/>
      <c r="U160" s="16">
        <v>0</v>
      </c>
      <c r="V160" s="14">
        <f t="shared" si="210"/>
        <v>0</v>
      </c>
      <c r="W160" s="71"/>
      <c r="X160" s="83">
        <f>G160-V160</f>
        <v>85.785000000000011</v>
      </c>
      <c r="AF160" s="22"/>
      <c r="AG160" s="22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</row>
    <row r="161" spans="1:102" ht="50.25" customHeight="1">
      <c r="A161" s="141">
        <v>9</v>
      </c>
      <c r="B161" s="13" t="s">
        <v>45</v>
      </c>
      <c r="C161" s="14" t="s">
        <v>20</v>
      </c>
      <c r="D161" s="131" t="s">
        <v>186</v>
      </c>
      <c r="E161" s="96">
        <v>5.4130000000000003</v>
      </c>
      <c r="F161" s="141">
        <v>254</v>
      </c>
      <c r="G161" s="96">
        <f t="shared" ref="G161" si="221">F161*E161</f>
        <v>1374.902</v>
      </c>
      <c r="H161" s="18">
        <v>44804</v>
      </c>
      <c r="I161" s="12">
        <v>44270</v>
      </c>
      <c r="J161" s="134" t="s">
        <v>190</v>
      </c>
      <c r="K161" s="141">
        <v>400</v>
      </c>
      <c r="L161" s="14">
        <f>K161*E161</f>
        <v>2165.2000000000003</v>
      </c>
      <c r="M161" s="141">
        <v>260</v>
      </c>
      <c r="N161" s="18">
        <v>44266</v>
      </c>
      <c r="O161" s="16">
        <f t="shared" ref="O161" si="222">F161-U161</f>
        <v>9</v>
      </c>
      <c r="P161" s="19">
        <f t="shared" si="209"/>
        <v>48.716999999999999</v>
      </c>
      <c r="Q161" s="97"/>
      <c r="R161" s="14"/>
      <c r="S161" s="14"/>
      <c r="T161" s="14"/>
      <c r="U161" s="141">
        <v>245</v>
      </c>
      <c r="V161" s="14">
        <f>U161*E161</f>
        <v>1326.1850000000002</v>
      </c>
      <c r="W161" s="71"/>
      <c r="X161" s="83"/>
      <c r="AF161" s="22"/>
      <c r="AG161" s="22"/>
    </row>
    <row r="162" spans="1:102" ht="50.25" customHeight="1">
      <c r="A162" s="141">
        <v>10</v>
      </c>
      <c r="B162" s="13" t="s">
        <v>45</v>
      </c>
      <c r="C162" s="14" t="s">
        <v>20</v>
      </c>
      <c r="D162" s="131" t="s">
        <v>186</v>
      </c>
      <c r="E162" s="96">
        <v>5.4130000000000003</v>
      </c>
      <c r="F162" s="141">
        <v>100</v>
      </c>
      <c r="G162" s="96">
        <f t="shared" ref="G162:G168" si="223">F162*E162</f>
        <v>541.30000000000007</v>
      </c>
      <c r="H162" s="18">
        <v>44804</v>
      </c>
      <c r="I162" s="12">
        <v>44342</v>
      </c>
      <c r="J162" s="134">
        <v>1175</v>
      </c>
      <c r="K162" s="141">
        <v>100</v>
      </c>
      <c r="L162" s="14">
        <f>K162*E162</f>
        <v>541.30000000000007</v>
      </c>
      <c r="M162" s="141">
        <v>566</v>
      </c>
      <c r="N162" s="18">
        <v>44337</v>
      </c>
      <c r="O162" s="16">
        <f>K162-U162</f>
        <v>100</v>
      </c>
      <c r="P162" s="19">
        <f t="shared" si="205"/>
        <v>541.30000000000007</v>
      </c>
      <c r="Q162" s="97"/>
      <c r="R162" s="14"/>
      <c r="S162" s="14"/>
      <c r="T162" s="14"/>
      <c r="U162" s="141">
        <v>0</v>
      </c>
      <c r="V162" s="14">
        <f>U162*E162</f>
        <v>0</v>
      </c>
      <c r="W162" s="71"/>
      <c r="X162" s="83"/>
      <c r="AF162" s="22"/>
      <c r="AG162" s="22"/>
    </row>
    <row r="163" spans="1:102" s="27" customFormat="1" ht="52.5" customHeight="1">
      <c r="A163" s="141">
        <v>11</v>
      </c>
      <c r="B163" s="13" t="s">
        <v>187</v>
      </c>
      <c r="C163" s="14" t="s">
        <v>20</v>
      </c>
      <c r="D163" s="131" t="s">
        <v>183</v>
      </c>
      <c r="E163" s="23">
        <v>3.8170000000000002</v>
      </c>
      <c r="F163" s="16">
        <v>0</v>
      </c>
      <c r="G163" s="17">
        <f t="shared" si="223"/>
        <v>0</v>
      </c>
      <c r="H163" s="18">
        <v>44651</v>
      </c>
      <c r="I163" s="12">
        <v>44270</v>
      </c>
      <c r="J163" s="134" t="s">
        <v>190</v>
      </c>
      <c r="K163" s="141">
        <v>60</v>
      </c>
      <c r="L163" s="14">
        <f t="shared" ref="L163:L164" si="224">K163*E163</f>
        <v>229.02</v>
      </c>
      <c r="M163" s="141">
        <v>273</v>
      </c>
      <c r="N163" s="18">
        <v>44267</v>
      </c>
      <c r="O163" s="16">
        <f t="shared" si="204"/>
        <v>0</v>
      </c>
      <c r="P163" s="19">
        <f t="shared" si="205"/>
        <v>0</v>
      </c>
      <c r="Q163" s="20"/>
      <c r="R163" s="17"/>
      <c r="S163" s="14"/>
      <c r="T163" s="14"/>
      <c r="U163" s="16">
        <v>0</v>
      </c>
      <c r="V163" s="14">
        <f t="shared" ref="V163:V164" si="225">U163*E163</f>
        <v>0</v>
      </c>
      <c r="W163" s="71"/>
      <c r="X163" s="24"/>
      <c r="Y163" s="21">
        <f t="shared" ref="Y163:Y164" si="226">G163-V163</f>
        <v>0</v>
      </c>
      <c r="Z163" s="25"/>
      <c r="AA163" s="25"/>
      <c r="AB163" s="26"/>
      <c r="AC163" s="26"/>
      <c r="AD163" s="26"/>
      <c r="AE163" s="22"/>
      <c r="AF163" s="22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</row>
    <row r="164" spans="1:102" s="27" customFormat="1" ht="52.5" customHeight="1">
      <c r="A164" s="141">
        <v>12</v>
      </c>
      <c r="B164" s="13" t="s">
        <v>187</v>
      </c>
      <c r="C164" s="14" t="s">
        <v>20</v>
      </c>
      <c r="D164" s="131" t="s">
        <v>185</v>
      </c>
      <c r="E164" s="23">
        <v>3.8170000000000002</v>
      </c>
      <c r="F164" s="16">
        <v>80</v>
      </c>
      <c r="G164" s="17">
        <f t="shared" si="223"/>
        <v>305.36</v>
      </c>
      <c r="H164" s="18">
        <v>44651</v>
      </c>
      <c r="I164" s="84">
        <v>44308</v>
      </c>
      <c r="J164" s="134">
        <v>873</v>
      </c>
      <c r="K164" s="141">
        <v>100</v>
      </c>
      <c r="L164" s="14">
        <f t="shared" si="224"/>
        <v>381.70000000000005</v>
      </c>
      <c r="M164" s="141">
        <v>392</v>
      </c>
      <c r="N164" s="18">
        <v>44298</v>
      </c>
      <c r="O164" s="16">
        <f t="shared" si="204"/>
        <v>40</v>
      </c>
      <c r="P164" s="19">
        <f t="shared" si="205"/>
        <v>152.68</v>
      </c>
      <c r="Q164" s="20"/>
      <c r="R164" s="17"/>
      <c r="S164" s="14"/>
      <c r="T164" s="14"/>
      <c r="U164" s="16">
        <v>40</v>
      </c>
      <c r="V164" s="14">
        <f t="shared" si="225"/>
        <v>152.68</v>
      </c>
      <c r="W164" s="71"/>
      <c r="X164" s="24"/>
      <c r="Y164" s="21">
        <f t="shared" si="226"/>
        <v>152.68</v>
      </c>
      <c r="Z164" s="25"/>
      <c r="AA164" s="25"/>
      <c r="AB164" s="26"/>
      <c r="AC164" s="26"/>
      <c r="AD164" s="26"/>
      <c r="AE164" s="22"/>
      <c r="AF164" s="22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</row>
    <row r="165" spans="1:102" ht="30.75" customHeight="1">
      <c r="A165" s="141">
        <v>13</v>
      </c>
      <c r="B165" s="13" t="s">
        <v>59</v>
      </c>
      <c r="C165" s="124" t="s">
        <v>20</v>
      </c>
      <c r="D165" s="131" t="s">
        <v>92</v>
      </c>
      <c r="E165" s="135">
        <v>55.58</v>
      </c>
      <c r="F165" s="16">
        <v>0</v>
      </c>
      <c r="G165" s="14">
        <f t="shared" si="223"/>
        <v>0</v>
      </c>
      <c r="H165" s="18">
        <v>44316</v>
      </c>
      <c r="I165" s="12">
        <v>44229</v>
      </c>
      <c r="J165" s="134">
        <v>119</v>
      </c>
      <c r="K165" s="141">
        <v>800</v>
      </c>
      <c r="L165" s="14">
        <f t="shared" si="200"/>
        <v>44464</v>
      </c>
      <c r="M165" s="141">
        <v>1249</v>
      </c>
      <c r="N165" s="18">
        <v>43804</v>
      </c>
      <c r="O165" s="16">
        <f t="shared" si="204"/>
        <v>0</v>
      </c>
      <c r="P165" s="19">
        <f t="shared" si="205"/>
        <v>0</v>
      </c>
      <c r="Q165" s="131"/>
      <c r="R165" s="17"/>
      <c r="S165" s="28"/>
      <c r="T165" s="28"/>
      <c r="U165" s="16">
        <v>0</v>
      </c>
      <c r="V165" s="14">
        <f t="shared" ref="V165:V167" si="227">U165*E165</f>
        <v>0</v>
      </c>
      <c r="W165" s="71"/>
      <c r="X165" s="45">
        <f>G165-V165</f>
        <v>0</v>
      </c>
      <c r="Y165" s="5"/>
      <c r="Z165" s="5"/>
      <c r="AA165" s="5"/>
      <c r="AF165" s="22"/>
      <c r="AG165" s="22"/>
    </row>
    <row r="166" spans="1:102" ht="30.75" customHeight="1">
      <c r="A166" s="141">
        <v>14</v>
      </c>
      <c r="B166" s="13" t="s">
        <v>59</v>
      </c>
      <c r="C166" s="124" t="s">
        <v>20</v>
      </c>
      <c r="D166" s="131" t="s">
        <v>94</v>
      </c>
      <c r="E166" s="135">
        <v>55.58</v>
      </c>
      <c r="F166" s="16">
        <v>0</v>
      </c>
      <c r="G166" s="14">
        <f t="shared" si="223"/>
        <v>0</v>
      </c>
      <c r="H166" s="18">
        <v>44347</v>
      </c>
      <c r="I166" s="12">
        <v>44265</v>
      </c>
      <c r="J166" s="134">
        <v>305</v>
      </c>
      <c r="K166" s="141">
        <v>60</v>
      </c>
      <c r="L166" s="14">
        <f t="shared" si="200"/>
        <v>3334.7999999999997</v>
      </c>
      <c r="M166" s="141">
        <v>226</v>
      </c>
      <c r="N166" s="18">
        <v>44259</v>
      </c>
      <c r="O166" s="16">
        <f t="shared" si="204"/>
        <v>0</v>
      </c>
      <c r="P166" s="19">
        <f t="shared" si="205"/>
        <v>0</v>
      </c>
      <c r="Q166" s="131"/>
      <c r="R166" s="17"/>
      <c r="S166" s="28"/>
      <c r="T166" s="28"/>
      <c r="U166" s="16">
        <v>0</v>
      </c>
      <c r="V166" s="14">
        <f t="shared" si="227"/>
        <v>0</v>
      </c>
      <c r="W166" s="71"/>
      <c r="X166" s="83">
        <f t="shared" ref="X166:X167" si="228">G166-V166</f>
        <v>0</v>
      </c>
      <c r="Y166" s="5"/>
      <c r="Z166" s="5"/>
      <c r="AA166" s="5"/>
      <c r="AF166" s="22"/>
      <c r="AG166" s="22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</row>
    <row r="167" spans="1:102" ht="30.75" customHeight="1">
      <c r="A167" s="141">
        <v>15</v>
      </c>
      <c r="B167" s="13" t="s">
        <v>59</v>
      </c>
      <c r="C167" s="124" t="s">
        <v>20</v>
      </c>
      <c r="D167" s="131" t="s">
        <v>47</v>
      </c>
      <c r="E167" s="135">
        <v>55.58</v>
      </c>
      <c r="F167" s="16">
        <v>27</v>
      </c>
      <c r="G167" s="14">
        <f t="shared" si="223"/>
        <v>1500.6599999999999</v>
      </c>
      <c r="H167" s="18">
        <v>44377</v>
      </c>
      <c r="I167" s="12">
        <v>44265</v>
      </c>
      <c r="J167" s="134">
        <v>305</v>
      </c>
      <c r="K167" s="141">
        <v>60</v>
      </c>
      <c r="L167" s="14">
        <f t="shared" si="200"/>
        <v>3334.7999999999997</v>
      </c>
      <c r="M167" s="141">
        <v>226</v>
      </c>
      <c r="N167" s="18">
        <v>44259</v>
      </c>
      <c r="O167" s="16">
        <f t="shared" si="204"/>
        <v>27</v>
      </c>
      <c r="P167" s="19">
        <f t="shared" si="205"/>
        <v>1500.6599999999999</v>
      </c>
      <c r="Q167" s="131"/>
      <c r="R167" s="17"/>
      <c r="S167" s="28"/>
      <c r="T167" s="28"/>
      <c r="U167" s="16">
        <v>0</v>
      </c>
      <c r="V167" s="14">
        <f t="shared" si="227"/>
        <v>0</v>
      </c>
      <c r="W167" s="71"/>
      <c r="X167" s="83">
        <f t="shared" si="228"/>
        <v>1500.6599999999999</v>
      </c>
      <c r="Y167" s="5"/>
      <c r="Z167" s="5"/>
      <c r="AA167" s="5"/>
      <c r="AF167" s="22"/>
      <c r="AG167" s="22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</row>
    <row r="168" spans="1:102" ht="37.5" customHeight="1">
      <c r="A168" s="141">
        <v>16</v>
      </c>
      <c r="B168" s="13" t="s">
        <v>59</v>
      </c>
      <c r="C168" s="124" t="s">
        <v>20</v>
      </c>
      <c r="D168" s="131" t="s">
        <v>47</v>
      </c>
      <c r="E168" s="135">
        <v>55.58</v>
      </c>
      <c r="F168" s="16">
        <v>0</v>
      </c>
      <c r="G168" s="96">
        <f t="shared" si="223"/>
        <v>0</v>
      </c>
      <c r="H168" s="18">
        <v>44377</v>
      </c>
      <c r="I168" s="84">
        <v>44356</v>
      </c>
      <c r="J168" s="134">
        <v>1523</v>
      </c>
      <c r="K168" s="141">
        <v>100</v>
      </c>
      <c r="L168" s="14">
        <f t="shared" si="200"/>
        <v>5558</v>
      </c>
      <c r="M168" s="141">
        <v>636</v>
      </c>
      <c r="N168" s="18">
        <v>44355</v>
      </c>
      <c r="O168" s="16">
        <f>K168-U168</f>
        <v>100</v>
      </c>
      <c r="P168" s="19">
        <f t="shared" si="205"/>
        <v>5558</v>
      </c>
      <c r="Q168" s="131"/>
      <c r="R168" s="17"/>
      <c r="S168" s="28"/>
      <c r="T168" s="28"/>
      <c r="U168" s="16">
        <v>0</v>
      </c>
      <c r="V168" s="14">
        <f>U168*E168</f>
        <v>0</v>
      </c>
      <c r="W168" s="71"/>
      <c r="X168" s="83"/>
      <c r="AF168" s="22"/>
      <c r="AG168" s="22"/>
    </row>
    <row r="169" spans="1:102" ht="28.5" customHeight="1">
      <c r="A169" s="141">
        <v>17</v>
      </c>
      <c r="B169" s="13" t="s">
        <v>35</v>
      </c>
      <c r="C169" s="14" t="s">
        <v>20</v>
      </c>
      <c r="D169" s="131" t="s">
        <v>82</v>
      </c>
      <c r="E169" s="14">
        <v>16.91</v>
      </c>
      <c r="F169" s="131">
        <v>0</v>
      </c>
      <c r="G169" s="14">
        <f>F169*E169</f>
        <v>0</v>
      </c>
      <c r="H169" s="18">
        <v>44358</v>
      </c>
      <c r="I169" s="12"/>
      <c r="J169" s="134"/>
      <c r="K169" s="141"/>
      <c r="L169" s="17">
        <f t="shared" si="200"/>
        <v>0</v>
      </c>
      <c r="M169" s="141">
        <v>1020</v>
      </c>
      <c r="N169" s="18">
        <v>44103</v>
      </c>
      <c r="O169" s="16">
        <f t="shared" si="204"/>
        <v>0</v>
      </c>
      <c r="P169" s="19">
        <f t="shared" si="205"/>
        <v>0</v>
      </c>
      <c r="Q169" s="131"/>
      <c r="R169" s="131"/>
      <c r="S169" s="131"/>
      <c r="T169" s="131"/>
      <c r="U169" s="131">
        <v>0</v>
      </c>
      <c r="V169" s="17">
        <f>U169*E169</f>
        <v>0</v>
      </c>
      <c r="W169" s="81"/>
      <c r="AF169" s="22"/>
      <c r="AG169" s="22"/>
    </row>
    <row r="170" spans="1:102" ht="28.5" customHeight="1">
      <c r="A170" s="141">
        <v>18</v>
      </c>
      <c r="B170" s="13" t="s">
        <v>35</v>
      </c>
      <c r="C170" s="14" t="s">
        <v>20</v>
      </c>
      <c r="D170" s="131" t="s">
        <v>140</v>
      </c>
      <c r="E170" s="14">
        <v>16.91</v>
      </c>
      <c r="F170" s="131">
        <v>79</v>
      </c>
      <c r="G170" s="14">
        <f>F170*E170</f>
        <v>1335.89</v>
      </c>
      <c r="H170" s="18">
        <v>44351</v>
      </c>
      <c r="I170" s="12">
        <v>44265</v>
      </c>
      <c r="J170" s="134">
        <v>305</v>
      </c>
      <c r="K170" s="141">
        <v>100</v>
      </c>
      <c r="L170" s="17">
        <f t="shared" si="200"/>
        <v>1691</v>
      </c>
      <c r="M170" s="141">
        <v>225</v>
      </c>
      <c r="N170" s="18">
        <v>44259</v>
      </c>
      <c r="O170" s="16">
        <f t="shared" si="204"/>
        <v>79</v>
      </c>
      <c r="P170" s="19">
        <f t="shared" si="205"/>
        <v>1335.89</v>
      </c>
      <c r="Q170" s="131"/>
      <c r="R170" s="131"/>
      <c r="S170" s="131"/>
      <c r="T170" s="131"/>
      <c r="U170" s="131">
        <v>0</v>
      </c>
      <c r="V170" s="17">
        <f>U170*E170</f>
        <v>0</v>
      </c>
      <c r="W170" s="81"/>
      <c r="AF170" s="22"/>
      <c r="AG170" s="22"/>
    </row>
    <row r="171" spans="1:102" ht="38.25" customHeight="1">
      <c r="A171" s="141">
        <v>19</v>
      </c>
      <c r="B171" s="13" t="s">
        <v>35</v>
      </c>
      <c r="C171" s="14" t="s">
        <v>20</v>
      </c>
      <c r="D171" s="131" t="s">
        <v>82</v>
      </c>
      <c r="E171" s="14">
        <v>16.91</v>
      </c>
      <c r="F171" s="144">
        <v>60</v>
      </c>
      <c r="G171" s="17">
        <f t="shared" ref="G171:G172" si="229">F171*E171</f>
        <v>1014.6</v>
      </c>
      <c r="H171" s="18">
        <v>44358</v>
      </c>
      <c r="I171" s="84">
        <v>44327</v>
      </c>
      <c r="J171" s="134">
        <v>1083</v>
      </c>
      <c r="K171" s="141">
        <v>60</v>
      </c>
      <c r="L171" s="85">
        <f t="shared" si="200"/>
        <v>1014.6</v>
      </c>
      <c r="M171" s="141">
        <v>460</v>
      </c>
      <c r="N171" s="18">
        <v>44308</v>
      </c>
      <c r="O171" s="16">
        <f>K171-U171</f>
        <v>60</v>
      </c>
      <c r="P171" s="19">
        <f t="shared" si="205"/>
        <v>1014.6</v>
      </c>
      <c r="Q171" s="131"/>
      <c r="R171" s="131"/>
      <c r="S171" s="131"/>
      <c r="T171" s="131"/>
      <c r="U171" s="144">
        <v>0</v>
      </c>
      <c r="V171" s="17">
        <f t="shared" ref="V171" si="230">U171*E171</f>
        <v>0</v>
      </c>
      <c r="W171" s="81"/>
      <c r="X171" s="83"/>
      <c r="AF171" s="22"/>
      <c r="AG171" s="22"/>
    </row>
    <row r="172" spans="1:102" ht="31.5" customHeight="1">
      <c r="A172" s="141">
        <v>20</v>
      </c>
      <c r="B172" s="13" t="s">
        <v>35</v>
      </c>
      <c r="C172" s="14" t="s">
        <v>20</v>
      </c>
      <c r="D172" s="131" t="s">
        <v>202</v>
      </c>
      <c r="E172" s="14">
        <v>20.27</v>
      </c>
      <c r="F172" s="131">
        <v>0</v>
      </c>
      <c r="G172" s="17">
        <f t="shared" si="229"/>
        <v>0</v>
      </c>
      <c r="H172" s="18">
        <v>45091</v>
      </c>
      <c r="I172" s="84">
        <v>44356</v>
      </c>
      <c r="J172" s="134">
        <v>1523</v>
      </c>
      <c r="K172" s="141">
        <v>200</v>
      </c>
      <c r="L172" s="17">
        <f>K172*E172</f>
        <v>4054</v>
      </c>
      <c r="M172" s="141">
        <v>597</v>
      </c>
      <c r="N172" s="18">
        <v>44348</v>
      </c>
      <c r="O172" s="16">
        <f>K172-U172</f>
        <v>54</v>
      </c>
      <c r="P172" s="96">
        <f t="shared" si="205"/>
        <v>1094.58</v>
      </c>
      <c r="Q172" s="131"/>
      <c r="R172" s="131"/>
      <c r="S172" s="131"/>
      <c r="T172" s="131"/>
      <c r="U172" s="131">
        <v>146</v>
      </c>
      <c r="V172" s="17">
        <f>U172*E172</f>
        <v>2959.42</v>
      </c>
      <c r="W172" s="81"/>
      <c r="X172" s="83"/>
      <c r="AF172" s="22"/>
      <c r="AG172" s="22"/>
    </row>
    <row r="173" spans="1:102" ht="38.25" customHeight="1">
      <c r="A173" s="141">
        <v>21</v>
      </c>
      <c r="B173" s="13" t="s">
        <v>44</v>
      </c>
      <c r="C173" s="14" t="s">
        <v>20</v>
      </c>
      <c r="D173" s="131" t="s">
        <v>144</v>
      </c>
      <c r="E173" s="96">
        <v>59.100999999999999</v>
      </c>
      <c r="F173" s="141">
        <v>49</v>
      </c>
      <c r="G173" s="96">
        <f>F173*E173</f>
        <v>2895.9490000000001</v>
      </c>
      <c r="H173" s="18">
        <v>44469</v>
      </c>
      <c r="I173" s="12">
        <v>44229</v>
      </c>
      <c r="J173" s="134">
        <v>119</v>
      </c>
      <c r="K173" s="141">
        <v>130</v>
      </c>
      <c r="L173" s="14">
        <f t="shared" ref="L173:L176" si="231">K173*E173</f>
        <v>7683.13</v>
      </c>
      <c r="M173" s="141">
        <v>1326</v>
      </c>
      <c r="N173" s="18">
        <v>44161</v>
      </c>
      <c r="O173" s="16">
        <f t="shared" si="204"/>
        <v>49</v>
      </c>
      <c r="P173" s="19">
        <f t="shared" si="205"/>
        <v>2895.9490000000001</v>
      </c>
      <c r="Q173" s="97"/>
      <c r="R173" s="14"/>
      <c r="S173" s="14"/>
      <c r="T173" s="14"/>
      <c r="U173" s="141">
        <v>0</v>
      </c>
      <c r="V173" s="14">
        <f t="shared" ref="V173:V176" si="232">U173*E173</f>
        <v>0</v>
      </c>
      <c r="W173" s="71"/>
      <c r="X173" s="83">
        <f>G173-V173</f>
        <v>2895.9490000000001</v>
      </c>
      <c r="AF173" s="22"/>
      <c r="AG173" s="22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</row>
    <row r="174" spans="1:102" ht="38.25" customHeight="1">
      <c r="A174" s="141">
        <v>22</v>
      </c>
      <c r="B174" s="13" t="s">
        <v>44</v>
      </c>
      <c r="C174" s="14" t="s">
        <v>20</v>
      </c>
      <c r="D174" s="131" t="s">
        <v>144</v>
      </c>
      <c r="E174" s="96">
        <v>59.100999999999999</v>
      </c>
      <c r="F174" s="141">
        <v>200</v>
      </c>
      <c r="G174" s="96">
        <f>F174*E174</f>
        <v>11820.2</v>
      </c>
      <c r="H174" s="18">
        <v>44469</v>
      </c>
      <c r="I174" s="12">
        <v>44265</v>
      </c>
      <c r="J174" s="134">
        <v>305</v>
      </c>
      <c r="K174" s="141">
        <v>200</v>
      </c>
      <c r="L174" s="14">
        <f t="shared" ref="L174:L175" si="233">K174*E174</f>
        <v>11820.2</v>
      </c>
      <c r="M174" s="141">
        <v>228</v>
      </c>
      <c r="N174" s="18">
        <v>44259</v>
      </c>
      <c r="O174" s="16">
        <f t="shared" si="204"/>
        <v>64</v>
      </c>
      <c r="P174" s="19">
        <f t="shared" ref="P174:P175" si="234">O174*E174</f>
        <v>3782.4639999999999</v>
      </c>
      <c r="Q174" s="97"/>
      <c r="R174" s="14"/>
      <c r="S174" s="14"/>
      <c r="T174" s="14"/>
      <c r="U174" s="141">
        <v>136</v>
      </c>
      <c r="V174" s="14">
        <f t="shared" ref="V174:V175" si="235">U174*E174</f>
        <v>8037.7359999999999</v>
      </c>
      <c r="W174" s="71"/>
      <c r="X174" s="83">
        <f>G174-V174</f>
        <v>3782.4640000000009</v>
      </c>
      <c r="AF174" s="22"/>
      <c r="AG174" s="22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</row>
    <row r="175" spans="1:102" ht="38.25" customHeight="1">
      <c r="A175" s="141">
        <v>23</v>
      </c>
      <c r="B175" s="13" t="s">
        <v>44</v>
      </c>
      <c r="C175" s="14" t="s">
        <v>20</v>
      </c>
      <c r="D175" s="131" t="s">
        <v>144</v>
      </c>
      <c r="E175" s="96">
        <v>59.100999999999999</v>
      </c>
      <c r="F175" s="16">
        <v>300</v>
      </c>
      <c r="G175" s="96">
        <f t="shared" ref="G175" si="236">F175*E175</f>
        <v>17730.3</v>
      </c>
      <c r="H175" s="18">
        <v>44469</v>
      </c>
      <c r="I175" s="84">
        <v>44327</v>
      </c>
      <c r="J175" s="134">
        <v>1083</v>
      </c>
      <c r="K175" s="141">
        <v>300</v>
      </c>
      <c r="L175" s="14">
        <f t="shared" si="233"/>
        <v>17730.3</v>
      </c>
      <c r="M175" s="141">
        <v>228</v>
      </c>
      <c r="N175" s="18">
        <v>44259</v>
      </c>
      <c r="O175" s="97">
        <v>0</v>
      </c>
      <c r="P175" s="19">
        <f t="shared" si="234"/>
        <v>0</v>
      </c>
      <c r="Q175" s="97"/>
      <c r="R175" s="14"/>
      <c r="S175" s="14"/>
      <c r="T175" s="14"/>
      <c r="U175" s="16">
        <v>300</v>
      </c>
      <c r="V175" s="14">
        <f t="shared" si="235"/>
        <v>17730.3</v>
      </c>
      <c r="W175" s="71"/>
      <c r="X175" s="83">
        <f t="shared" ref="X175" si="237">G175-V175</f>
        <v>0</v>
      </c>
      <c r="AF175" s="22"/>
      <c r="AG175" s="22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</row>
    <row r="176" spans="1:102" ht="53.25" customHeight="1">
      <c r="A176" s="141">
        <v>24</v>
      </c>
      <c r="B176" s="13" t="s">
        <v>101</v>
      </c>
      <c r="C176" s="124" t="s">
        <v>20</v>
      </c>
      <c r="D176" s="131" t="s">
        <v>89</v>
      </c>
      <c r="E176" s="23">
        <v>36.090000000000003</v>
      </c>
      <c r="F176" s="16">
        <v>0</v>
      </c>
      <c r="G176" s="17">
        <f t="shared" ref="G176" si="238">F176*E176</f>
        <v>0</v>
      </c>
      <c r="H176" s="18">
        <v>44439</v>
      </c>
      <c r="I176" s="12"/>
      <c r="J176" s="134"/>
      <c r="K176" s="141"/>
      <c r="L176" s="14">
        <f t="shared" si="231"/>
        <v>0</v>
      </c>
      <c r="M176" s="141">
        <v>1237</v>
      </c>
      <c r="N176" s="18">
        <v>43773</v>
      </c>
      <c r="O176" s="16">
        <f t="shared" si="204"/>
        <v>0</v>
      </c>
      <c r="P176" s="19">
        <f t="shared" si="205"/>
        <v>0</v>
      </c>
      <c r="Q176" s="20"/>
      <c r="R176" s="17"/>
      <c r="S176" s="28"/>
      <c r="T176" s="28"/>
      <c r="U176" s="16">
        <v>0</v>
      </c>
      <c r="V176" s="14">
        <f t="shared" si="232"/>
        <v>0</v>
      </c>
      <c r="W176" s="71"/>
      <c r="Y176" s="21">
        <f>G176-V176</f>
        <v>0</v>
      </c>
      <c r="AE176" s="22"/>
      <c r="AF176" s="22"/>
    </row>
    <row r="177" spans="1:102" ht="53.25" customHeight="1">
      <c r="A177" s="141">
        <v>25</v>
      </c>
      <c r="B177" s="13" t="s">
        <v>101</v>
      </c>
      <c r="C177" s="124" t="s">
        <v>20</v>
      </c>
      <c r="D177" s="131" t="s">
        <v>91</v>
      </c>
      <c r="E177" s="23">
        <v>36.090000000000003</v>
      </c>
      <c r="F177" s="16">
        <v>230</v>
      </c>
      <c r="G177" s="17">
        <f t="shared" ref="G177:G182" si="239">F177*E177</f>
        <v>8300.7000000000007</v>
      </c>
      <c r="H177" s="18">
        <v>44439</v>
      </c>
      <c r="I177" s="12">
        <v>44265</v>
      </c>
      <c r="J177" s="134">
        <v>305</v>
      </c>
      <c r="K177" s="141">
        <v>200</v>
      </c>
      <c r="L177" s="14">
        <f t="shared" ref="L177:L182" si="240">K177*E177</f>
        <v>7218.0000000000009</v>
      </c>
      <c r="M177" s="141">
        <v>1237</v>
      </c>
      <c r="N177" s="18">
        <v>43773</v>
      </c>
      <c r="O177" s="16">
        <f t="shared" si="204"/>
        <v>130</v>
      </c>
      <c r="P177" s="19">
        <f t="shared" si="205"/>
        <v>4691.7000000000007</v>
      </c>
      <c r="Q177" s="20"/>
      <c r="R177" s="17"/>
      <c r="S177" s="28"/>
      <c r="T177" s="28"/>
      <c r="U177" s="16">
        <v>100</v>
      </c>
      <c r="V177" s="14">
        <f t="shared" ref="V177:V182" si="241">U177*E177</f>
        <v>3609.0000000000005</v>
      </c>
      <c r="W177" s="71"/>
      <c r="Y177" s="21">
        <f>G177-V177</f>
        <v>4691.7000000000007</v>
      </c>
      <c r="AE177" s="22"/>
      <c r="AF177" s="22"/>
    </row>
    <row r="178" spans="1:102" ht="34.5" customHeight="1">
      <c r="A178" s="141">
        <v>26</v>
      </c>
      <c r="B178" s="31" t="s">
        <v>77</v>
      </c>
      <c r="C178" s="131" t="s">
        <v>20</v>
      </c>
      <c r="D178" s="131" t="s">
        <v>154</v>
      </c>
      <c r="E178" s="32">
        <v>5.4969999999999999</v>
      </c>
      <c r="F178" s="16">
        <v>131</v>
      </c>
      <c r="G178" s="17">
        <f t="shared" si="239"/>
        <v>720.10699999999997</v>
      </c>
      <c r="H178" s="33">
        <v>44410</v>
      </c>
      <c r="I178" s="12">
        <v>44229</v>
      </c>
      <c r="J178" s="134">
        <v>119</v>
      </c>
      <c r="K178" s="34">
        <v>100</v>
      </c>
      <c r="L178" s="14">
        <f t="shared" si="240"/>
        <v>549.70000000000005</v>
      </c>
      <c r="M178" s="134">
        <v>950</v>
      </c>
      <c r="N178" s="12">
        <v>44090</v>
      </c>
      <c r="O178" s="16">
        <f t="shared" si="204"/>
        <v>101</v>
      </c>
      <c r="P178" s="19">
        <f t="shared" ref="P178" si="242">O178*E178</f>
        <v>555.197</v>
      </c>
      <c r="Q178" s="20"/>
      <c r="R178" s="17"/>
      <c r="S178" s="124"/>
      <c r="T178" s="124"/>
      <c r="U178" s="16">
        <v>30</v>
      </c>
      <c r="V178" s="14">
        <f t="shared" si="241"/>
        <v>164.91</v>
      </c>
      <c r="W178" s="71"/>
      <c r="X178" s="83">
        <f>G178-V178</f>
        <v>555.197</v>
      </c>
      <c r="AF178" s="22"/>
      <c r="AG178" s="22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</row>
    <row r="179" spans="1:102" ht="34.5" customHeight="1">
      <c r="A179" s="141">
        <v>27</v>
      </c>
      <c r="B179" s="31" t="s">
        <v>77</v>
      </c>
      <c r="C179" s="131" t="s">
        <v>20</v>
      </c>
      <c r="D179" s="131" t="s">
        <v>154</v>
      </c>
      <c r="E179" s="32">
        <v>5.4969999999999999</v>
      </c>
      <c r="F179" s="16">
        <v>250</v>
      </c>
      <c r="G179" s="17">
        <f t="shared" si="239"/>
        <v>1374.25</v>
      </c>
      <c r="H179" s="18">
        <v>44469</v>
      </c>
      <c r="I179" s="12">
        <v>44265</v>
      </c>
      <c r="J179" s="134">
        <v>305</v>
      </c>
      <c r="K179" s="34">
        <v>250</v>
      </c>
      <c r="L179" s="14">
        <f t="shared" si="240"/>
        <v>1374.25</v>
      </c>
      <c r="M179" s="134">
        <v>950</v>
      </c>
      <c r="N179" s="12">
        <v>44090</v>
      </c>
      <c r="O179" s="16">
        <f t="shared" si="204"/>
        <v>0</v>
      </c>
      <c r="P179" s="19">
        <f t="shared" si="205"/>
        <v>0</v>
      </c>
      <c r="Q179" s="20"/>
      <c r="R179" s="17"/>
      <c r="S179" s="124"/>
      <c r="T179" s="124"/>
      <c r="U179" s="16">
        <v>250</v>
      </c>
      <c r="V179" s="14">
        <f t="shared" si="241"/>
        <v>1374.25</v>
      </c>
      <c r="W179" s="71"/>
      <c r="X179" s="83">
        <f>G179-V179</f>
        <v>0</v>
      </c>
      <c r="AF179" s="22"/>
      <c r="AG179" s="22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</row>
    <row r="180" spans="1:102" ht="34.5" customHeight="1">
      <c r="A180" s="141">
        <v>28</v>
      </c>
      <c r="B180" s="31" t="s">
        <v>77</v>
      </c>
      <c r="C180" s="131" t="s">
        <v>20</v>
      </c>
      <c r="D180" s="131" t="s">
        <v>151</v>
      </c>
      <c r="E180" s="32">
        <v>5.4969999999999999</v>
      </c>
      <c r="F180" s="16">
        <v>500</v>
      </c>
      <c r="G180" s="17">
        <f t="shared" si="239"/>
        <v>2748.5</v>
      </c>
      <c r="H180" s="33">
        <v>44505</v>
      </c>
      <c r="I180" s="84">
        <v>44327</v>
      </c>
      <c r="J180" s="134">
        <v>1083</v>
      </c>
      <c r="K180" s="34">
        <v>500</v>
      </c>
      <c r="L180" s="14">
        <f t="shared" si="240"/>
        <v>2748.5</v>
      </c>
      <c r="M180" s="134">
        <v>227</v>
      </c>
      <c r="N180" s="12">
        <v>44259</v>
      </c>
      <c r="O180" s="16">
        <f t="shared" si="204"/>
        <v>0</v>
      </c>
      <c r="P180" s="19">
        <f t="shared" si="205"/>
        <v>0</v>
      </c>
      <c r="Q180" s="20"/>
      <c r="R180" s="17"/>
      <c r="S180" s="124"/>
      <c r="T180" s="124"/>
      <c r="U180" s="16">
        <v>500</v>
      </c>
      <c r="V180" s="14">
        <f t="shared" si="241"/>
        <v>2748.5</v>
      </c>
      <c r="W180" s="71"/>
      <c r="X180" s="83">
        <f t="shared" ref="X180" si="243">G180-V180</f>
        <v>0</v>
      </c>
      <c r="AF180" s="22"/>
      <c r="AG180" s="22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</row>
    <row r="181" spans="1:102" s="27" customFormat="1" ht="41.25" customHeight="1">
      <c r="A181" s="141">
        <v>29</v>
      </c>
      <c r="B181" s="31" t="s">
        <v>42</v>
      </c>
      <c r="C181" s="131" t="s">
        <v>20</v>
      </c>
      <c r="D181" s="131" t="s">
        <v>113</v>
      </c>
      <c r="E181" s="32">
        <v>132.83000000000001</v>
      </c>
      <c r="F181" s="16">
        <v>800</v>
      </c>
      <c r="G181" s="17">
        <f t="shared" si="239"/>
        <v>106264.00000000001</v>
      </c>
      <c r="H181" s="33">
        <v>44469</v>
      </c>
      <c r="I181" s="84">
        <v>44327</v>
      </c>
      <c r="J181" s="134">
        <v>1083</v>
      </c>
      <c r="K181" s="34">
        <v>800</v>
      </c>
      <c r="L181" s="14">
        <f t="shared" si="240"/>
        <v>106264.00000000001</v>
      </c>
      <c r="M181" s="134">
        <v>52</v>
      </c>
      <c r="N181" s="12">
        <v>44216</v>
      </c>
      <c r="O181" s="16">
        <f t="shared" si="204"/>
        <v>190</v>
      </c>
      <c r="P181" s="19">
        <f>O181*E181</f>
        <v>25237.7</v>
      </c>
      <c r="Q181" s="20"/>
      <c r="R181" s="17"/>
      <c r="S181" s="124"/>
      <c r="T181" s="124"/>
      <c r="U181" s="16">
        <v>610</v>
      </c>
      <c r="V181" s="14">
        <f t="shared" si="241"/>
        <v>81026.3</v>
      </c>
      <c r="W181" s="71"/>
      <c r="X181" s="83"/>
      <c r="Y181" s="4"/>
      <c r="Z181" s="4"/>
      <c r="AA181" s="4"/>
      <c r="AB181" s="5"/>
      <c r="AC181" s="5"/>
      <c r="AD181" s="5"/>
      <c r="AE181" s="5"/>
      <c r="AF181" s="22"/>
      <c r="AG181" s="22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</row>
    <row r="182" spans="1:102" s="27" customFormat="1" ht="41.25" customHeight="1">
      <c r="A182" s="141">
        <v>30</v>
      </c>
      <c r="B182" s="31" t="s">
        <v>42</v>
      </c>
      <c r="C182" s="131" t="s">
        <v>20</v>
      </c>
      <c r="D182" s="131" t="s">
        <v>109</v>
      </c>
      <c r="E182" s="32">
        <v>123.47</v>
      </c>
      <c r="F182" s="16">
        <v>200</v>
      </c>
      <c r="G182" s="17">
        <f t="shared" si="239"/>
        <v>24694</v>
      </c>
      <c r="H182" s="33">
        <v>44469</v>
      </c>
      <c r="I182" s="84">
        <v>44327</v>
      </c>
      <c r="J182" s="134">
        <v>1083</v>
      </c>
      <c r="K182" s="34">
        <v>200</v>
      </c>
      <c r="L182" s="14">
        <f t="shared" si="240"/>
        <v>24694</v>
      </c>
      <c r="M182" s="134">
        <v>52</v>
      </c>
      <c r="N182" s="12">
        <v>44216</v>
      </c>
      <c r="O182" s="16">
        <f t="shared" si="204"/>
        <v>200</v>
      </c>
      <c r="P182" s="19">
        <f>O182*E182</f>
        <v>24694</v>
      </c>
      <c r="Q182" s="20"/>
      <c r="R182" s="17"/>
      <c r="S182" s="124"/>
      <c r="T182" s="124"/>
      <c r="U182" s="16">
        <v>0</v>
      </c>
      <c r="V182" s="14">
        <f t="shared" si="241"/>
        <v>0</v>
      </c>
      <c r="W182" s="71"/>
      <c r="X182" s="83"/>
      <c r="Y182" s="4"/>
      <c r="Z182" s="4"/>
      <c r="AA182" s="4"/>
      <c r="AB182" s="5"/>
      <c r="AC182" s="5"/>
      <c r="AD182" s="5"/>
      <c r="AE182" s="5"/>
      <c r="AF182" s="22"/>
      <c r="AG182" s="22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</row>
    <row r="183" spans="1:102" ht="30.75" customHeight="1">
      <c r="A183" s="141">
        <v>31</v>
      </c>
      <c r="B183" s="31" t="s">
        <v>42</v>
      </c>
      <c r="C183" s="14" t="s">
        <v>20</v>
      </c>
      <c r="D183" s="131" t="s">
        <v>109</v>
      </c>
      <c r="E183" s="32">
        <v>123.47</v>
      </c>
      <c r="F183" s="16">
        <v>100</v>
      </c>
      <c r="G183" s="14">
        <f t="shared" ref="G183" si="244">F183*E183</f>
        <v>12347</v>
      </c>
      <c r="H183" s="33">
        <v>44469</v>
      </c>
      <c r="I183" s="84">
        <v>44308</v>
      </c>
      <c r="J183" s="134">
        <v>873</v>
      </c>
      <c r="K183" s="34">
        <v>160</v>
      </c>
      <c r="L183" s="14">
        <f t="shared" ref="L183" si="245">K183*E183</f>
        <v>19755.2</v>
      </c>
      <c r="M183" s="134">
        <v>52</v>
      </c>
      <c r="N183" s="12">
        <v>44216</v>
      </c>
      <c r="O183" s="16">
        <f t="shared" si="204"/>
        <v>100</v>
      </c>
      <c r="P183" s="19">
        <f t="shared" ref="P183:P184" si="246">O183*E183</f>
        <v>12347</v>
      </c>
      <c r="Q183" s="20"/>
      <c r="R183" s="17"/>
      <c r="S183" s="124"/>
      <c r="T183" s="124"/>
      <c r="U183" s="16">
        <v>0</v>
      </c>
      <c r="V183" s="14">
        <f t="shared" ref="V183" si="247">U183*E183</f>
        <v>0</v>
      </c>
      <c r="W183" s="71"/>
      <c r="X183" s="83">
        <f t="shared" ref="X183" si="248">G183-V183</f>
        <v>12347</v>
      </c>
      <c r="AF183" s="22"/>
      <c r="AG183" s="22"/>
    </row>
    <row r="184" spans="1:102" ht="38.25" customHeight="1">
      <c r="A184" s="141">
        <v>32</v>
      </c>
      <c r="B184" s="31" t="s">
        <v>42</v>
      </c>
      <c r="C184" s="14" t="s">
        <v>20</v>
      </c>
      <c r="D184" s="131" t="s">
        <v>109</v>
      </c>
      <c r="E184" s="96">
        <v>123.47</v>
      </c>
      <c r="F184" s="16">
        <v>0</v>
      </c>
      <c r="G184" s="14">
        <f t="shared" ref="G184" si="249">F184*E184</f>
        <v>0</v>
      </c>
      <c r="H184" s="18">
        <v>44469</v>
      </c>
      <c r="I184" s="12">
        <v>44265</v>
      </c>
      <c r="J184" s="134">
        <v>305</v>
      </c>
      <c r="K184" s="141">
        <v>100</v>
      </c>
      <c r="L184" s="14">
        <f>K184*E184</f>
        <v>12347</v>
      </c>
      <c r="M184" s="141">
        <v>52</v>
      </c>
      <c r="N184" s="18">
        <v>43850</v>
      </c>
      <c r="O184" s="16">
        <f t="shared" si="204"/>
        <v>0</v>
      </c>
      <c r="P184" s="19">
        <f t="shared" si="246"/>
        <v>0</v>
      </c>
      <c r="Q184" s="97"/>
      <c r="R184" s="14"/>
      <c r="S184" s="14"/>
      <c r="T184" s="14"/>
      <c r="U184" s="16">
        <v>0</v>
      </c>
      <c r="V184" s="14">
        <f t="shared" ref="V184" si="250">U184*E184</f>
        <v>0</v>
      </c>
      <c r="W184" s="71"/>
      <c r="X184" s="83"/>
      <c r="AF184" s="22"/>
      <c r="AG184" s="22"/>
    </row>
    <row r="185" spans="1:102" ht="38.25" customHeight="1">
      <c r="A185" s="141">
        <v>33</v>
      </c>
      <c r="B185" s="31" t="s">
        <v>42</v>
      </c>
      <c r="C185" s="14" t="s">
        <v>20</v>
      </c>
      <c r="D185" s="131" t="s">
        <v>107</v>
      </c>
      <c r="E185" s="96">
        <v>123.47</v>
      </c>
      <c r="F185" s="16">
        <v>0</v>
      </c>
      <c r="G185" s="14">
        <f>F185*E185</f>
        <v>0</v>
      </c>
      <c r="H185" s="18">
        <v>44439</v>
      </c>
      <c r="I185" s="12"/>
      <c r="J185" s="134"/>
      <c r="K185" s="141"/>
      <c r="L185" s="14">
        <f>K185*E185</f>
        <v>0</v>
      </c>
      <c r="M185" s="141">
        <v>52</v>
      </c>
      <c r="N185" s="18">
        <v>43850</v>
      </c>
      <c r="O185" s="16">
        <f t="shared" si="204"/>
        <v>0</v>
      </c>
      <c r="P185" s="19">
        <f t="shared" si="205"/>
        <v>0</v>
      </c>
      <c r="Q185" s="97"/>
      <c r="R185" s="14"/>
      <c r="S185" s="14"/>
      <c r="T185" s="14"/>
      <c r="U185" s="16">
        <v>0</v>
      </c>
      <c r="V185" s="14">
        <f>U185*E185</f>
        <v>0</v>
      </c>
      <c r="W185" s="71"/>
      <c r="X185" s="83"/>
      <c r="AF185" s="22"/>
      <c r="AG185" s="22"/>
    </row>
    <row r="186" spans="1:102" ht="22.5" customHeight="1">
      <c r="A186" s="136"/>
      <c r="B186" s="36" t="s">
        <v>14</v>
      </c>
      <c r="C186" s="128"/>
      <c r="D186" s="41"/>
      <c r="E186" s="41"/>
      <c r="F186" s="42">
        <f>SUM(F153:F185)</f>
        <v>3941</v>
      </c>
      <c r="G186" s="41">
        <f>SUM(G153:G185)</f>
        <v>197851.57700000002</v>
      </c>
      <c r="H186" s="82"/>
      <c r="I186" s="82"/>
      <c r="J186" s="38"/>
      <c r="K186" s="128">
        <f>SUM(K153:K185)</f>
        <v>6290</v>
      </c>
      <c r="L186" s="41">
        <f>SUM(L153:L185)</f>
        <v>284689.19</v>
      </c>
      <c r="M186" s="128"/>
      <c r="N186" s="82"/>
      <c r="O186" s="128">
        <f>SUM(O153:O185)</f>
        <v>1392</v>
      </c>
      <c r="P186" s="94">
        <f>SUM(P153:P185)</f>
        <v>85903.513000000006</v>
      </c>
      <c r="Q186" s="133"/>
      <c r="R186" s="41"/>
      <c r="S186" s="133"/>
      <c r="T186" s="133"/>
      <c r="U186" s="42">
        <f>SUM(U153:U185)</f>
        <v>2849</v>
      </c>
      <c r="V186" s="41">
        <f>SUM(V153:V185)</f>
        <v>121560.06400000001</v>
      </c>
      <c r="W186" s="89"/>
      <c r="X186" s="83">
        <f t="shared" ref="X186:X187" si="251">G186-V186</f>
        <v>76291.513000000006</v>
      </c>
      <c r="AF186" s="22"/>
      <c r="AG186" s="22"/>
    </row>
    <row r="187" spans="1:102" ht="52.5" customHeight="1">
      <c r="A187" s="201" t="s">
        <v>69</v>
      </c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3"/>
      <c r="W187" s="70"/>
      <c r="X187" s="83">
        <f t="shared" si="251"/>
        <v>0</v>
      </c>
      <c r="AF187" s="22"/>
      <c r="AG187" s="22"/>
    </row>
    <row r="188" spans="1:102" ht="30.75" customHeight="1">
      <c r="A188" s="141">
        <v>1</v>
      </c>
      <c r="B188" s="13" t="s">
        <v>59</v>
      </c>
      <c r="C188" s="124" t="s">
        <v>20</v>
      </c>
      <c r="D188" s="131" t="s">
        <v>92</v>
      </c>
      <c r="E188" s="135">
        <v>55.58</v>
      </c>
      <c r="F188" s="16">
        <v>0</v>
      </c>
      <c r="G188" s="14">
        <f t="shared" ref="G188:G192" si="252">F188*E188</f>
        <v>0</v>
      </c>
      <c r="H188" s="18" t="s">
        <v>99</v>
      </c>
      <c r="I188" s="12">
        <v>44214</v>
      </c>
      <c r="J188" s="134">
        <v>103</v>
      </c>
      <c r="K188" s="141">
        <v>500</v>
      </c>
      <c r="L188" s="14">
        <f t="shared" ref="L188:L193" si="253">K188*E188</f>
        <v>27790</v>
      </c>
      <c r="M188" s="141">
        <v>1032</v>
      </c>
      <c r="N188" s="18">
        <v>44105</v>
      </c>
      <c r="O188" s="97">
        <f>F188-U188</f>
        <v>0</v>
      </c>
      <c r="P188" s="19">
        <f t="shared" ref="P188" si="254">O188*E188</f>
        <v>0</v>
      </c>
      <c r="Q188" s="131"/>
      <c r="R188" s="17"/>
      <c r="S188" s="28"/>
      <c r="T188" s="28"/>
      <c r="U188" s="16">
        <v>0</v>
      </c>
      <c r="V188" s="14">
        <f t="shared" ref="V188:V193" si="255">U188*E188</f>
        <v>0</v>
      </c>
      <c r="W188" s="71"/>
      <c r="X188" s="83">
        <f>G188-V188</f>
        <v>0</v>
      </c>
      <c r="Y188" s="5"/>
      <c r="Z188" s="5"/>
      <c r="AA188" s="5"/>
      <c r="AF188" s="22"/>
      <c r="AG188" s="22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</row>
    <row r="189" spans="1:102" ht="30.75" customHeight="1">
      <c r="A189" s="141">
        <v>2</v>
      </c>
      <c r="B189" s="13" t="s">
        <v>59</v>
      </c>
      <c r="C189" s="124" t="s">
        <v>20</v>
      </c>
      <c r="D189" s="131" t="s">
        <v>94</v>
      </c>
      <c r="E189" s="135">
        <v>55.58</v>
      </c>
      <c r="F189" s="16">
        <v>0</v>
      </c>
      <c r="G189" s="14">
        <f t="shared" ref="G189:G191" si="256">F189*E189</f>
        <v>0</v>
      </c>
      <c r="H189" s="18">
        <v>44347</v>
      </c>
      <c r="I189" s="12">
        <v>44260</v>
      </c>
      <c r="J189" s="134">
        <v>299</v>
      </c>
      <c r="K189" s="141">
        <v>200</v>
      </c>
      <c r="L189" s="14">
        <f t="shared" ref="L189:L191" si="257">K189*E189</f>
        <v>11116</v>
      </c>
      <c r="M189" s="141">
        <v>226</v>
      </c>
      <c r="N189" s="18">
        <v>44259</v>
      </c>
      <c r="O189" s="97">
        <f t="shared" ref="O189:O229" si="258">F189-U189</f>
        <v>0</v>
      </c>
      <c r="P189" s="19">
        <f t="shared" ref="P189" si="259">O189*E189</f>
        <v>0</v>
      </c>
      <c r="Q189" s="131"/>
      <c r="R189" s="17"/>
      <c r="S189" s="28"/>
      <c r="T189" s="28"/>
      <c r="U189" s="16">
        <v>0</v>
      </c>
      <c r="V189" s="14">
        <f t="shared" ref="V189:V190" si="260">U189*E189</f>
        <v>0</v>
      </c>
      <c r="W189" s="71"/>
      <c r="X189" s="83">
        <f t="shared" ref="X189:X190" si="261">G189-V189</f>
        <v>0</v>
      </c>
      <c r="Y189" s="5"/>
      <c r="Z189" s="5"/>
      <c r="AA189" s="5"/>
      <c r="AF189" s="22"/>
      <c r="AG189" s="22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</row>
    <row r="190" spans="1:102" ht="30.75" customHeight="1">
      <c r="A190" s="141">
        <v>3</v>
      </c>
      <c r="B190" s="13" t="s">
        <v>59</v>
      </c>
      <c r="C190" s="124" t="s">
        <v>20</v>
      </c>
      <c r="D190" s="131" t="s">
        <v>47</v>
      </c>
      <c r="E190" s="135">
        <v>55.58</v>
      </c>
      <c r="F190" s="16">
        <v>50</v>
      </c>
      <c r="G190" s="14">
        <f t="shared" si="256"/>
        <v>2779</v>
      </c>
      <c r="H190" s="18">
        <v>44377</v>
      </c>
      <c r="I190" s="12">
        <v>44260</v>
      </c>
      <c r="J190" s="134">
        <v>299</v>
      </c>
      <c r="K190" s="141">
        <v>100</v>
      </c>
      <c r="L190" s="14">
        <f t="shared" si="257"/>
        <v>5558</v>
      </c>
      <c r="M190" s="141">
        <v>226</v>
      </c>
      <c r="N190" s="18">
        <v>44259</v>
      </c>
      <c r="O190" s="97">
        <f t="shared" si="258"/>
        <v>50</v>
      </c>
      <c r="P190" s="19">
        <f t="shared" ref="P190:P191" si="262">O190*E190</f>
        <v>2779</v>
      </c>
      <c r="Q190" s="131"/>
      <c r="R190" s="17"/>
      <c r="S190" s="28"/>
      <c r="T190" s="28"/>
      <c r="U190" s="16">
        <v>0</v>
      </c>
      <c r="V190" s="14">
        <f t="shared" si="260"/>
        <v>0</v>
      </c>
      <c r="W190" s="71"/>
      <c r="X190" s="83">
        <f t="shared" si="261"/>
        <v>2779</v>
      </c>
      <c r="Y190" s="5"/>
      <c r="Z190" s="5"/>
      <c r="AA190" s="5"/>
      <c r="AF190" s="22"/>
      <c r="AG190" s="22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</row>
    <row r="191" spans="1:102" ht="37.5" customHeight="1">
      <c r="A191" s="141">
        <v>4</v>
      </c>
      <c r="B191" s="13" t="s">
        <v>59</v>
      </c>
      <c r="C191" s="124" t="s">
        <v>20</v>
      </c>
      <c r="D191" s="131" t="s">
        <v>47</v>
      </c>
      <c r="E191" s="135">
        <v>55.58</v>
      </c>
      <c r="F191" s="16">
        <v>0</v>
      </c>
      <c r="G191" s="96">
        <f t="shared" si="256"/>
        <v>0</v>
      </c>
      <c r="H191" s="18">
        <v>44377</v>
      </c>
      <c r="I191" s="84">
        <v>44358</v>
      </c>
      <c r="J191" s="134">
        <v>1524</v>
      </c>
      <c r="K191" s="141">
        <v>100</v>
      </c>
      <c r="L191" s="14">
        <f t="shared" si="257"/>
        <v>5558</v>
      </c>
      <c r="M191" s="141">
        <v>636</v>
      </c>
      <c r="N191" s="18">
        <v>44355</v>
      </c>
      <c r="O191" s="16">
        <f>K191-U191</f>
        <v>100</v>
      </c>
      <c r="P191" s="19">
        <f t="shared" si="262"/>
        <v>5558</v>
      </c>
      <c r="Q191" s="131"/>
      <c r="R191" s="17"/>
      <c r="S191" s="28"/>
      <c r="T191" s="28"/>
      <c r="U191" s="16">
        <v>0</v>
      </c>
      <c r="V191" s="14">
        <f>U191*E191</f>
        <v>0</v>
      </c>
      <c r="W191" s="71"/>
      <c r="X191" s="83"/>
      <c r="AF191" s="22"/>
      <c r="AG191" s="22"/>
    </row>
    <row r="192" spans="1:102" ht="25.5" customHeight="1">
      <c r="A192" s="141">
        <v>5</v>
      </c>
      <c r="B192" s="13" t="s">
        <v>40</v>
      </c>
      <c r="C192" s="14" t="s">
        <v>20</v>
      </c>
      <c r="D192" s="131" t="s">
        <v>136</v>
      </c>
      <c r="E192" s="15">
        <v>5.8849999999999998</v>
      </c>
      <c r="F192" s="16">
        <v>0</v>
      </c>
      <c r="G192" s="17">
        <f t="shared" si="252"/>
        <v>0</v>
      </c>
      <c r="H192" s="18">
        <v>44926</v>
      </c>
      <c r="I192" s="12">
        <v>44239</v>
      </c>
      <c r="J192" s="134">
        <v>201</v>
      </c>
      <c r="K192" s="141">
        <v>80</v>
      </c>
      <c r="L192" s="14">
        <f t="shared" si="253"/>
        <v>470.79999999999995</v>
      </c>
      <c r="M192" s="141">
        <v>97</v>
      </c>
      <c r="N192" s="18">
        <v>44232</v>
      </c>
      <c r="O192" s="97">
        <f t="shared" si="258"/>
        <v>0</v>
      </c>
      <c r="P192" s="19">
        <f t="shared" ref="P192:P230" si="263">O192*E192</f>
        <v>0</v>
      </c>
      <c r="Q192" s="20"/>
      <c r="R192" s="17"/>
      <c r="S192" s="14"/>
      <c r="T192" s="14"/>
      <c r="U192" s="16">
        <v>0</v>
      </c>
      <c r="V192" s="14">
        <f t="shared" si="255"/>
        <v>0</v>
      </c>
      <c r="W192" s="71"/>
      <c r="X192" s="83">
        <f>G192-V192</f>
        <v>0</v>
      </c>
      <c r="AF192" s="22"/>
      <c r="AG192" s="22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</row>
    <row r="193" spans="1:102" ht="25.5" customHeight="1">
      <c r="A193" s="141">
        <v>6</v>
      </c>
      <c r="B193" s="13" t="s">
        <v>40</v>
      </c>
      <c r="C193" s="14" t="s">
        <v>20</v>
      </c>
      <c r="D193" s="131" t="s">
        <v>189</v>
      </c>
      <c r="E193" s="15">
        <v>5.7190000000000003</v>
      </c>
      <c r="F193" s="16">
        <v>0</v>
      </c>
      <c r="G193" s="17">
        <f>F193*E193</f>
        <v>0</v>
      </c>
      <c r="H193" s="18">
        <v>45077</v>
      </c>
      <c r="I193" s="12">
        <v>44271</v>
      </c>
      <c r="J193" s="134">
        <v>389</v>
      </c>
      <c r="K193" s="141">
        <v>200</v>
      </c>
      <c r="L193" s="14">
        <f t="shared" si="253"/>
        <v>1143.8</v>
      </c>
      <c r="M193" s="141">
        <v>260</v>
      </c>
      <c r="N193" s="18">
        <v>44266</v>
      </c>
      <c r="O193" s="97">
        <f t="shared" si="258"/>
        <v>0</v>
      </c>
      <c r="P193" s="19">
        <f t="shared" si="263"/>
        <v>0</v>
      </c>
      <c r="Q193" s="20"/>
      <c r="R193" s="17"/>
      <c r="S193" s="14"/>
      <c r="T193" s="14"/>
      <c r="U193" s="16">
        <v>0</v>
      </c>
      <c r="V193" s="14">
        <f t="shared" si="255"/>
        <v>0</v>
      </c>
      <c r="W193" s="71"/>
      <c r="X193" s="83">
        <f>G193-V193</f>
        <v>0</v>
      </c>
      <c r="AF193" s="22"/>
      <c r="AG193" s="22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</row>
    <row r="194" spans="1:102" s="27" customFormat="1" ht="47.25" customHeight="1">
      <c r="A194" s="141">
        <v>7</v>
      </c>
      <c r="B194" s="13" t="s">
        <v>40</v>
      </c>
      <c r="C194" s="14" t="s">
        <v>20</v>
      </c>
      <c r="D194" s="131" t="s">
        <v>189</v>
      </c>
      <c r="E194" s="23">
        <v>5.7190000000000003</v>
      </c>
      <c r="F194" s="141">
        <v>350</v>
      </c>
      <c r="G194" s="17">
        <f>F194*E194</f>
        <v>2001.65</v>
      </c>
      <c r="H194" s="18">
        <v>44926</v>
      </c>
      <c r="I194" s="84">
        <v>44341</v>
      </c>
      <c r="J194" s="134">
        <v>1170</v>
      </c>
      <c r="K194" s="141">
        <v>400</v>
      </c>
      <c r="L194" s="14">
        <f>K194*E194</f>
        <v>2287.6</v>
      </c>
      <c r="M194" s="141">
        <v>566</v>
      </c>
      <c r="N194" s="18">
        <v>44337</v>
      </c>
      <c r="O194" s="97">
        <f t="shared" si="258"/>
        <v>160</v>
      </c>
      <c r="P194" s="19">
        <f t="shared" si="263"/>
        <v>915.04000000000008</v>
      </c>
      <c r="Q194" s="97"/>
      <c r="R194" s="14"/>
      <c r="S194" s="14"/>
      <c r="T194" s="14"/>
      <c r="U194" s="141">
        <v>190</v>
      </c>
      <c r="V194" s="14">
        <f>U194*E194</f>
        <v>1086.6100000000001</v>
      </c>
      <c r="W194" s="71"/>
      <c r="X194" s="156">
        <f>G194-V194</f>
        <v>915.04</v>
      </c>
      <c r="Y194" s="25"/>
      <c r="Z194" s="25"/>
      <c r="AA194" s="25"/>
      <c r="AB194" s="26"/>
      <c r="AC194" s="26"/>
      <c r="AD194" s="26"/>
      <c r="AE194" s="26"/>
      <c r="AF194" s="157"/>
      <c r="AG194" s="157"/>
    </row>
    <row r="195" spans="1:102" ht="41.25" customHeight="1">
      <c r="A195" s="141">
        <v>8</v>
      </c>
      <c r="B195" s="13" t="s">
        <v>39</v>
      </c>
      <c r="C195" s="14" t="s">
        <v>20</v>
      </c>
      <c r="D195" s="131" t="s">
        <v>75</v>
      </c>
      <c r="E195" s="135">
        <v>3.2789999999999999</v>
      </c>
      <c r="F195" s="16">
        <v>0</v>
      </c>
      <c r="G195" s="96">
        <f t="shared" ref="G195:G204" si="264">F195*E195</f>
        <v>0</v>
      </c>
      <c r="H195" s="18">
        <v>44347</v>
      </c>
      <c r="I195" s="12">
        <v>44214</v>
      </c>
      <c r="J195" s="134">
        <v>103</v>
      </c>
      <c r="K195" s="141">
        <v>100</v>
      </c>
      <c r="L195" s="14">
        <f t="shared" ref="L195:L215" si="265">K195*E195</f>
        <v>327.9</v>
      </c>
      <c r="M195" s="141">
        <v>1440</v>
      </c>
      <c r="N195" s="18">
        <v>44187</v>
      </c>
      <c r="O195" s="97">
        <f t="shared" si="258"/>
        <v>0</v>
      </c>
      <c r="P195" s="19">
        <f t="shared" si="263"/>
        <v>0</v>
      </c>
      <c r="Q195" s="131"/>
      <c r="R195" s="17"/>
      <c r="S195" s="28"/>
      <c r="T195" s="28"/>
      <c r="U195" s="16">
        <v>0</v>
      </c>
      <c r="V195" s="14">
        <f t="shared" ref="V195:V215" si="266">U195*E195</f>
        <v>0</v>
      </c>
      <c r="W195" s="71"/>
      <c r="X195" s="83">
        <f>G195-V195</f>
        <v>0</v>
      </c>
      <c r="AF195" s="22"/>
      <c r="AG195" s="22"/>
    </row>
    <row r="196" spans="1:102" ht="41.25" customHeight="1">
      <c r="A196" s="141">
        <v>9</v>
      </c>
      <c r="B196" s="13" t="s">
        <v>39</v>
      </c>
      <c r="C196" s="14" t="s">
        <v>20</v>
      </c>
      <c r="D196" s="131" t="s">
        <v>75</v>
      </c>
      <c r="E196" s="135">
        <v>3.2789999999999999</v>
      </c>
      <c r="F196" s="16">
        <v>0</v>
      </c>
      <c r="G196" s="96">
        <f t="shared" ref="G196:G203" si="267">F196*E196</f>
        <v>0</v>
      </c>
      <c r="H196" s="18">
        <v>44347</v>
      </c>
      <c r="I196" s="12">
        <v>44259</v>
      </c>
      <c r="J196" s="134">
        <v>292</v>
      </c>
      <c r="K196" s="141">
        <v>750</v>
      </c>
      <c r="L196" s="14">
        <f t="shared" ref="L196:L197" si="268">K196*E196</f>
        <v>2459.25</v>
      </c>
      <c r="M196" s="141">
        <v>223</v>
      </c>
      <c r="N196" s="18">
        <v>44258</v>
      </c>
      <c r="O196" s="97">
        <f t="shared" si="258"/>
        <v>0</v>
      </c>
      <c r="P196" s="19">
        <f t="shared" ref="P196:P203" si="269">O196*E196</f>
        <v>0</v>
      </c>
      <c r="Q196" s="131"/>
      <c r="R196" s="17"/>
      <c r="S196" s="28"/>
      <c r="T196" s="28"/>
      <c r="U196" s="16">
        <v>0</v>
      </c>
      <c r="V196" s="14">
        <f t="shared" ref="V196:V197" si="270">U196*E196</f>
        <v>0</v>
      </c>
      <c r="W196" s="71"/>
      <c r="X196" s="83">
        <f>G196-V196</f>
        <v>0</v>
      </c>
      <c r="AF196" s="22"/>
      <c r="AG196" s="22"/>
    </row>
    <row r="197" spans="1:102" ht="41.25" customHeight="1">
      <c r="A197" s="141">
        <v>10</v>
      </c>
      <c r="B197" s="13" t="s">
        <v>39</v>
      </c>
      <c r="C197" s="14" t="s">
        <v>20</v>
      </c>
      <c r="D197" s="131" t="s">
        <v>177</v>
      </c>
      <c r="E197" s="135">
        <v>4.6639999999999997</v>
      </c>
      <c r="F197" s="16">
        <v>0</v>
      </c>
      <c r="G197" s="96">
        <f t="shared" si="267"/>
        <v>0</v>
      </c>
      <c r="H197" s="18">
        <v>45107</v>
      </c>
      <c r="I197" s="84">
        <v>44321</v>
      </c>
      <c r="J197" s="134">
        <v>1057</v>
      </c>
      <c r="K197" s="141">
        <v>500</v>
      </c>
      <c r="L197" s="14">
        <f t="shared" si="268"/>
        <v>2332</v>
      </c>
      <c r="M197" s="141">
        <v>441</v>
      </c>
      <c r="N197" s="18">
        <v>44305</v>
      </c>
      <c r="O197" s="97">
        <f t="shared" si="258"/>
        <v>0</v>
      </c>
      <c r="P197" s="19">
        <f t="shared" si="269"/>
        <v>0</v>
      </c>
      <c r="Q197" s="131"/>
      <c r="R197" s="17"/>
      <c r="S197" s="28"/>
      <c r="T197" s="28"/>
      <c r="U197" s="16">
        <v>0</v>
      </c>
      <c r="V197" s="14">
        <f t="shared" si="270"/>
        <v>0</v>
      </c>
      <c r="W197" s="71"/>
      <c r="X197" s="83"/>
      <c r="AF197" s="22"/>
      <c r="AG197" s="22"/>
    </row>
    <row r="198" spans="1:102" ht="41.25" customHeight="1">
      <c r="A198" s="141">
        <v>11</v>
      </c>
      <c r="B198" s="13" t="s">
        <v>39</v>
      </c>
      <c r="C198" s="14" t="s">
        <v>20</v>
      </c>
      <c r="D198" s="131" t="s">
        <v>177</v>
      </c>
      <c r="E198" s="135">
        <v>4.6639999999999997</v>
      </c>
      <c r="F198" s="16">
        <v>380</v>
      </c>
      <c r="G198" s="96">
        <f t="shared" ref="G198" si="271">F198*E198</f>
        <v>1772.32</v>
      </c>
      <c r="H198" s="18">
        <v>45107</v>
      </c>
      <c r="I198" s="84">
        <v>44341</v>
      </c>
      <c r="J198" s="134">
        <v>1179</v>
      </c>
      <c r="K198" s="141">
        <v>400</v>
      </c>
      <c r="L198" s="14">
        <f t="shared" ref="L198" si="272">K198*E198</f>
        <v>1865.6</v>
      </c>
      <c r="M198" s="141">
        <v>566</v>
      </c>
      <c r="N198" s="18">
        <v>44337</v>
      </c>
      <c r="O198" s="97">
        <f t="shared" si="258"/>
        <v>234</v>
      </c>
      <c r="P198" s="19">
        <f t="shared" ref="P198" si="273">O198*E198</f>
        <v>1091.376</v>
      </c>
      <c r="Q198" s="131"/>
      <c r="R198" s="17"/>
      <c r="S198" s="28"/>
      <c r="T198" s="28"/>
      <c r="U198" s="16">
        <v>146</v>
      </c>
      <c r="V198" s="14">
        <f t="shared" ref="V198" si="274">U198*E198</f>
        <v>680.94399999999996</v>
      </c>
      <c r="W198" s="71"/>
      <c r="X198" s="83"/>
      <c r="AF198" s="22"/>
      <c r="AG198" s="22"/>
    </row>
    <row r="199" spans="1:102" ht="50.25" customHeight="1">
      <c r="A199" s="141">
        <v>12</v>
      </c>
      <c r="B199" s="13" t="s">
        <v>45</v>
      </c>
      <c r="C199" s="14" t="s">
        <v>20</v>
      </c>
      <c r="D199" s="131" t="s">
        <v>186</v>
      </c>
      <c r="E199" s="96">
        <v>5.4130000000000003</v>
      </c>
      <c r="F199" s="141">
        <v>0</v>
      </c>
      <c r="G199" s="96">
        <f t="shared" si="267"/>
        <v>0</v>
      </c>
      <c r="H199" s="18">
        <v>44804</v>
      </c>
      <c r="I199" s="12">
        <v>44271</v>
      </c>
      <c r="J199" s="134">
        <v>389</v>
      </c>
      <c r="K199" s="141">
        <v>300</v>
      </c>
      <c r="L199" s="14">
        <f>K199*E199</f>
        <v>1623.9</v>
      </c>
      <c r="M199" s="141">
        <v>260</v>
      </c>
      <c r="N199" s="18">
        <v>44266</v>
      </c>
      <c r="O199" s="97">
        <f t="shared" si="258"/>
        <v>0</v>
      </c>
      <c r="P199" s="19">
        <f t="shared" si="269"/>
        <v>0</v>
      </c>
      <c r="Q199" s="97"/>
      <c r="R199" s="14"/>
      <c r="S199" s="14"/>
      <c r="T199" s="14"/>
      <c r="U199" s="141">
        <v>0</v>
      </c>
      <c r="V199" s="14">
        <f>U199*E199</f>
        <v>0</v>
      </c>
      <c r="W199" s="71"/>
      <c r="X199" s="83"/>
      <c r="AF199" s="22"/>
      <c r="AG199" s="22"/>
    </row>
    <row r="200" spans="1:102" ht="50.25" customHeight="1">
      <c r="A200" s="141">
        <v>13</v>
      </c>
      <c r="B200" s="13" t="s">
        <v>45</v>
      </c>
      <c r="C200" s="14" t="s">
        <v>20</v>
      </c>
      <c r="D200" s="131" t="s">
        <v>186</v>
      </c>
      <c r="E200" s="96">
        <v>5.4130000000000003</v>
      </c>
      <c r="F200" s="16">
        <v>210</v>
      </c>
      <c r="G200" s="96">
        <f t="shared" si="267"/>
        <v>1136.73</v>
      </c>
      <c r="H200" s="18">
        <v>44804</v>
      </c>
      <c r="I200" s="84">
        <v>44292</v>
      </c>
      <c r="J200" s="134">
        <v>699</v>
      </c>
      <c r="K200" s="141">
        <v>400</v>
      </c>
      <c r="L200" s="14">
        <f t="shared" ref="L200" si="275">K200*E200</f>
        <v>2165.2000000000003</v>
      </c>
      <c r="M200" s="141">
        <v>260</v>
      </c>
      <c r="N200" s="18">
        <v>44266</v>
      </c>
      <c r="O200" s="97">
        <f t="shared" si="258"/>
        <v>0</v>
      </c>
      <c r="P200" s="19">
        <f t="shared" ref="P200:P201" si="276">O200*E200</f>
        <v>0</v>
      </c>
      <c r="Q200" s="20"/>
      <c r="R200" s="17"/>
      <c r="S200" s="14"/>
      <c r="T200" s="14"/>
      <c r="U200" s="16">
        <v>210</v>
      </c>
      <c r="V200" s="14">
        <f t="shared" ref="V200" si="277">U200*E200</f>
        <v>1136.73</v>
      </c>
      <c r="W200" s="71"/>
      <c r="X200" s="83"/>
      <c r="AF200" s="22"/>
      <c r="AG200" s="22"/>
    </row>
    <row r="201" spans="1:102" ht="50.25" customHeight="1">
      <c r="A201" s="141">
        <v>14</v>
      </c>
      <c r="B201" s="13" t="s">
        <v>45</v>
      </c>
      <c r="C201" s="14" t="s">
        <v>20</v>
      </c>
      <c r="D201" s="131" t="s">
        <v>186</v>
      </c>
      <c r="E201" s="96">
        <v>5.4130000000000003</v>
      </c>
      <c r="F201" s="141">
        <v>0</v>
      </c>
      <c r="G201" s="96">
        <f t="shared" ref="G201" si="278">F201*E201</f>
        <v>0</v>
      </c>
      <c r="H201" s="18">
        <v>44804</v>
      </c>
      <c r="I201" s="84">
        <v>44321</v>
      </c>
      <c r="J201" s="134">
        <v>1057</v>
      </c>
      <c r="K201" s="141">
        <v>100</v>
      </c>
      <c r="L201" s="14">
        <f>K201*E201</f>
        <v>541.30000000000007</v>
      </c>
      <c r="M201" s="141">
        <v>260</v>
      </c>
      <c r="N201" s="18">
        <v>44266</v>
      </c>
      <c r="O201" s="97">
        <f t="shared" si="258"/>
        <v>0</v>
      </c>
      <c r="P201" s="19">
        <f t="shared" si="276"/>
        <v>0</v>
      </c>
      <c r="Q201" s="97"/>
      <c r="R201" s="14"/>
      <c r="S201" s="14"/>
      <c r="T201" s="14"/>
      <c r="U201" s="141">
        <v>0</v>
      </c>
      <c r="V201" s="14">
        <f>U201*E201</f>
        <v>0</v>
      </c>
      <c r="W201" s="71"/>
      <c r="X201" s="83"/>
      <c r="AF201" s="22"/>
      <c r="AG201" s="22"/>
    </row>
    <row r="202" spans="1:102" ht="50.25" customHeight="1">
      <c r="A202" s="141">
        <v>15</v>
      </c>
      <c r="B202" s="13" t="s">
        <v>45</v>
      </c>
      <c r="C202" s="14" t="s">
        <v>20</v>
      </c>
      <c r="D202" s="131" t="s">
        <v>186</v>
      </c>
      <c r="E202" s="96">
        <v>5.4130000000000003</v>
      </c>
      <c r="F202" s="141">
        <v>250</v>
      </c>
      <c r="G202" s="96">
        <f t="shared" ref="G202" si="279">F202*E202</f>
        <v>1353.25</v>
      </c>
      <c r="H202" s="18">
        <v>44804</v>
      </c>
      <c r="I202" s="84">
        <v>44341</v>
      </c>
      <c r="J202" s="134">
        <v>1179</v>
      </c>
      <c r="K202" s="141">
        <v>250</v>
      </c>
      <c r="L202" s="14">
        <f>K202*E202</f>
        <v>1353.25</v>
      </c>
      <c r="M202" s="141">
        <v>566</v>
      </c>
      <c r="N202" s="18">
        <v>44337</v>
      </c>
      <c r="O202" s="97">
        <f t="shared" si="258"/>
        <v>140</v>
      </c>
      <c r="P202" s="19">
        <f t="shared" ref="P202" si="280">O202*E202</f>
        <v>757.82</v>
      </c>
      <c r="Q202" s="97"/>
      <c r="R202" s="14"/>
      <c r="S202" s="14"/>
      <c r="T202" s="14"/>
      <c r="U202" s="141">
        <v>110</v>
      </c>
      <c r="V202" s="14">
        <f>U202*E202</f>
        <v>595.43000000000006</v>
      </c>
      <c r="W202" s="71"/>
      <c r="X202" s="83"/>
      <c r="AF202" s="22"/>
      <c r="AG202" s="22"/>
    </row>
    <row r="203" spans="1:102" s="27" customFormat="1" ht="52.5" customHeight="1">
      <c r="A203" s="141">
        <v>16</v>
      </c>
      <c r="B203" s="13" t="s">
        <v>187</v>
      </c>
      <c r="C203" s="14" t="s">
        <v>20</v>
      </c>
      <c r="D203" s="131" t="s">
        <v>185</v>
      </c>
      <c r="E203" s="23">
        <v>3.8170000000000002</v>
      </c>
      <c r="F203" s="16">
        <v>0</v>
      </c>
      <c r="G203" s="17">
        <f t="shared" si="267"/>
        <v>0</v>
      </c>
      <c r="H203" s="18">
        <v>44651</v>
      </c>
      <c r="I203" s="12">
        <v>44271</v>
      </c>
      <c r="J203" s="134">
        <v>389</v>
      </c>
      <c r="K203" s="141">
        <v>240</v>
      </c>
      <c r="L203" s="14">
        <f t="shared" ref="L203" si="281">K203*E203</f>
        <v>916.08</v>
      </c>
      <c r="M203" s="141">
        <v>273</v>
      </c>
      <c r="N203" s="18">
        <v>44267</v>
      </c>
      <c r="O203" s="97">
        <f t="shared" si="258"/>
        <v>0</v>
      </c>
      <c r="P203" s="19">
        <f t="shared" si="269"/>
        <v>0</v>
      </c>
      <c r="Q203" s="20"/>
      <c r="R203" s="17"/>
      <c r="S203" s="14"/>
      <c r="T203" s="14"/>
      <c r="U203" s="16">
        <v>0</v>
      </c>
      <c r="V203" s="14">
        <f t="shared" ref="V203" si="282">U203*E203</f>
        <v>0</v>
      </c>
      <c r="W203" s="71"/>
      <c r="X203" s="24"/>
      <c r="Y203" s="21">
        <f t="shared" ref="Y203" si="283">G203-V203</f>
        <v>0</v>
      </c>
      <c r="Z203" s="25"/>
      <c r="AA203" s="25"/>
      <c r="AB203" s="26"/>
      <c r="AC203" s="26"/>
      <c r="AD203" s="26"/>
      <c r="AE203" s="22"/>
      <c r="AF203" s="22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</row>
    <row r="204" spans="1:102" ht="28.5" customHeight="1">
      <c r="A204" s="141">
        <v>17</v>
      </c>
      <c r="B204" s="13" t="s">
        <v>35</v>
      </c>
      <c r="C204" s="14" t="s">
        <v>20</v>
      </c>
      <c r="D204" s="131" t="s">
        <v>139</v>
      </c>
      <c r="E204" s="14">
        <v>16.91</v>
      </c>
      <c r="F204" s="144">
        <v>0</v>
      </c>
      <c r="G204" s="14">
        <f t="shared" si="264"/>
        <v>0</v>
      </c>
      <c r="H204" s="18">
        <v>44325</v>
      </c>
      <c r="I204" s="12"/>
      <c r="J204" s="134"/>
      <c r="K204" s="141"/>
      <c r="L204" s="17">
        <f t="shared" si="265"/>
        <v>0</v>
      </c>
      <c r="M204" s="141">
        <v>1343</v>
      </c>
      <c r="N204" s="18">
        <v>44167</v>
      </c>
      <c r="O204" s="97">
        <f t="shared" si="258"/>
        <v>0</v>
      </c>
      <c r="P204" s="19">
        <f t="shared" si="263"/>
        <v>0</v>
      </c>
      <c r="Q204" s="131"/>
      <c r="R204" s="131"/>
      <c r="S204" s="131"/>
      <c r="T204" s="131"/>
      <c r="U204" s="144">
        <v>0</v>
      </c>
      <c r="V204" s="17">
        <f t="shared" si="266"/>
        <v>0</v>
      </c>
      <c r="W204" s="81"/>
      <c r="X204" s="83">
        <f>G204-V204</f>
        <v>0</v>
      </c>
      <c r="AF204" s="22"/>
      <c r="AG204" s="22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</row>
    <row r="205" spans="1:102" ht="28.5" customHeight="1">
      <c r="A205" s="141">
        <v>18</v>
      </c>
      <c r="B205" s="13" t="s">
        <v>35</v>
      </c>
      <c r="C205" s="14" t="s">
        <v>20</v>
      </c>
      <c r="D205" s="131" t="s">
        <v>140</v>
      </c>
      <c r="E205" s="14">
        <v>16.91</v>
      </c>
      <c r="F205" s="144">
        <v>0</v>
      </c>
      <c r="G205" s="14">
        <f t="shared" ref="G205:G207" si="284">F205*E205</f>
        <v>0</v>
      </c>
      <c r="H205" s="18">
        <v>44443</v>
      </c>
      <c r="I205" s="12">
        <v>44260</v>
      </c>
      <c r="J205" s="134">
        <v>299</v>
      </c>
      <c r="K205" s="141">
        <v>100</v>
      </c>
      <c r="L205" s="17">
        <f t="shared" ref="L205:L206" si="285">K205*E205</f>
        <v>1691</v>
      </c>
      <c r="M205" s="141">
        <v>225</v>
      </c>
      <c r="N205" s="18">
        <v>44259</v>
      </c>
      <c r="O205" s="97">
        <f t="shared" si="258"/>
        <v>0</v>
      </c>
      <c r="P205" s="19">
        <f t="shared" ref="P205:P207" si="286">O205*E205</f>
        <v>0</v>
      </c>
      <c r="Q205" s="131"/>
      <c r="R205" s="131"/>
      <c r="S205" s="131"/>
      <c r="T205" s="131"/>
      <c r="U205" s="144">
        <v>0</v>
      </c>
      <c r="V205" s="17">
        <f t="shared" ref="V205:V206" si="287">U205*E205</f>
        <v>0</v>
      </c>
      <c r="W205" s="81"/>
      <c r="X205" s="83">
        <f>G205-V205</f>
        <v>0</v>
      </c>
      <c r="AF205" s="22"/>
      <c r="AG205" s="22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</row>
    <row r="206" spans="1:102" ht="38.25" customHeight="1">
      <c r="A206" s="141">
        <v>19</v>
      </c>
      <c r="B206" s="13" t="s">
        <v>35</v>
      </c>
      <c r="C206" s="14" t="s">
        <v>20</v>
      </c>
      <c r="D206" s="131" t="s">
        <v>82</v>
      </c>
      <c r="E206" s="14">
        <v>16.91</v>
      </c>
      <c r="F206" s="144">
        <v>10</v>
      </c>
      <c r="G206" s="17">
        <f t="shared" si="284"/>
        <v>169.1</v>
      </c>
      <c r="H206" s="18">
        <v>44358</v>
      </c>
      <c r="I206" s="84">
        <v>44321</v>
      </c>
      <c r="J206" s="134">
        <v>1057</v>
      </c>
      <c r="K206" s="141">
        <v>20</v>
      </c>
      <c r="L206" s="85">
        <f t="shared" si="285"/>
        <v>338.2</v>
      </c>
      <c r="M206" s="141">
        <v>460</v>
      </c>
      <c r="N206" s="18">
        <v>44308</v>
      </c>
      <c r="O206" s="97">
        <f t="shared" si="258"/>
        <v>10</v>
      </c>
      <c r="P206" s="19">
        <f t="shared" si="286"/>
        <v>169.1</v>
      </c>
      <c r="Q206" s="131"/>
      <c r="R206" s="131"/>
      <c r="S206" s="131"/>
      <c r="T206" s="131"/>
      <c r="U206" s="144">
        <v>0</v>
      </c>
      <c r="V206" s="17">
        <f t="shared" si="287"/>
        <v>0</v>
      </c>
      <c r="W206" s="81"/>
      <c r="X206" s="83"/>
      <c r="AF206" s="22"/>
      <c r="AG206" s="22"/>
    </row>
    <row r="207" spans="1:102" ht="31.5" customHeight="1">
      <c r="A207" s="141">
        <v>20</v>
      </c>
      <c r="B207" s="13" t="s">
        <v>35</v>
      </c>
      <c r="C207" s="14" t="s">
        <v>20</v>
      </c>
      <c r="D207" s="131" t="s">
        <v>202</v>
      </c>
      <c r="E207" s="14">
        <v>20.27</v>
      </c>
      <c r="F207" s="131">
        <v>0</v>
      </c>
      <c r="G207" s="17">
        <f t="shared" si="284"/>
        <v>0</v>
      </c>
      <c r="H207" s="18">
        <v>45091</v>
      </c>
      <c r="I207" s="12">
        <v>44365</v>
      </c>
      <c r="J207" s="134">
        <v>1709</v>
      </c>
      <c r="K207" s="141">
        <v>200</v>
      </c>
      <c r="L207" s="17">
        <f>K207*E207</f>
        <v>4054</v>
      </c>
      <c r="M207" s="141">
        <v>597</v>
      </c>
      <c r="N207" s="18">
        <v>44348</v>
      </c>
      <c r="O207" s="16">
        <f>K207-U207</f>
        <v>13</v>
      </c>
      <c r="P207" s="96">
        <f t="shared" si="286"/>
        <v>263.51</v>
      </c>
      <c r="Q207" s="131"/>
      <c r="R207" s="131"/>
      <c r="S207" s="131"/>
      <c r="T207" s="131"/>
      <c r="U207" s="131">
        <v>187</v>
      </c>
      <c r="V207" s="17">
        <f>U207*E207</f>
        <v>3790.49</v>
      </c>
      <c r="W207" s="81"/>
      <c r="X207" s="83"/>
      <c r="AF207" s="22"/>
      <c r="AG207" s="22"/>
    </row>
    <row r="208" spans="1:102" ht="38.25" customHeight="1">
      <c r="A208" s="141">
        <v>21</v>
      </c>
      <c r="B208" s="13" t="s">
        <v>44</v>
      </c>
      <c r="C208" s="14" t="s">
        <v>20</v>
      </c>
      <c r="D208" s="131" t="s">
        <v>144</v>
      </c>
      <c r="E208" s="96">
        <v>59.100999999999999</v>
      </c>
      <c r="F208" s="141">
        <v>0</v>
      </c>
      <c r="G208" s="96">
        <f t="shared" ref="G208:G219" si="288">F208*E208</f>
        <v>0</v>
      </c>
      <c r="H208" s="18">
        <v>44469</v>
      </c>
      <c r="I208" s="12">
        <v>44214</v>
      </c>
      <c r="J208" s="134">
        <v>103</v>
      </c>
      <c r="K208" s="141">
        <v>30</v>
      </c>
      <c r="L208" s="14">
        <f t="shared" si="265"/>
        <v>1773.03</v>
      </c>
      <c r="M208" s="134">
        <v>1180</v>
      </c>
      <c r="N208" s="12">
        <v>43773</v>
      </c>
      <c r="O208" s="97">
        <f t="shared" si="258"/>
        <v>0</v>
      </c>
      <c r="P208" s="19">
        <f t="shared" si="263"/>
        <v>0</v>
      </c>
      <c r="Q208" s="97"/>
      <c r="R208" s="14"/>
      <c r="S208" s="14"/>
      <c r="T208" s="14"/>
      <c r="U208" s="141">
        <v>0</v>
      </c>
      <c r="V208" s="14">
        <f t="shared" si="266"/>
        <v>0</v>
      </c>
      <c r="W208" s="71"/>
      <c r="X208" s="83">
        <f t="shared" ref="X208:X219" si="289">G208-V208</f>
        <v>0</v>
      </c>
      <c r="AF208" s="22"/>
      <c r="AG208" s="22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</row>
    <row r="209" spans="1:102" ht="38.25" customHeight="1">
      <c r="A209" s="141">
        <v>22</v>
      </c>
      <c r="B209" s="13" t="s">
        <v>44</v>
      </c>
      <c r="C209" s="14" t="s">
        <v>20</v>
      </c>
      <c r="D209" s="131" t="s">
        <v>144</v>
      </c>
      <c r="E209" s="96">
        <v>59.100999999999999</v>
      </c>
      <c r="F209" s="141">
        <v>0</v>
      </c>
      <c r="G209" s="96">
        <f t="shared" ref="G209:G210" si="290">F209*E209</f>
        <v>0</v>
      </c>
      <c r="H209" s="18">
        <v>44469</v>
      </c>
      <c r="I209" s="12">
        <v>44260</v>
      </c>
      <c r="J209" s="134">
        <v>299</v>
      </c>
      <c r="K209" s="141">
        <v>300</v>
      </c>
      <c r="L209" s="14">
        <f t="shared" ref="L209:L210" si="291">K209*E209</f>
        <v>17730.3</v>
      </c>
      <c r="M209" s="134">
        <v>228</v>
      </c>
      <c r="N209" s="12">
        <v>44259</v>
      </c>
      <c r="O209" s="97">
        <f t="shared" si="258"/>
        <v>0</v>
      </c>
      <c r="P209" s="19">
        <f t="shared" ref="P209" si="292">O209*E209</f>
        <v>0</v>
      </c>
      <c r="Q209" s="97"/>
      <c r="R209" s="14"/>
      <c r="S209" s="14"/>
      <c r="T209" s="14"/>
      <c r="U209" s="141">
        <v>0</v>
      </c>
      <c r="V209" s="14">
        <f t="shared" ref="V209:V210" si="293">U209*E209</f>
        <v>0</v>
      </c>
      <c r="W209" s="71"/>
      <c r="X209" s="83">
        <f t="shared" ref="X209:X210" si="294">G209-V209</f>
        <v>0</v>
      </c>
      <c r="AF209" s="22"/>
      <c r="AG209" s="22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</row>
    <row r="210" spans="1:102" ht="38.25" customHeight="1">
      <c r="A210" s="141">
        <v>23</v>
      </c>
      <c r="B210" s="13" t="s">
        <v>44</v>
      </c>
      <c r="C210" s="14" t="s">
        <v>20</v>
      </c>
      <c r="D210" s="131" t="s">
        <v>144</v>
      </c>
      <c r="E210" s="96">
        <v>59.100999999999999</v>
      </c>
      <c r="F210" s="16">
        <v>0</v>
      </c>
      <c r="G210" s="96">
        <f t="shared" si="290"/>
        <v>0</v>
      </c>
      <c r="H210" s="18">
        <v>44469</v>
      </c>
      <c r="I210" s="84">
        <v>44292</v>
      </c>
      <c r="J210" s="134">
        <v>699</v>
      </c>
      <c r="K210" s="141">
        <v>100</v>
      </c>
      <c r="L210" s="14">
        <f t="shared" si="291"/>
        <v>5910.1</v>
      </c>
      <c r="M210" s="141">
        <v>228</v>
      </c>
      <c r="N210" s="18">
        <v>44259</v>
      </c>
      <c r="O210" s="97">
        <f t="shared" si="258"/>
        <v>0</v>
      </c>
      <c r="P210" s="19">
        <f t="shared" ref="P210" si="295">O210*E210</f>
        <v>0</v>
      </c>
      <c r="Q210" s="97"/>
      <c r="R210" s="14"/>
      <c r="S210" s="14"/>
      <c r="T210" s="14"/>
      <c r="U210" s="16">
        <v>0</v>
      </c>
      <c r="V210" s="14">
        <f t="shared" si="293"/>
        <v>0</v>
      </c>
      <c r="W210" s="71"/>
      <c r="X210" s="83">
        <f t="shared" si="294"/>
        <v>0</v>
      </c>
      <c r="AF210" s="22"/>
      <c r="AG210" s="22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</row>
    <row r="211" spans="1:102" ht="38.25" customHeight="1">
      <c r="A211" s="141">
        <v>24</v>
      </c>
      <c r="B211" s="13" t="s">
        <v>44</v>
      </c>
      <c r="C211" s="14" t="s">
        <v>20</v>
      </c>
      <c r="D211" s="131" t="s">
        <v>144</v>
      </c>
      <c r="E211" s="96">
        <v>59.100999999999999</v>
      </c>
      <c r="F211" s="16">
        <v>39</v>
      </c>
      <c r="G211" s="96">
        <f t="shared" ref="G211" si="296">F211*E211</f>
        <v>2304.9389999999999</v>
      </c>
      <c r="H211" s="18">
        <v>44469</v>
      </c>
      <c r="I211" s="84">
        <v>44321</v>
      </c>
      <c r="J211" s="134">
        <v>1057</v>
      </c>
      <c r="K211" s="141">
        <v>200</v>
      </c>
      <c r="L211" s="14">
        <f t="shared" ref="L211" si="297">K211*E211</f>
        <v>11820.2</v>
      </c>
      <c r="M211" s="141">
        <v>228</v>
      </c>
      <c r="N211" s="18">
        <v>44259</v>
      </c>
      <c r="O211" s="97">
        <f t="shared" si="258"/>
        <v>39</v>
      </c>
      <c r="P211" s="19">
        <f t="shared" ref="P211" si="298">O211*E211</f>
        <v>2304.9389999999999</v>
      </c>
      <c r="Q211" s="97"/>
      <c r="R211" s="14"/>
      <c r="S211" s="14"/>
      <c r="T211" s="14"/>
      <c r="U211" s="16">
        <v>0</v>
      </c>
      <c r="V211" s="14">
        <f t="shared" ref="V211" si="299">U211*E211</f>
        <v>0</v>
      </c>
      <c r="W211" s="71"/>
      <c r="X211" s="83">
        <f t="shared" ref="X211" si="300">G211-V211</f>
        <v>2304.9389999999999</v>
      </c>
      <c r="AF211" s="22"/>
      <c r="AG211" s="22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</row>
    <row r="212" spans="1:102" ht="38.25" customHeight="1">
      <c r="A212" s="141">
        <v>25</v>
      </c>
      <c r="B212" s="13" t="s">
        <v>44</v>
      </c>
      <c r="C212" s="14" t="s">
        <v>20</v>
      </c>
      <c r="D212" s="131" t="s">
        <v>144</v>
      </c>
      <c r="E212" s="96">
        <v>59.100999999999999</v>
      </c>
      <c r="F212" s="16">
        <v>400</v>
      </c>
      <c r="G212" s="96">
        <f t="shared" ref="G212:G213" si="301">F212*E212</f>
        <v>23640.400000000001</v>
      </c>
      <c r="H212" s="18">
        <v>44469</v>
      </c>
      <c r="I212" s="84">
        <v>44341</v>
      </c>
      <c r="J212" s="134">
        <v>1179</v>
      </c>
      <c r="K212" s="141">
        <v>400</v>
      </c>
      <c r="L212" s="14">
        <f t="shared" ref="L212:L213" si="302">K212*E212</f>
        <v>23640.400000000001</v>
      </c>
      <c r="M212" s="141">
        <v>228</v>
      </c>
      <c r="N212" s="18">
        <v>44259</v>
      </c>
      <c r="O212" s="97">
        <f t="shared" si="258"/>
        <v>235</v>
      </c>
      <c r="P212" s="19">
        <f t="shared" ref="P212:P213" si="303">O212*E212</f>
        <v>13888.735000000001</v>
      </c>
      <c r="Q212" s="97"/>
      <c r="R212" s="14"/>
      <c r="S212" s="14"/>
      <c r="T212" s="14"/>
      <c r="U212" s="16">
        <v>165</v>
      </c>
      <c r="V212" s="14">
        <f t="shared" ref="V212:V213" si="304">U212*E212</f>
        <v>9751.6649999999991</v>
      </c>
      <c r="W212" s="71"/>
      <c r="X212" s="83">
        <f t="shared" ref="X212" si="305">G212-V212</f>
        <v>13888.735000000002</v>
      </c>
      <c r="AF212" s="22"/>
      <c r="AG212" s="22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</row>
    <row r="213" spans="1:102" ht="38.25" customHeight="1">
      <c r="A213" s="141">
        <v>26</v>
      </c>
      <c r="B213" s="13" t="s">
        <v>44</v>
      </c>
      <c r="C213" s="14" t="s">
        <v>20</v>
      </c>
      <c r="D213" s="131" t="s">
        <v>144</v>
      </c>
      <c r="E213" s="96">
        <v>59.100999999999999</v>
      </c>
      <c r="F213" s="141">
        <v>0</v>
      </c>
      <c r="G213" s="96">
        <f t="shared" si="301"/>
        <v>0</v>
      </c>
      <c r="H213" s="18">
        <v>44469</v>
      </c>
      <c r="I213" s="12">
        <v>44365</v>
      </c>
      <c r="J213" s="134">
        <v>1709</v>
      </c>
      <c r="K213" s="141">
        <v>50</v>
      </c>
      <c r="L213" s="14">
        <f t="shared" si="302"/>
        <v>2955.05</v>
      </c>
      <c r="M213" s="141">
        <v>228</v>
      </c>
      <c r="N213" s="18">
        <v>44259</v>
      </c>
      <c r="O213" s="16">
        <f>K213-U213</f>
        <v>50</v>
      </c>
      <c r="P213" s="19">
        <f t="shared" si="303"/>
        <v>2955.05</v>
      </c>
      <c r="Q213" s="97"/>
      <c r="R213" s="14"/>
      <c r="S213" s="14"/>
      <c r="T213" s="14"/>
      <c r="U213" s="141">
        <v>0</v>
      </c>
      <c r="V213" s="14">
        <f t="shared" si="304"/>
        <v>0</v>
      </c>
      <c r="W213" s="71"/>
      <c r="X213" s="83">
        <f>G213-V213</f>
        <v>0</v>
      </c>
      <c r="AF213" s="22"/>
      <c r="AG213" s="22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</row>
    <row r="214" spans="1:102" ht="53.25" customHeight="1">
      <c r="A214" s="141">
        <v>27</v>
      </c>
      <c r="B214" s="13" t="s">
        <v>101</v>
      </c>
      <c r="C214" s="124" t="s">
        <v>20</v>
      </c>
      <c r="D214" s="131" t="s">
        <v>89</v>
      </c>
      <c r="E214" s="23">
        <v>36.090000000000003</v>
      </c>
      <c r="F214" s="16">
        <v>0</v>
      </c>
      <c r="G214" s="17">
        <f t="shared" si="288"/>
        <v>0</v>
      </c>
      <c r="H214" s="18">
        <v>44439</v>
      </c>
      <c r="I214" s="12"/>
      <c r="J214" s="134"/>
      <c r="K214" s="141"/>
      <c r="L214" s="14">
        <f t="shared" si="265"/>
        <v>0</v>
      </c>
      <c r="M214" s="141">
        <v>1237</v>
      </c>
      <c r="N214" s="18">
        <v>43773</v>
      </c>
      <c r="O214" s="97">
        <f t="shared" si="258"/>
        <v>0</v>
      </c>
      <c r="P214" s="19">
        <f t="shared" si="263"/>
        <v>0</v>
      </c>
      <c r="Q214" s="20"/>
      <c r="R214" s="17"/>
      <c r="S214" s="28"/>
      <c r="T214" s="28"/>
      <c r="U214" s="16">
        <v>0</v>
      </c>
      <c r="V214" s="14">
        <f t="shared" si="266"/>
        <v>0</v>
      </c>
      <c r="W214" s="71"/>
      <c r="X214" s="83">
        <f t="shared" si="289"/>
        <v>0</v>
      </c>
      <c r="Y214" s="21">
        <f>G214-V214</f>
        <v>0</v>
      </c>
      <c r="AE214" s="22"/>
      <c r="AF214" s="22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</row>
    <row r="215" spans="1:102" ht="53.25" customHeight="1">
      <c r="A215" s="141">
        <v>28</v>
      </c>
      <c r="B215" s="13" t="s">
        <v>101</v>
      </c>
      <c r="C215" s="124" t="s">
        <v>20</v>
      </c>
      <c r="D215" s="131" t="s">
        <v>91</v>
      </c>
      <c r="E215" s="23">
        <v>36.090000000000003</v>
      </c>
      <c r="F215" s="16">
        <v>0</v>
      </c>
      <c r="G215" s="17">
        <f t="shared" si="288"/>
        <v>0</v>
      </c>
      <c r="H215" s="18">
        <v>44439</v>
      </c>
      <c r="I215" s="12">
        <v>44239</v>
      </c>
      <c r="J215" s="134">
        <v>201</v>
      </c>
      <c r="K215" s="141">
        <v>100</v>
      </c>
      <c r="L215" s="14">
        <f t="shared" si="265"/>
        <v>3609.0000000000005</v>
      </c>
      <c r="M215" s="141">
        <v>1237</v>
      </c>
      <c r="N215" s="18">
        <v>43773</v>
      </c>
      <c r="O215" s="97">
        <f t="shared" si="258"/>
        <v>0</v>
      </c>
      <c r="P215" s="19">
        <f t="shared" si="263"/>
        <v>0</v>
      </c>
      <c r="Q215" s="20"/>
      <c r="R215" s="17"/>
      <c r="S215" s="28"/>
      <c r="T215" s="28"/>
      <c r="U215" s="16">
        <v>0</v>
      </c>
      <c r="V215" s="14">
        <f t="shared" si="266"/>
        <v>0</v>
      </c>
      <c r="W215" s="71"/>
      <c r="X215" s="83">
        <f t="shared" si="289"/>
        <v>0</v>
      </c>
      <c r="Y215" s="21">
        <f>G215-V215</f>
        <v>0</v>
      </c>
      <c r="AE215" s="22"/>
      <c r="AF215" s="22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</row>
    <row r="216" spans="1:102" ht="53.25" customHeight="1">
      <c r="A216" s="141">
        <v>29</v>
      </c>
      <c r="B216" s="13" t="s">
        <v>101</v>
      </c>
      <c r="C216" s="124" t="s">
        <v>20</v>
      </c>
      <c r="D216" s="131" t="s">
        <v>91</v>
      </c>
      <c r="E216" s="23">
        <v>36.090000000000003</v>
      </c>
      <c r="F216" s="16">
        <v>70</v>
      </c>
      <c r="G216" s="17">
        <f t="shared" ref="G216" si="306">F216*E216</f>
        <v>2526.3000000000002</v>
      </c>
      <c r="H216" s="18">
        <v>44439</v>
      </c>
      <c r="I216" s="12">
        <v>44259</v>
      </c>
      <c r="J216" s="134">
        <v>286</v>
      </c>
      <c r="K216" s="141">
        <v>400</v>
      </c>
      <c r="L216" s="14">
        <f t="shared" ref="L216" si="307">K216*E216</f>
        <v>14436.000000000002</v>
      </c>
      <c r="M216" s="141">
        <v>1237</v>
      </c>
      <c r="N216" s="18">
        <v>43773</v>
      </c>
      <c r="O216" s="97">
        <f t="shared" si="258"/>
        <v>70</v>
      </c>
      <c r="P216" s="19">
        <f t="shared" ref="P216:P217" si="308">O216*E216</f>
        <v>2526.3000000000002</v>
      </c>
      <c r="Q216" s="20"/>
      <c r="R216" s="17"/>
      <c r="S216" s="28"/>
      <c r="T216" s="28"/>
      <c r="U216" s="16">
        <v>0</v>
      </c>
      <c r="V216" s="14">
        <f t="shared" ref="V216:V217" si="309">U216*E216</f>
        <v>0</v>
      </c>
      <c r="W216" s="71"/>
      <c r="X216" s="83">
        <f t="shared" ref="X216" si="310">G216-V216</f>
        <v>2526.3000000000002</v>
      </c>
      <c r="Y216" s="21">
        <f>G216-V216</f>
        <v>2526.3000000000002</v>
      </c>
      <c r="AE216" s="22"/>
      <c r="AF216" s="22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</row>
    <row r="217" spans="1:102" ht="53.25" customHeight="1">
      <c r="A217" s="141">
        <v>30</v>
      </c>
      <c r="B217" s="13" t="s">
        <v>101</v>
      </c>
      <c r="C217" s="124" t="s">
        <v>20</v>
      </c>
      <c r="D217" s="131" t="s">
        <v>95</v>
      </c>
      <c r="E217" s="23">
        <v>36.090000000000003</v>
      </c>
      <c r="F217" s="16">
        <v>165</v>
      </c>
      <c r="G217" s="17">
        <f>F217*E217</f>
        <v>5954.85</v>
      </c>
      <c r="H217" s="18">
        <v>44439</v>
      </c>
      <c r="I217" s="84">
        <v>44292</v>
      </c>
      <c r="J217" s="134">
        <v>699</v>
      </c>
      <c r="K217" s="34">
        <v>200</v>
      </c>
      <c r="L217" s="14">
        <f>K217*E217</f>
        <v>7218.0000000000009</v>
      </c>
      <c r="M217" s="141">
        <v>1237</v>
      </c>
      <c r="N217" s="18">
        <v>43773</v>
      </c>
      <c r="O217" s="97">
        <f t="shared" si="258"/>
        <v>155</v>
      </c>
      <c r="P217" s="19">
        <f t="shared" si="308"/>
        <v>5593.9500000000007</v>
      </c>
      <c r="Q217" s="20"/>
      <c r="R217" s="17"/>
      <c r="S217" s="124"/>
      <c r="T217" s="124"/>
      <c r="U217" s="16">
        <v>10</v>
      </c>
      <c r="V217" s="14">
        <f t="shared" si="309"/>
        <v>360.90000000000003</v>
      </c>
      <c r="W217" s="71"/>
      <c r="Y217" s="21"/>
      <c r="AE217" s="22"/>
      <c r="AF217" s="22"/>
    </row>
    <row r="218" spans="1:102" ht="72" customHeight="1">
      <c r="A218" s="141">
        <v>31</v>
      </c>
      <c r="B218" s="13" t="s">
        <v>101</v>
      </c>
      <c r="C218" s="124" t="s">
        <v>20</v>
      </c>
      <c r="D218" s="131" t="s">
        <v>95</v>
      </c>
      <c r="E218" s="23">
        <v>36.090000000000003</v>
      </c>
      <c r="F218" s="16">
        <v>300</v>
      </c>
      <c r="G218" s="17">
        <f>F218*E218</f>
        <v>10827.000000000002</v>
      </c>
      <c r="H218" s="18">
        <v>44439</v>
      </c>
      <c r="I218" s="84">
        <v>44321</v>
      </c>
      <c r="J218" s="134">
        <v>1057</v>
      </c>
      <c r="K218" s="34">
        <v>300</v>
      </c>
      <c r="L218" s="14">
        <f>K218*E218</f>
        <v>10827.000000000002</v>
      </c>
      <c r="M218" s="141">
        <v>1237</v>
      </c>
      <c r="N218" s="18">
        <v>43773</v>
      </c>
      <c r="O218" s="97">
        <f t="shared" si="258"/>
        <v>0</v>
      </c>
      <c r="P218" s="19">
        <f t="shared" ref="P218" si="311">O218*E218</f>
        <v>0</v>
      </c>
      <c r="Q218" s="20"/>
      <c r="R218" s="17"/>
      <c r="S218" s="124"/>
      <c r="T218" s="124"/>
      <c r="U218" s="16">
        <v>300</v>
      </c>
      <c r="V218" s="14">
        <f t="shared" ref="V218" si="312">U218*E218</f>
        <v>10827.000000000002</v>
      </c>
      <c r="W218" s="71"/>
      <c r="Y218" s="21"/>
      <c r="AE218" s="22"/>
      <c r="AF218" s="22"/>
    </row>
    <row r="219" spans="1:102" ht="38.25" customHeight="1">
      <c r="A219" s="141">
        <v>32</v>
      </c>
      <c r="B219" s="31" t="s">
        <v>42</v>
      </c>
      <c r="C219" s="14" t="s">
        <v>20</v>
      </c>
      <c r="D219" s="131" t="s">
        <v>107</v>
      </c>
      <c r="E219" s="96">
        <v>123.47</v>
      </c>
      <c r="F219" s="16">
        <v>4</v>
      </c>
      <c r="G219" s="14">
        <f t="shared" si="288"/>
        <v>493.88</v>
      </c>
      <c r="H219" s="18">
        <v>44439</v>
      </c>
      <c r="I219" s="12"/>
      <c r="J219" s="134"/>
      <c r="K219" s="141"/>
      <c r="L219" s="14">
        <f t="shared" ref="L219" si="313">K219*E219</f>
        <v>0</v>
      </c>
      <c r="M219" s="141">
        <v>52</v>
      </c>
      <c r="N219" s="18">
        <v>43850</v>
      </c>
      <c r="O219" s="97">
        <f t="shared" si="258"/>
        <v>0</v>
      </c>
      <c r="P219" s="19">
        <f t="shared" si="263"/>
        <v>0</v>
      </c>
      <c r="Q219" s="97"/>
      <c r="R219" s="14"/>
      <c r="S219" s="14"/>
      <c r="T219" s="14"/>
      <c r="U219" s="16">
        <v>4</v>
      </c>
      <c r="V219" s="14">
        <f t="shared" ref="V219" si="314">U219*E219</f>
        <v>493.88</v>
      </c>
      <c r="W219" s="71"/>
      <c r="X219" s="83">
        <f t="shared" si="289"/>
        <v>0</v>
      </c>
      <c r="AF219" s="22"/>
      <c r="AG219" s="22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</row>
    <row r="220" spans="1:102" ht="38.25" customHeight="1">
      <c r="A220" s="141">
        <v>33</v>
      </c>
      <c r="B220" s="31" t="s">
        <v>42</v>
      </c>
      <c r="C220" s="14" t="s">
        <v>20</v>
      </c>
      <c r="D220" s="131" t="s">
        <v>155</v>
      </c>
      <c r="E220" s="32">
        <v>132.83000000000001</v>
      </c>
      <c r="F220" s="16">
        <v>0</v>
      </c>
      <c r="G220" s="14">
        <f>F220*E220</f>
        <v>0</v>
      </c>
      <c r="H220" s="33">
        <v>44469</v>
      </c>
      <c r="I220" s="12">
        <v>44239</v>
      </c>
      <c r="J220" s="134">
        <v>201</v>
      </c>
      <c r="K220" s="141">
        <v>100</v>
      </c>
      <c r="L220" s="14">
        <f t="shared" ref="L220:L230" si="315">K220*E220</f>
        <v>13283.000000000002</v>
      </c>
      <c r="M220" s="134">
        <v>96</v>
      </c>
      <c r="N220" s="12">
        <v>44232</v>
      </c>
      <c r="O220" s="97">
        <f t="shared" si="258"/>
        <v>0</v>
      </c>
      <c r="P220" s="19">
        <f t="shared" si="263"/>
        <v>0</v>
      </c>
      <c r="Q220" s="97"/>
      <c r="R220" s="14"/>
      <c r="S220" s="14"/>
      <c r="T220" s="14"/>
      <c r="U220" s="16">
        <v>0</v>
      </c>
      <c r="V220" s="14">
        <f t="shared" ref="V220:V230" si="316">U220*E220</f>
        <v>0</v>
      </c>
      <c r="W220" s="71"/>
      <c r="X220" s="83"/>
      <c r="AF220" s="22"/>
      <c r="AG220" s="22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</row>
    <row r="221" spans="1:102" ht="38.25" customHeight="1">
      <c r="A221" s="141">
        <v>34</v>
      </c>
      <c r="B221" s="31" t="s">
        <v>42</v>
      </c>
      <c r="C221" s="14" t="s">
        <v>20</v>
      </c>
      <c r="D221" s="131" t="s">
        <v>155</v>
      </c>
      <c r="E221" s="32">
        <v>132.83000000000001</v>
      </c>
      <c r="F221" s="16">
        <v>0</v>
      </c>
      <c r="G221" s="14">
        <f>F221*E221</f>
        <v>0</v>
      </c>
      <c r="H221" s="33">
        <v>44469</v>
      </c>
      <c r="I221" s="12">
        <v>44259</v>
      </c>
      <c r="J221" s="134">
        <v>286</v>
      </c>
      <c r="K221" s="141">
        <v>100</v>
      </c>
      <c r="L221" s="14">
        <f t="shared" ref="L221:L222" si="317">K221*E221</f>
        <v>13283.000000000002</v>
      </c>
      <c r="M221" s="134">
        <v>1312</v>
      </c>
      <c r="N221" s="12">
        <v>44159</v>
      </c>
      <c r="O221" s="97">
        <f t="shared" si="258"/>
        <v>0</v>
      </c>
      <c r="P221" s="19">
        <f t="shared" ref="P221" si="318">O221*E221</f>
        <v>0</v>
      </c>
      <c r="Q221" s="97"/>
      <c r="R221" s="14"/>
      <c r="S221" s="14"/>
      <c r="T221" s="14"/>
      <c r="U221" s="16">
        <v>0</v>
      </c>
      <c r="V221" s="14">
        <f t="shared" ref="V221:V227" si="319">U221*E221</f>
        <v>0</v>
      </c>
      <c r="W221" s="71"/>
      <c r="X221" s="83"/>
      <c r="AF221" s="22"/>
      <c r="AG221" s="22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</row>
    <row r="222" spans="1:102" ht="30.75" customHeight="1">
      <c r="A222" s="141">
        <v>35</v>
      </c>
      <c r="B222" s="31" t="s">
        <v>42</v>
      </c>
      <c r="C222" s="14" t="s">
        <v>20</v>
      </c>
      <c r="D222" s="131" t="s">
        <v>155</v>
      </c>
      <c r="E222" s="32">
        <v>132.83000000000001</v>
      </c>
      <c r="F222" s="16">
        <v>0</v>
      </c>
      <c r="G222" s="14">
        <f t="shared" ref="G222:G223" si="320">F222*E222</f>
        <v>0</v>
      </c>
      <c r="H222" s="33">
        <v>44469</v>
      </c>
      <c r="I222" s="84">
        <v>44292</v>
      </c>
      <c r="J222" s="134">
        <v>699</v>
      </c>
      <c r="K222" s="34">
        <v>300</v>
      </c>
      <c r="L222" s="14">
        <f t="shared" si="317"/>
        <v>39849.000000000007</v>
      </c>
      <c r="M222" s="141">
        <v>1279</v>
      </c>
      <c r="N222" s="18">
        <v>44154</v>
      </c>
      <c r="O222" s="97">
        <f t="shared" si="258"/>
        <v>0</v>
      </c>
      <c r="P222" s="19">
        <f t="shared" ref="P222:P229" si="321">O222*E222</f>
        <v>0</v>
      </c>
      <c r="Q222" s="20"/>
      <c r="R222" s="17"/>
      <c r="S222" s="124"/>
      <c r="T222" s="124"/>
      <c r="U222" s="16">
        <v>0</v>
      </c>
      <c r="V222" s="14">
        <f t="shared" si="319"/>
        <v>0</v>
      </c>
      <c r="W222" s="71"/>
      <c r="X222" s="83">
        <f t="shared" ref="X222:X225" si="322">G222-V222</f>
        <v>0</v>
      </c>
      <c r="AF222" s="22"/>
      <c r="AG222" s="22"/>
    </row>
    <row r="223" spans="1:102" s="27" customFormat="1" ht="44.25" customHeight="1">
      <c r="A223" s="141">
        <v>36</v>
      </c>
      <c r="B223" s="31" t="s">
        <v>42</v>
      </c>
      <c r="C223" s="131" t="s">
        <v>20</v>
      </c>
      <c r="D223" s="131" t="s">
        <v>113</v>
      </c>
      <c r="E223" s="32">
        <v>132.83000000000001</v>
      </c>
      <c r="F223" s="16">
        <v>22</v>
      </c>
      <c r="G223" s="17">
        <f t="shared" si="320"/>
        <v>2922.26</v>
      </c>
      <c r="H223" s="33">
        <v>44469</v>
      </c>
      <c r="I223" s="84">
        <v>44341</v>
      </c>
      <c r="J223" s="134">
        <v>1179</v>
      </c>
      <c r="K223" s="34">
        <v>210</v>
      </c>
      <c r="L223" s="14">
        <f>K223*E223</f>
        <v>27894.300000000003</v>
      </c>
      <c r="M223" s="134">
        <v>96</v>
      </c>
      <c r="N223" s="12">
        <v>44232</v>
      </c>
      <c r="O223" s="97">
        <f t="shared" si="258"/>
        <v>22</v>
      </c>
      <c r="P223" s="19">
        <f t="shared" si="321"/>
        <v>2922.26</v>
      </c>
      <c r="Q223" s="20"/>
      <c r="R223" s="17"/>
      <c r="S223" s="124"/>
      <c r="T223" s="124"/>
      <c r="U223" s="16">
        <v>0</v>
      </c>
      <c r="V223" s="14">
        <f>U223*E223</f>
        <v>0</v>
      </c>
      <c r="W223" s="71"/>
      <c r="X223" s="83"/>
      <c r="Y223" s="4"/>
      <c r="Z223" s="4"/>
      <c r="AA223" s="4"/>
      <c r="AB223" s="5"/>
      <c r="AC223" s="5"/>
      <c r="AD223" s="5"/>
      <c r="AE223" s="5"/>
      <c r="AF223" s="22"/>
      <c r="AG223" s="22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</row>
    <row r="224" spans="1:102" s="27" customFormat="1" ht="44.25" customHeight="1">
      <c r="A224" s="141">
        <v>37</v>
      </c>
      <c r="B224" s="31" t="s">
        <v>42</v>
      </c>
      <c r="C224" s="131" t="s">
        <v>20</v>
      </c>
      <c r="D224" s="131" t="s">
        <v>113</v>
      </c>
      <c r="E224" s="32">
        <v>132.83000000000001</v>
      </c>
      <c r="F224" s="16">
        <v>410</v>
      </c>
      <c r="G224" s="17">
        <f t="shared" ref="G224" si="323">F224*E224</f>
        <v>54460.3</v>
      </c>
      <c r="H224" s="33">
        <v>44469</v>
      </c>
      <c r="I224" s="84">
        <v>44321</v>
      </c>
      <c r="J224" s="134">
        <v>1057</v>
      </c>
      <c r="K224" s="34">
        <v>410</v>
      </c>
      <c r="L224" s="14">
        <f>K224*E224</f>
        <v>54460.3</v>
      </c>
      <c r="M224" s="134">
        <v>1312</v>
      </c>
      <c r="N224" s="12">
        <v>44159</v>
      </c>
      <c r="O224" s="97">
        <f t="shared" si="258"/>
        <v>230</v>
      </c>
      <c r="P224" s="19">
        <f t="shared" ref="P224" si="324">O224*E224</f>
        <v>30550.9</v>
      </c>
      <c r="Q224" s="20"/>
      <c r="R224" s="17"/>
      <c r="S224" s="124"/>
      <c r="T224" s="124"/>
      <c r="U224" s="16">
        <v>180</v>
      </c>
      <c r="V224" s="14">
        <f>U224*E224</f>
        <v>23909.4</v>
      </c>
      <c r="W224" s="71"/>
      <c r="X224" s="83"/>
      <c r="Y224" s="4"/>
      <c r="Z224" s="4"/>
      <c r="AA224" s="4"/>
      <c r="AB224" s="5"/>
      <c r="AC224" s="5"/>
      <c r="AD224" s="5"/>
      <c r="AE224" s="5"/>
      <c r="AF224" s="22"/>
      <c r="AG224" s="22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</row>
    <row r="225" spans="1:102" ht="34.5" customHeight="1">
      <c r="A225" s="141">
        <v>38</v>
      </c>
      <c r="B225" s="31" t="s">
        <v>77</v>
      </c>
      <c r="C225" s="131" t="s">
        <v>20</v>
      </c>
      <c r="D225" s="131" t="s">
        <v>151</v>
      </c>
      <c r="E225" s="32">
        <v>5.4969999999999999</v>
      </c>
      <c r="F225" s="16">
        <v>400</v>
      </c>
      <c r="G225" s="17">
        <f>F225*E225</f>
        <v>2198.8000000000002</v>
      </c>
      <c r="H225" s="33">
        <v>44505</v>
      </c>
      <c r="I225" s="84">
        <v>44321</v>
      </c>
      <c r="J225" s="134">
        <v>1057</v>
      </c>
      <c r="K225" s="34">
        <v>400</v>
      </c>
      <c r="L225" s="14">
        <f>K225*E225</f>
        <v>2198.8000000000002</v>
      </c>
      <c r="M225" s="134">
        <v>227</v>
      </c>
      <c r="N225" s="12">
        <v>44259</v>
      </c>
      <c r="O225" s="97">
        <f t="shared" si="258"/>
        <v>400</v>
      </c>
      <c r="P225" s="19">
        <f t="shared" si="321"/>
        <v>2198.8000000000002</v>
      </c>
      <c r="Q225" s="20"/>
      <c r="R225" s="17"/>
      <c r="S225" s="124"/>
      <c r="T225" s="124"/>
      <c r="U225" s="16">
        <v>0</v>
      </c>
      <c r="V225" s="14">
        <f>U225*E225</f>
        <v>0</v>
      </c>
      <c r="W225" s="71"/>
      <c r="X225" s="83">
        <f t="shared" si="322"/>
        <v>2198.8000000000002</v>
      </c>
      <c r="AF225" s="22"/>
      <c r="AG225" s="22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</row>
    <row r="226" spans="1:102" ht="34.5" customHeight="1">
      <c r="A226" s="141">
        <v>39</v>
      </c>
      <c r="B226" s="31" t="s">
        <v>77</v>
      </c>
      <c r="C226" s="131" t="s">
        <v>20</v>
      </c>
      <c r="D226" s="131" t="s">
        <v>151</v>
      </c>
      <c r="E226" s="32">
        <v>5.4969999999999999</v>
      </c>
      <c r="F226" s="16">
        <v>70</v>
      </c>
      <c r="G226" s="17">
        <f>F226*E226</f>
        <v>384.78999999999996</v>
      </c>
      <c r="H226" s="33">
        <v>44505</v>
      </c>
      <c r="I226" s="84">
        <v>44341</v>
      </c>
      <c r="J226" s="134">
        <v>1179</v>
      </c>
      <c r="K226" s="34">
        <v>400</v>
      </c>
      <c r="L226" s="14">
        <f>K226*E226</f>
        <v>2198.8000000000002</v>
      </c>
      <c r="M226" s="134">
        <v>227</v>
      </c>
      <c r="N226" s="12">
        <v>44259</v>
      </c>
      <c r="O226" s="97">
        <f t="shared" si="258"/>
        <v>30</v>
      </c>
      <c r="P226" s="19">
        <f t="shared" ref="P226" si="325">O226*E226</f>
        <v>164.91</v>
      </c>
      <c r="Q226" s="20"/>
      <c r="R226" s="17"/>
      <c r="S226" s="124"/>
      <c r="T226" s="124"/>
      <c r="U226" s="16">
        <v>40</v>
      </c>
      <c r="V226" s="14">
        <f>U226*E226</f>
        <v>219.88</v>
      </c>
      <c r="W226" s="71"/>
      <c r="X226" s="83">
        <f t="shared" ref="X226" si="326">G226-V226</f>
        <v>164.90999999999997</v>
      </c>
      <c r="AF226" s="22"/>
      <c r="AG226" s="22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</row>
    <row r="227" spans="1:102" ht="34.5" customHeight="1">
      <c r="A227" s="141">
        <v>40</v>
      </c>
      <c r="B227" s="31" t="s">
        <v>77</v>
      </c>
      <c r="C227" s="131" t="s">
        <v>20</v>
      </c>
      <c r="D227" s="131" t="s">
        <v>151</v>
      </c>
      <c r="E227" s="32">
        <v>5.4969999999999999</v>
      </c>
      <c r="F227" s="16">
        <v>0</v>
      </c>
      <c r="G227" s="17">
        <f t="shared" ref="G227" si="327">F227*E227</f>
        <v>0</v>
      </c>
      <c r="H227" s="33">
        <v>44475</v>
      </c>
      <c r="I227" s="84">
        <v>44292</v>
      </c>
      <c r="J227" s="134">
        <v>699</v>
      </c>
      <c r="K227" s="34">
        <v>600</v>
      </c>
      <c r="L227" s="14">
        <f>K227*E227</f>
        <v>3298.2</v>
      </c>
      <c r="M227" s="134">
        <v>227</v>
      </c>
      <c r="N227" s="12">
        <v>44259</v>
      </c>
      <c r="O227" s="97">
        <f t="shared" si="258"/>
        <v>0</v>
      </c>
      <c r="P227" s="19">
        <f t="shared" si="321"/>
        <v>0</v>
      </c>
      <c r="Q227" s="20"/>
      <c r="R227" s="17"/>
      <c r="S227" s="124"/>
      <c r="T227" s="124"/>
      <c r="U227" s="16">
        <v>0</v>
      </c>
      <c r="V227" s="14">
        <f t="shared" si="319"/>
        <v>0</v>
      </c>
      <c r="W227" s="71"/>
      <c r="X227" s="83"/>
      <c r="AF227" s="22"/>
      <c r="AG227" s="22"/>
    </row>
    <row r="228" spans="1:102" ht="34.5" customHeight="1">
      <c r="A228" s="141">
        <v>41</v>
      </c>
      <c r="B228" s="31" t="s">
        <v>77</v>
      </c>
      <c r="C228" s="131" t="s">
        <v>20</v>
      </c>
      <c r="D228" s="131" t="s">
        <v>154</v>
      </c>
      <c r="E228" s="32">
        <v>5.4969999999999999</v>
      </c>
      <c r="F228" s="16">
        <v>0</v>
      </c>
      <c r="G228" s="17">
        <f>F228*E228</f>
        <v>0</v>
      </c>
      <c r="H228" s="33">
        <v>44395</v>
      </c>
      <c r="I228" s="12">
        <v>44214</v>
      </c>
      <c r="J228" s="134">
        <v>103</v>
      </c>
      <c r="K228" s="34">
        <v>100</v>
      </c>
      <c r="L228" s="14">
        <f t="shared" ref="L228:L229" si="328">K228*E228</f>
        <v>549.70000000000005</v>
      </c>
      <c r="M228" s="134">
        <v>1250</v>
      </c>
      <c r="N228" s="12">
        <v>44152</v>
      </c>
      <c r="O228" s="97">
        <f t="shared" si="258"/>
        <v>0</v>
      </c>
      <c r="P228" s="19">
        <f t="shared" si="321"/>
        <v>0</v>
      </c>
      <c r="Q228" s="20"/>
      <c r="R228" s="17"/>
      <c r="S228" s="124"/>
      <c r="T228" s="124"/>
      <c r="U228" s="16">
        <v>0</v>
      </c>
      <c r="V228" s="14">
        <f t="shared" ref="V228:V229" si="329">U228*E228</f>
        <v>0</v>
      </c>
      <c r="W228" s="71"/>
      <c r="X228" s="83">
        <f t="shared" ref="X228:X229" si="330">G228-V228</f>
        <v>0</v>
      </c>
      <c r="AF228" s="22"/>
      <c r="AG228" s="22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</row>
    <row r="229" spans="1:102" ht="34.5" customHeight="1">
      <c r="A229" s="141">
        <v>42</v>
      </c>
      <c r="B229" s="31" t="s">
        <v>77</v>
      </c>
      <c r="C229" s="131" t="s">
        <v>20</v>
      </c>
      <c r="D229" s="131" t="s">
        <v>154</v>
      </c>
      <c r="E229" s="32">
        <v>5.4969999999999999</v>
      </c>
      <c r="F229" s="16">
        <v>0</v>
      </c>
      <c r="G229" s="17">
        <f>F229*E229</f>
        <v>0</v>
      </c>
      <c r="H229" s="33">
        <v>44420</v>
      </c>
      <c r="I229" s="12">
        <v>44239</v>
      </c>
      <c r="J229" s="134">
        <v>201</v>
      </c>
      <c r="K229" s="34">
        <v>300</v>
      </c>
      <c r="L229" s="14">
        <f t="shared" si="328"/>
        <v>1649.1</v>
      </c>
      <c r="M229" s="134">
        <v>1250</v>
      </c>
      <c r="N229" s="12">
        <v>44152</v>
      </c>
      <c r="O229" s="97">
        <f t="shared" si="258"/>
        <v>0</v>
      </c>
      <c r="P229" s="19">
        <f t="shared" si="321"/>
        <v>0</v>
      </c>
      <c r="Q229" s="20"/>
      <c r="R229" s="17"/>
      <c r="S229" s="124"/>
      <c r="T229" s="124"/>
      <c r="U229" s="16">
        <v>0</v>
      </c>
      <c r="V229" s="14">
        <f t="shared" si="329"/>
        <v>0</v>
      </c>
      <c r="W229" s="71"/>
      <c r="X229" s="83">
        <f t="shared" si="330"/>
        <v>0</v>
      </c>
      <c r="AF229" s="22"/>
      <c r="AG229" s="22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</row>
    <row r="230" spans="1:102" ht="34.5" customHeight="1">
      <c r="A230" s="141">
        <v>43</v>
      </c>
      <c r="B230" s="31" t="s">
        <v>77</v>
      </c>
      <c r="C230" s="131" t="s">
        <v>20</v>
      </c>
      <c r="D230" s="131" t="s">
        <v>154</v>
      </c>
      <c r="E230" s="32">
        <v>5.4969999999999999</v>
      </c>
      <c r="F230" s="16">
        <v>0</v>
      </c>
      <c r="G230" s="17">
        <f>F230*E230</f>
        <v>0</v>
      </c>
      <c r="H230" s="33">
        <v>44443</v>
      </c>
      <c r="I230" s="12">
        <v>44259</v>
      </c>
      <c r="J230" s="134">
        <v>286</v>
      </c>
      <c r="K230" s="34">
        <v>100</v>
      </c>
      <c r="L230" s="14">
        <f t="shared" si="315"/>
        <v>549.70000000000005</v>
      </c>
      <c r="M230" s="134">
        <v>1250</v>
      </c>
      <c r="N230" s="12">
        <v>44152</v>
      </c>
      <c r="O230" s="97">
        <f>F230-U230</f>
        <v>0</v>
      </c>
      <c r="P230" s="19">
        <f t="shared" si="263"/>
        <v>0</v>
      </c>
      <c r="Q230" s="20"/>
      <c r="R230" s="17"/>
      <c r="S230" s="124"/>
      <c r="T230" s="124"/>
      <c r="U230" s="16">
        <v>0</v>
      </c>
      <c r="V230" s="14">
        <f t="shared" si="316"/>
        <v>0</v>
      </c>
      <c r="W230" s="71"/>
      <c r="X230" s="83">
        <f t="shared" ref="X230:X231" si="331">G230-V230</f>
        <v>0</v>
      </c>
      <c r="AF230" s="22"/>
      <c r="AG230" s="22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</row>
    <row r="231" spans="1:102" ht="24.75" customHeight="1">
      <c r="A231" s="136"/>
      <c r="B231" s="36" t="s">
        <v>14</v>
      </c>
      <c r="C231" s="128"/>
      <c r="D231" s="41"/>
      <c r="E231" s="41"/>
      <c r="F231" s="42">
        <f>SUM(F188:F230)</f>
        <v>3130</v>
      </c>
      <c r="G231" s="41">
        <f>SUM(G188:G230)</f>
        <v>114925.569</v>
      </c>
      <c r="H231" s="82"/>
      <c r="I231" s="82"/>
      <c r="J231" s="38"/>
      <c r="K231" s="128">
        <f>SUM(K188:K230)</f>
        <v>10040</v>
      </c>
      <c r="L231" s="41">
        <f>SUM(L188:L230)</f>
        <v>332724.86</v>
      </c>
      <c r="M231" s="128"/>
      <c r="N231" s="82"/>
      <c r="O231" s="128">
        <f>SUM(O188:O230)</f>
        <v>1938</v>
      </c>
      <c r="P231" s="94">
        <f>SUM(P188:P230)</f>
        <v>74639.690000000017</v>
      </c>
      <c r="Q231" s="133"/>
      <c r="R231" s="41"/>
      <c r="S231" s="133"/>
      <c r="T231" s="133"/>
      <c r="U231" s="42">
        <f>SUM(U188:U230)</f>
        <v>1542</v>
      </c>
      <c r="V231" s="41">
        <f>SUM(V188:V230)</f>
        <v>52852.928999999996</v>
      </c>
      <c r="W231" s="89"/>
      <c r="X231" s="83">
        <f t="shared" si="331"/>
        <v>62072.640000000007</v>
      </c>
      <c r="AF231" s="22"/>
      <c r="AG231" s="22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</row>
    <row r="232" spans="1:102">
      <c r="A232" s="204" t="s">
        <v>25</v>
      </c>
      <c r="B232" s="204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70"/>
      <c r="X232" s="83">
        <f t="shared" ref="X232:X268" si="332">G232-V232</f>
        <v>0</v>
      </c>
      <c r="AF232" s="22"/>
      <c r="AG232" s="22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</row>
    <row r="233" spans="1:102" ht="25.5" customHeight="1">
      <c r="A233" s="141">
        <v>1</v>
      </c>
      <c r="B233" s="13" t="s">
        <v>40</v>
      </c>
      <c r="C233" s="14" t="s">
        <v>20</v>
      </c>
      <c r="D233" s="131" t="s">
        <v>136</v>
      </c>
      <c r="E233" s="15">
        <v>5.8849999999999998</v>
      </c>
      <c r="F233" s="16">
        <v>0</v>
      </c>
      <c r="G233" s="17">
        <f t="shared" ref="G233:G238" si="333">F233*E233</f>
        <v>0</v>
      </c>
      <c r="H233" s="18">
        <v>44926</v>
      </c>
      <c r="I233" s="12">
        <v>44216</v>
      </c>
      <c r="J233" s="134">
        <v>106</v>
      </c>
      <c r="K233" s="141">
        <v>100</v>
      </c>
      <c r="L233" s="14">
        <f t="shared" ref="L233:L241" si="334">K233*E233</f>
        <v>588.5</v>
      </c>
      <c r="M233" s="141">
        <v>816</v>
      </c>
      <c r="N233" s="18">
        <v>44050</v>
      </c>
      <c r="O233" s="97">
        <f>F233-U233</f>
        <v>0</v>
      </c>
      <c r="P233" s="19">
        <f>O233*E233</f>
        <v>0</v>
      </c>
      <c r="Q233" s="20"/>
      <c r="R233" s="17"/>
      <c r="S233" s="14"/>
      <c r="T233" s="14"/>
      <c r="U233" s="16">
        <v>0</v>
      </c>
      <c r="V233" s="14">
        <f t="shared" ref="V233:V241" si="335">U233*E233</f>
        <v>0</v>
      </c>
      <c r="W233" s="71"/>
      <c r="X233" s="83">
        <f>G233-V233</f>
        <v>0</v>
      </c>
      <c r="AF233" s="22"/>
      <c r="AG233" s="22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</row>
    <row r="234" spans="1:102" ht="25.5" customHeight="1">
      <c r="A234" s="141">
        <v>2</v>
      </c>
      <c r="B234" s="13" t="s">
        <v>40</v>
      </c>
      <c r="C234" s="14" t="s">
        <v>20</v>
      </c>
      <c r="D234" s="131" t="s">
        <v>136</v>
      </c>
      <c r="E234" s="15">
        <v>5.8849999999999998</v>
      </c>
      <c r="F234" s="16">
        <v>0</v>
      </c>
      <c r="G234" s="17">
        <f t="shared" si="333"/>
        <v>0</v>
      </c>
      <c r="H234" s="18">
        <v>44926</v>
      </c>
      <c r="I234" s="12">
        <v>44250</v>
      </c>
      <c r="J234" s="134">
        <v>259</v>
      </c>
      <c r="K234" s="141">
        <v>300</v>
      </c>
      <c r="L234" s="14">
        <f t="shared" si="334"/>
        <v>1765.5</v>
      </c>
      <c r="M234" s="141">
        <v>1274</v>
      </c>
      <c r="N234" s="18">
        <v>44154</v>
      </c>
      <c r="O234" s="97">
        <f t="shared" ref="O234:O267" si="336">F234-U234</f>
        <v>0</v>
      </c>
      <c r="P234" s="19">
        <f t="shared" ref="P234:P239" si="337">O234*E234</f>
        <v>0</v>
      </c>
      <c r="Q234" s="20"/>
      <c r="R234" s="17"/>
      <c r="S234" s="14"/>
      <c r="T234" s="14"/>
      <c r="U234" s="16">
        <v>0</v>
      </c>
      <c r="V234" s="14">
        <f t="shared" si="335"/>
        <v>0</v>
      </c>
      <c r="W234" s="71"/>
      <c r="X234" s="83">
        <f>G234-V234</f>
        <v>0</v>
      </c>
      <c r="AF234" s="22"/>
      <c r="AG234" s="22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</row>
    <row r="235" spans="1:102" ht="25.5" customHeight="1">
      <c r="A235" s="141">
        <v>3</v>
      </c>
      <c r="B235" s="13" t="s">
        <v>40</v>
      </c>
      <c r="C235" s="14" t="s">
        <v>20</v>
      </c>
      <c r="D235" s="131" t="s">
        <v>136</v>
      </c>
      <c r="E235" s="15">
        <v>5.8849999999999998</v>
      </c>
      <c r="F235" s="16">
        <v>79</v>
      </c>
      <c r="G235" s="17">
        <f t="shared" si="333"/>
        <v>464.91499999999996</v>
      </c>
      <c r="H235" s="18">
        <v>44926</v>
      </c>
      <c r="I235" s="84">
        <v>44301</v>
      </c>
      <c r="J235" s="134">
        <v>791</v>
      </c>
      <c r="K235" s="141">
        <v>300</v>
      </c>
      <c r="L235" s="14">
        <f t="shared" si="334"/>
        <v>1765.5</v>
      </c>
      <c r="M235" s="141">
        <v>97</v>
      </c>
      <c r="N235" s="18">
        <v>44232</v>
      </c>
      <c r="O235" s="97">
        <f t="shared" si="336"/>
        <v>79</v>
      </c>
      <c r="P235" s="19">
        <f t="shared" si="337"/>
        <v>464.91499999999996</v>
      </c>
      <c r="Q235" s="20"/>
      <c r="R235" s="17"/>
      <c r="S235" s="14"/>
      <c r="T235" s="14"/>
      <c r="U235" s="16">
        <v>0</v>
      </c>
      <c r="V235" s="14">
        <f t="shared" si="335"/>
        <v>0</v>
      </c>
      <c r="W235" s="71"/>
      <c r="X235" s="83"/>
      <c r="AF235" s="22"/>
      <c r="AG235" s="22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</row>
    <row r="236" spans="1:102" s="27" customFormat="1" ht="47.25" customHeight="1">
      <c r="A236" s="141">
        <v>4</v>
      </c>
      <c r="B236" s="13" t="s">
        <v>40</v>
      </c>
      <c r="C236" s="14" t="s">
        <v>20</v>
      </c>
      <c r="D236" s="131" t="s">
        <v>189</v>
      </c>
      <c r="E236" s="23">
        <v>5.7190000000000003</v>
      </c>
      <c r="F236" s="141">
        <v>500</v>
      </c>
      <c r="G236" s="17">
        <f t="shared" si="333"/>
        <v>2859.5</v>
      </c>
      <c r="H236" s="18">
        <v>44926</v>
      </c>
      <c r="I236" s="84">
        <v>44341</v>
      </c>
      <c r="J236" s="134">
        <v>1170</v>
      </c>
      <c r="K236" s="141">
        <v>500</v>
      </c>
      <c r="L236" s="14">
        <f>K236*E236</f>
        <v>2859.5</v>
      </c>
      <c r="M236" s="141">
        <v>566</v>
      </c>
      <c r="N236" s="18">
        <v>44337</v>
      </c>
      <c r="O236" s="16">
        <f>K236-U236</f>
        <v>90</v>
      </c>
      <c r="P236" s="19">
        <f t="shared" si="337"/>
        <v>514.71</v>
      </c>
      <c r="Q236" s="97"/>
      <c r="R236" s="14"/>
      <c r="S236" s="14"/>
      <c r="T236" s="14"/>
      <c r="U236" s="141">
        <v>410</v>
      </c>
      <c r="V236" s="14">
        <f>U236*E236</f>
        <v>2344.79</v>
      </c>
      <c r="W236" s="71"/>
      <c r="X236" s="156">
        <f>G236-V236</f>
        <v>514.71</v>
      </c>
      <c r="Y236" s="25"/>
      <c r="Z236" s="25"/>
      <c r="AA236" s="25"/>
      <c r="AB236" s="26"/>
      <c r="AC236" s="26"/>
      <c r="AD236" s="26"/>
      <c r="AE236" s="26"/>
      <c r="AF236" s="157"/>
      <c r="AG236" s="157"/>
    </row>
    <row r="237" spans="1:102" ht="41.25" customHeight="1">
      <c r="A237" s="141">
        <v>5</v>
      </c>
      <c r="B237" s="13" t="s">
        <v>39</v>
      </c>
      <c r="C237" s="14" t="s">
        <v>20</v>
      </c>
      <c r="D237" s="131" t="s">
        <v>119</v>
      </c>
      <c r="E237" s="135">
        <v>3.2789999999999999</v>
      </c>
      <c r="F237" s="16">
        <v>0</v>
      </c>
      <c r="G237" s="96">
        <f t="shared" si="333"/>
        <v>0</v>
      </c>
      <c r="H237" s="18">
        <v>44347</v>
      </c>
      <c r="I237" s="12">
        <v>44250</v>
      </c>
      <c r="J237" s="134">
        <v>259</v>
      </c>
      <c r="K237" s="141">
        <v>480</v>
      </c>
      <c r="L237" s="14">
        <f t="shared" si="334"/>
        <v>1573.92</v>
      </c>
      <c r="M237" s="141">
        <v>312</v>
      </c>
      <c r="N237" s="18">
        <v>43903</v>
      </c>
      <c r="O237" s="97">
        <f t="shared" si="336"/>
        <v>0</v>
      </c>
      <c r="P237" s="19">
        <f t="shared" si="337"/>
        <v>0</v>
      </c>
      <c r="Q237" s="131"/>
      <c r="R237" s="17"/>
      <c r="S237" s="28"/>
      <c r="T237" s="28"/>
      <c r="U237" s="16">
        <v>0</v>
      </c>
      <c r="V237" s="14">
        <f t="shared" si="335"/>
        <v>0</v>
      </c>
      <c r="W237" s="71"/>
      <c r="X237" s="83">
        <f>G237-V237</f>
        <v>0</v>
      </c>
      <c r="AF237" s="22"/>
      <c r="AG237" s="22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</row>
    <row r="238" spans="1:102" ht="41.25" customHeight="1">
      <c r="A238" s="141">
        <v>6</v>
      </c>
      <c r="B238" s="13" t="s">
        <v>39</v>
      </c>
      <c r="C238" s="14" t="s">
        <v>20</v>
      </c>
      <c r="D238" s="131" t="s">
        <v>119</v>
      </c>
      <c r="E238" s="135">
        <v>3.2789999999999999</v>
      </c>
      <c r="F238" s="16">
        <v>0</v>
      </c>
      <c r="G238" s="96">
        <f t="shared" si="333"/>
        <v>0</v>
      </c>
      <c r="H238" s="18">
        <v>44347</v>
      </c>
      <c r="I238" s="84">
        <v>44270</v>
      </c>
      <c r="J238" s="134">
        <v>344</v>
      </c>
      <c r="K238" s="141">
        <v>800</v>
      </c>
      <c r="L238" s="14">
        <f t="shared" si="334"/>
        <v>2623.2</v>
      </c>
      <c r="M238" s="141">
        <v>312</v>
      </c>
      <c r="N238" s="18">
        <v>43903</v>
      </c>
      <c r="O238" s="97">
        <f t="shared" si="336"/>
        <v>0</v>
      </c>
      <c r="P238" s="19">
        <f t="shared" si="337"/>
        <v>0</v>
      </c>
      <c r="Q238" s="131"/>
      <c r="R238" s="17"/>
      <c r="S238" s="28"/>
      <c r="T238" s="28"/>
      <c r="U238" s="16">
        <v>0</v>
      </c>
      <c r="V238" s="14">
        <f t="shared" si="335"/>
        <v>0</v>
      </c>
      <c r="W238" s="71"/>
      <c r="X238" s="83">
        <f>G238-V238</f>
        <v>0</v>
      </c>
      <c r="AF238" s="22"/>
      <c r="AG238" s="22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</row>
    <row r="239" spans="1:102" ht="41.25" customHeight="1">
      <c r="A239" s="141">
        <v>7</v>
      </c>
      <c r="B239" s="13" t="s">
        <v>39</v>
      </c>
      <c r="C239" s="14" t="s">
        <v>20</v>
      </c>
      <c r="D239" s="131" t="s">
        <v>177</v>
      </c>
      <c r="E239" s="135">
        <v>4.6639999999999997</v>
      </c>
      <c r="F239" s="16">
        <v>796</v>
      </c>
      <c r="G239" s="96">
        <f t="shared" ref="G239" si="338">F239*E239</f>
        <v>3712.5439999999999</v>
      </c>
      <c r="H239" s="18">
        <v>45107</v>
      </c>
      <c r="I239" s="84">
        <v>44330</v>
      </c>
      <c r="J239" s="134">
        <v>1118</v>
      </c>
      <c r="K239" s="141">
        <v>900</v>
      </c>
      <c r="L239" s="14">
        <f t="shared" si="334"/>
        <v>4197.5999999999995</v>
      </c>
      <c r="M239" s="141">
        <v>441</v>
      </c>
      <c r="N239" s="18">
        <v>44305</v>
      </c>
      <c r="O239" s="97">
        <f t="shared" si="336"/>
        <v>546</v>
      </c>
      <c r="P239" s="19">
        <f t="shared" si="337"/>
        <v>2546.5439999999999</v>
      </c>
      <c r="Q239" s="131"/>
      <c r="R239" s="17"/>
      <c r="S239" s="28"/>
      <c r="T239" s="28"/>
      <c r="U239" s="16">
        <v>250</v>
      </c>
      <c r="V239" s="14">
        <f t="shared" si="335"/>
        <v>1166</v>
      </c>
      <c r="W239" s="71"/>
      <c r="X239" s="83"/>
      <c r="AF239" s="22"/>
      <c r="AG239" s="22"/>
    </row>
    <row r="240" spans="1:102" ht="41.25" customHeight="1">
      <c r="A240" s="141">
        <v>8</v>
      </c>
      <c r="B240" s="13" t="s">
        <v>39</v>
      </c>
      <c r="C240" s="14" t="s">
        <v>20</v>
      </c>
      <c r="D240" s="131" t="s">
        <v>177</v>
      </c>
      <c r="E240" s="135">
        <v>4.6639999999999997</v>
      </c>
      <c r="F240" s="16">
        <v>1200</v>
      </c>
      <c r="G240" s="96">
        <f t="shared" ref="G240" si="339">F240*E240</f>
        <v>5596.7999999999993</v>
      </c>
      <c r="H240" s="18">
        <v>45107</v>
      </c>
      <c r="I240" s="84">
        <v>44341</v>
      </c>
      <c r="J240" s="134">
        <v>1170</v>
      </c>
      <c r="K240" s="141">
        <v>1200</v>
      </c>
      <c r="L240" s="14">
        <f t="shared" ref="L240" si="340">K240*E240</f>
        <v>5596.7999999999993</v>
      </c>
      <c r="M240" s="141">
        <v>566</v>
      </c>
      <c r="N240" s="18">
        <v>44337</v>
      </c>
      <c r="O240" s="97">
        <f t="shared" si="336"/>
        <v>0</v>
      </c>
      <c r="P240" s="19">
        <f t="shared" ref="P240" si="341">O240*E240</f>
        <v>0</v>
      </c>
      <c r="Q240" s="131"/>
      <c r="R240" s="17"/>
      <c r="S240" s="28"/>
      <c r="T240" s="28"/>
      <c r="U240" s="16">
        <v>1200</v>
      </c>
      <c r="V240" s="14">
        <f t="shared" ref="V240" si="342">U240*E240</f>
        <v>5596.7999999999993</v>
      </c>
      <c r="W240" s="71"/>
      <c r="X240" s="83"/>
      <c r="AF240" s="22"/>
      <c r="AG240" s="22"/>
    </row>
    <row r="241" spans="1:102" ht="50.25" customHeight="1">
      <c r="A241" s="141">
        <v>9</v>
      </c>
      <c r="B241" s="13" t="s">
        <v>45</v>
      </c>
      <c r="C241" s="14" t="s">
        <v>20</v>
      </c>
      <c r="D241" s="131" t="s">
        <v>186</v>
      </c>
      <c r="E241" s="96">
        <v>5.4130000000000003</v>
      </c>
      <c r="F241" s="141">
        <v>252</v>
      </c>
      <c r="G241" s="96">
        <f t="shared" ref="G241:G243" si="343">F241*E241</f>
        <v>1364.076</v>
      </c>
      <c r="H241" s="18">
        <v>44804</v>
      </c>
      <c r="I241" s="84">
        <v>44270</v>
      </c>
      <c r="J241" s="134">
        <v>344</v>
      </c>
      <c r="K241" s="141">
        <v>800</v>
      </c>
      <c r="L241" s="14">
        <f t="shared" si="334"/>
        <v>4330.4000000000005</v>
      </c>
      <c r="M241" s="141">
        <v>260</v>
      </c>
      <c r="N241" s="18">
        <v>44266</v>
      </c>
      <c r="O241" s="97">
        <f t="shared" si="336"/>
        <v>180</v>
      </c>
      <c r="P241" s="19">
        <f t="shared" ref="P241:P268" si="344">O241*E241</f>
        <v>974.34</v>
      </c>
      <c r="Q241" s="97"/>
      <c r="R241" s="14"/>
      <c r="S241" s="14"/>
      <c r="T241" s="14"/>
      <c r="U241" s="141">
        <v>72</v>
      </c>
      <c r="V241" s="14">
        <f t="shared" si="335"/>
        <v>389.73599999999999</v>
      </c>
      <c r="W241" s="71"/>
      <c r="X241" s="83"/>
      <c r="AF241" s="22"/>
      <c r="AG241" s="22"/>
    </row>
    <row r="242" spans="1:102" ht="50.25" customHeight="1">
      <c r="A242" s="141">
        <v>10</v>
      </c>
      <c r="B242" s="13" t="s">
        <v>45</v>
      </c>
      <c r="C242" s="14" t="s">
        <v>20</v>
      </c>
      <c r="D242" s="131" t="s">
        <v>186</v>
      </c>
      <c r="E242" s="96">
        <v>5.4130000000000003</v>
      </c>
      <c r="F242" s="141">
        <v>523</v>
      </c>
      <c r="G242" s="96">
        <f t="shared" si="343"/>
        <v>2830.9990000000003</v>
      </c>
      <c r="H242" s="18">
        <v>44804</v>
      </c>
      <c r="I242" s="84">
        <v>44341</v>
      </c>
      <c r="J242" s="134">
        <v>1170</v>
      </c>
      <c r="K242" s="141">
        <v>600</v>
      </c>
      <c r="L242" s="14">
        <f>K242*E242</f>
        <v>3247.8</v>
      </c>
      <c r="M242" s="141">
        <v>260</v>
      </c>
      <c r="N242" s="18">
        <v>44266</v>
      </c>
      <c r="O242" s="97">
        <f t="shared" si="336"/>
        <v>0</v>
      </c>
      <c r="P242" s="19">
        <f t="shared" si="344"/>
        <v>0</v>
      </c>
      <c r="Q242" s="97"/>
      <c r="R242" s="14"/>
      <c r="S242" s="14"/>
      <c r="T242" s="14"/>
      <c r="U242" s="141">
        <v>523</v>
      </c>
      <c r="V242" s="14">
        <f>U242*E242</f>
        <v>2830.9990000000003</v>
      </c>
      <c r="W242" s="71"/>
      <c r="X242" s="83"/>
      <c r="AF242" s="22"/>
      <c r="AG242" s="22"/>
    </row>
    <row r="243" spans="1:102" s="27" customFormat="1" ht="52.5" customHeight="1">
      <c r="A243" s="141">
        <v>11</v>
      </c>
      <c r="B243" s="13" t="s">
        <v>187</v>
      </c>
      <c r="C243" s="14" t="s">
        <v>20</v>
      </c>
      <c r="D243" s="131" t="s">
        <v>183</v>
      </c>
      <c r="E243" s="23">
        <v>3.8170000000000002</v>
      </c>
      <c r="F243" s="16">
        <v>0</v>
      </c>
      <c r="G243" s="17">
        <f t="shared" si="343"/>
        <v>0</v>
      </c>
      <c r="H243" s="18">
        <v>44651</v>
      </c>
      <c r="I243" s="84">
        <v>44270</v>
      </c>
      <c r="J243" s="134">
        <v>344</v>
      </c>
      <c r="K243" s="141">
        <v>240</v>
      </c>
      <c r="L243" s="14">
        <f t="shared" ref="L243" si="345">K243*E243</f>
        <v>916.08</v>
      </c>
      <c r="M243" s="141">
        <v>273</v>
      </c>
      <c r="N243" s="18">
        <v>44267</v>
      </c>
      <c r="O243" s="97">
        <f t="shared" si="336"/>
        <v>0</v>
      </c>
      <c r="P243" s="19">
        <f t="shared" si="344"/>
        <v>0</v>
      </c>
      <c r="Q243" s="20"/>
      <c r="R243" s="17"/>
      <c r="S243" s="14"/>
      <c r="T243" s="14"/>
      <c r="U243" s="16">
        <v>0</v>
      </c>
      <c r="V243" s="14">
        <f t="shared" ref="V243" si="346">U243*E243</f>
        <v>0</v>
      </c>
      <c r="W243" s="71"/>
      <c r="X243" s="24"/>
      <c r="Y243" s="21">
        <f t="shared" ref="Y243" si="347">G243-V243</f>
        <v>0</v>
      </c>
      <c r="Z243" s="25"/>
      <c r="AA243" s="25"/>
      <c r="AB243" s="26"/>
      <c r="AC243" s="26"/>
      <c r="AD243" s="26"/>
      <c r="AE243" s="22"/>
      <c r="AF243" s="22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</row>
    <row r="244" spans="1:102" s="27" customFormat="1" ht="52.5" customHeight="1">
      <c r="A244" s="141">
        <v>12</v>
      </c>
      <c r="B244" s="13" t="s">
        <v>187</v>
      </c>
      <c r="C244" s="14" t="s">
        <v>20</v>
      </c>
      <c r="D244" s="131" t="s">
        <v>185</v>
      </c>
      <c r="E244" s="23">
        <v>3.8170000000000002</v>
      </c>
      <c r="F244" s="16">
        <v>40</v>
      </c>
      <c r="G244" s="17">
        <f t="shared" ref="G244" si="348">F244*E244</f>
        <v>152.68</v>
      </c>
      <c r="H244" s="18">
        <v>44651</v>
      </c>
      <c r="I244" s="84">
        <v>44301</v>
      </c>
      <c r="J244" s="134">
        <v>791</v>
      </c>
      <c r="K244" s="141">
        <v>120</v>
      </c>
      <c r="L244" s="14">
        <f t="shared" ref="L244" si="349">K244*E244</f>
        <v>458.04</v>
      </c>
      <c r="M244" s="141">
        <v>392</v>
      </c>
      <c r="N244" s="18">
        <v>44298</v>
      </c>
      <c r="O244" s="97">
        <f t="shared" si="336"/>
        <v>20</v>
      </c>
      <c r="P244" s="19">
        <f t="shared" ref="P244" si="350">O244*E244</f>
        <v>76.34</v>
      </c>
      <c r="Q244" s="20"/>
      <c r="R244" s="17"/>
      <c r="S244" s="14"/>
      <c r="T244" s="14"/>
      <c r="U244" s="16">
        <v>20</v>
      </c>
      <c r="V244" s="14">
        <f t="shared" ref="V244" si="351">U244*E244</f>
        <v>76.34</v>
      </c>
      <c r="W244" s="71"/>
      <c r="X244" s="24"/>
      <c r="Y244" s="21">
        <f t="shared" ref="Y244" si="352">G244-V244</f>
        <v>76.34</v>
      </c>
      <c r="Z244" s="25"/>
      <c r="AA244" s="25"/>
      <c r="AB244" s="26"/>
      <c r="AC244" s="26"/>
      <c r="AD244" s="26"/>
      <c r="AE244" s="22"/>
      <c r="AF244" s="22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</row>
    <row r="245" spans="1:102" ht="30.75" customHeight="1">
      <c r="A245" s="141">
        <v>13</v>
      </c>
      <c r="B245" s="13" t="s">
        <v>59</v>
      </c>
      <c r="C245" s="124" t="s">
        <v>20</v>
      </c>
      <c r="D245" s="131" t="s">
        <v>92</v>
      </c>
      <c r="E245" s="135">
        <v>55.58</v>
      </c>
      <c r="F245" s="16">
        <v>0</v>
      </c>
      <c r="G245" s="14">
        <f t="shared" ref="G245:G267" si="353">F245*E245</f>
        <v>0</v>
      </c>
      <c r="H245" s="18" t="s">
        <v>99</v>
      </c>
      <c r="I245" s="12">
        <v>44216</v>
      </c>
      <c r="J245" s="134">
        <v>106</v>
      </c>
      <c r="K245" s="141">
        <v>400</v>
      </c>
      <c r="L245" s="14">
        <f>K245*E245</f>
        <v>22232</v>
      </c>
      <c r="M245" s="141">
        <v>1249</v>
      </c>
      <c r="N245" s="18">
        <v>43804</v>
      </c>
      <c r="O245" s="97">
        <f t="shared" si="336"/>
        <v>0</v>
      </c>
      <c r="P245" s="19">
        <f t="shared" si="344"/>
        <v>0</v>
      </c>
      <c r="Q245" s="131"/>
      <c r="R245" s="17"/>
      <c r="S245" s="28"/>
      <c r="T245" s="28"/>
      <c r="U245" s="16">
        <v>0</v>
      </c>
      <c r="V245" s="14">
        <f t="shared" ref="V245:V267" si="354">U245*E245</f>
        <v>0</v>
      </c>
      <c r="W245" s="71"/>
      <c r="X245" s="83">
        <f t="shared" ref="X245:X267" si="355">G245-V245</f>
        <v>0</v>
      </c>
      <c r="Y245" s="5"/>
      <c r="Z245" s="5"/>
      <c r="AA245" s="5"/>
      <c r="AF245" s="22"/>
      <c r="AG245" s="22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</row>
    <row r="246" spans="1:102" s="27" customFormat="1" ht="30.75" customHeight="1">
      <c r="A246" s="141">
        <v>14</v>
      </c>
      <c r="B246" s="13" t="s">
        <v>59</v>
      </c>
      <c r="C246" s="124" t="s">
        <v>20</v>
      </c>
      <c r="D246" s="131" t="s">
        <v>94</v>
      </c>
      <c r="E246" s="135">
        <v>55.58</v>
      </c>
      <c r="F246" s="16">
        <v>0</v>
      </c>
      <c r="G246" s="14">
        <f t="shared" ref="G246" si="356">F246*E246</f>
        <v>0</v>
      </c>
      <c r="H246" s="18">
        <v>44347</v>
      </c>
      <c r="I246" s="84">
        <v>44301</v>
      </c>
      <c r="J246" s="134">
        <v>791</v>
      </c>
      <c r="K246" s="141">
        <v>100</v>
      </c>
      <c r="L246" s="14">
        <f>K246*E246</f>
        <v>5558</v>
      </c>
      <c r="M246" s="141">
        <v>233</v>
      </c>
      <c r="N246" s="18">
        <v>44260</v>
      </c>
      <c r="O246" s="97">
        <f t="shared" si="336"/>
        <v>0</v>
      </c>
      <c r="P246" s="19">
        <f t="shared" si="344"/>
        <v>0</v>
      </c>
      <c r="Q246" s="131"/>
      <c r="R246" s="17"/>
      <c r="S246" s="155"/>
      <c r="T246" s="155"/>
      <c r="U246" s="16">
        <v>0</v>
      </c>
      <c r="V246" s="14">
        <f t="shared" si="354"/>
        <v>0</v>
      </c>
      <c r="W246" s="71"/>
      <c r="X246" s="156"/>
      <c r="Y246" s="26"/>
      <c r="Z246" s="26"/>
      <c r="AA246" s="26"/>
      <c r="AB246" s="26"/>
      <c r="AC246" s="26"/>
      <c r="AD246" s="26"/>
      <c r="AE246" s="26"/>
      <c r="AF246" s="157"/>
      <c r="AG246" s="157"/>
    </row>
    <row r="247" spans="1:102" s="27" customFormat="1" ht="30.75" customHeight="1">
      <c r="A247" s="141">
        <v>15</v>
      </c>
      <c r="B247" s="13" t="s">
        <v>59</v>
      </c>
      <c r="C247" s="124" t="s">
        <v>20</v>
      </c>
      <c r="D247" s="131" t="s">
        <v>47</v>
      </c>
      <c r="E247" s="135">
        <v>55.58</v>
      </c>
      <c r="F247" s="16">
        <v>232</v>
      </c>
      <c r="G247" s="14">
        <f t="shared" ref="G247:G248" si="357">F247*E247</f>
        <v>12894.56</v>
      </c>
      <c r="H247" s="18">
        <v>44377</v>
      </c>
      <c r="I247" s="84">
        <v>44301</v>
      </c>
      <c r="J247" s="134">
        <v>791</v>
      </c>
      <c r="K247" s="141">
        <v>300</v>
      </c>
      <c r="L247" s="14">
        <f>K247*E247</f>
        <v>16674</v>
      </c>
      <c r="M247" s="141">
        <v>233</v>
      </c>
      <c r="N247" s="18">
        <v>44260</v>
      </c>
      <c r="O247" s="97">
        <f t="shared" si="336"/>
        <v>232</v>
      </c>
      <c r="P247" s="19">
        <f t="shared" ref="P247:P248" si="358">O247*E247</f>
        <v>12894.56</v>
      </c>
      <c r="Q247" s="131"/>
      <c r="R247" s="17"/>
      <c r="S247" s="155"/>
      <c r="T247" s="155"/>
      <c r="U247" s="16">
        <v>0</v>
      </c>
      <c r="V247" s="14">
        <f t="shared" ref="V247" si="359">U247*E247</f>
        <v>0</v>
      </c>
      <c r="W247" s="71"/>
      <c r="X247" s="156"/>
      <c r="Y247" s="26"/>
      <c r="Z247" s="26"/>
      <c r="AA247" s="26"/>
      <c r="AB247" s="26"/>
      <c r="AC247" s="26"/>
      <c r="AD247" s="26"/>
      <c r="AE247" s="26"/>
      <c r="AF247" s="157"/>
      <c r="AG247" s="157"/>
    </row>
    <row r="248" spans="1:102" ht="37.5" customHeight="1">
      <c r="A248" s="141">
        <v>16</v>
      </c>
      <c r="B248" s="13" t="s">
        <v>59</v>
      </c>
      <c r="C248" s="124" t="s">
        <v>20</v>
      </c>
      <c r="D248" s="131" t="s">
        <v>217</v>
      </c>
      <c r="E248" s="135">
        <v>69.12</v>
      </c>
      <c r="F248" s="16">
        <v>0</v>
      </c>
      <c r="G248" s="96">
        <f t="shared" si="357"/>
        <v>0</v>
      </c>
      <c r="H248" s="18">
        <v>45016</v>
      </c>
      <c r="I248" s="84">
        <v>44371</v>
      </c>
      <c r="J248" s="134">
        <v>1795</v>
      </c>
      <c r="K248" s="141">
        <v>200</v>
      </c>
      <c r="L248" s="14">
        <f t="shared" ref="L248" si="360">K248*E248</f>
        <v>13824</v>
      </c>
      <c r="M248" s="141">
        <v>710</v>
      </c>
      <c r="N248" s="18">
        <v>44365</v>
      </c>
      <c r="O248" s="16">
        <f>K248-U248</f>
        <v>3</v>
      </c>
      <c r="P248" s="19">
        <f t="shared" si="358"/>
        <v>207.36</v>
      </c>
      <c r="Q248" s="131"/>
      <c r="R248" s="17"/>
      <c r="S248" s="28"/>
      <c r="T248" s="28"/>
      <c r="U248" s="16">
        <v>197</v>
      </c>
      <c r="V248" s="14">
        <f>U248*E248</f>
        <v>13616.640000000001</v>
      </c>
      <c r="W248" s="71"/>
      <c r="X248" s="83"/>
      <c r="AF248" s="22"/>
      <c r="AG248" s="22"/>
    </row>
    <row r="249" spans="1:102" ht="28.5" customHeight="1">
      <c r="A249" s="141">
        <v>17</v>
      </c>
      <c r="B249" s="13" t="s">
        <v>35</v>
      </c>
      <c r="C249" s="14" t="s">
        <v>20</v>
      </c>
      <c r="D249" s="131" t="s">
        <v>82</v>
      </c>
      <c r="E249" s="14">
        <v>16.91</v>
      </c>
      <c r="F249" s="144">
        <v>105</v>
      </c>
      <c r="G249" s="14">
        <f t="shared" si="353"/>
        <v>1775.55</v>
      </c>
      <c r="H249" s="18">
        <v>44358</v>
      </c>
      <c r="I249" s="84">
        <v>44270</v>
      </c>
      <c r="J249" s="134">
        <v>344</v>
      </c>
      <c r="K249" s="141">
        <v>300</v>
      </c>
      <c r="L249" s="17">
        <f t="shared" ref="L249:L259" si="361">K249*E249</f>
        <v>5073</v>
      </c>
      <c r="M249" s="141">
        <v>158</v>
      </c>
      <c r="N249" s="18">
        <v>43873</v>
      </c>
      <c r="O249" s="97">
        <f t="shared" si="336"/>
        <v>105</v>
      </c>
      <c r="P249" s="19">
        <f t="shared" si="344"/>
        <v>1775.55</v>
      </c>
      <c r="Q249" s="131"/>
      <c r="R249" s="131"/>
      <c r="S249" s="131"/>
      <c r="T249" s="131"/>
      <c r="U249" s="144">
        <v>0</v>
      </c>
      <c r="V249" s="17">
        <f t="shared" si="354"/>
        <v>0</v>
      </c>
      <c r="W249" s="81"/>
      <c r="X249" s="83">
        <f t="shared" si="355"/>
        <v>1775.55</v>
      </c>
      <c r="AF249" s="22"/>
      <c r="AG249" s="22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</row>
    <row r="250" spans="1:102" ht="28.5" customHeight="1">
      <c r="A250" s="141">
        <v>18</v>
      </c>
      <c r="B250" s="13" t="s">
        <v>35</v>
      </c>
      <c r="C250" s="14" t="s">
        <v>20</v>
      </c>
      <c r="D250" s="131" t="s">
        <v>140</v>
      </c>
      <c r="E250" s="14">
        <v>16.91</v>
      </c>
      <c r="F250" s="144">
        <v>0</v>
      </c>
      <c r="G250" s="14">
        <f t="shared" ref="G250" si="362">F250*E250</f>
        <v>0</v>
      </c>
      <c r="H250" s="18">
        <v>44351</v>
      </c>
      <c r="I250" s="12">
        <v>44216</v>
      </c>
      <c r="J250" s="134">
        <v>106</v>
      </c>
      <c r="K250" s="141">
        <v>400</v>
      </c>
      <c r="L250" s="17">
        <f t="shared" ref="L250" si="363">K250*E250</f>
        <v>6764</v>
      </c>
      <c r="M250" s="141">
        <v>158</v>
      </c>
      <c r="N250" s="18">
        <v>43873</v>
      </c>
      <c r="O250" s="97">
        <f t="shared" si="336"/>
        <v>0</v>
      </c>
      <c r="P250" s="19">
        <f t="shared" si="344"/>
        <v>0</v>
      </c>
      <c r="Q250" s="131"/>
      <c r="R250" s="131"/>
      <c r="S250" s="131"/>
      <c r="T250" s="131"/>
      <c r="U250" s="144">
        <v>0</v>
      </c>
      <c r="V250" s="17">
        <f t="shared" ref="V250" si="364">U250*E250</f>
        <v>0</v>
      </c>
      <c r="W250" s="81"/>
      <c r="X250" s="83">
        <f t="shared" ref="X250" si="365">G250-V250</f>
        <v>0</v>
      </c>
      <c r="AF250" s="22"/>
      <c r="AG250" s="22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</row>
    <row r="251" spans="1:102" ht="28.5" customHeight="1">
      <c r="A251" s="141">
        <v>19</v>
      </c>
      <c r="B251" s="13" t="s">
        <v>35</v>
      </c>
      <c r="C251" s="14" t="s">
        <v>20</v>
      </c>
      <c r="D251" s="131" t="s">
        <v>140</v>
      </c>
      <c r="E251" s="14">
        <v>16.91</v>
      </c>
      <c r="F251" s="144">
        <v>0</v>
      </c>
      <c r="G251" s="14">
        <f t="shared" ref="G251:G253" si="366">F251*E251</f>
        <v>0</v>
      </c>
      <c r="H251" s="18">
        <v>44351</v>
      </c>
      <c r="I251" s="12">
        <v>44250</v>
      </c>
      <c r="J251" s="134">
        <v>259</v>
      </c>
      <c r="K251" s="141">
        <v>100</v>
      </c>
      <c r="L251" s="17">
        <f t="shared" ref="L251:L252" si="367">K251*E251</f>
        <v>1691</v>
      </c>
      <c r="M251" s="141">
        <v>1343</v>
      </c>
      <c r="N251" s="18">
        <v>44167</v>
      </c>
      <c r="O251" s="97">
        <f t="shared" si="336"/>
        <v>0</v>
      </c>
      <c r="P251" s="19">
        <f t="shared" si="344"/>
        <v>0</v>
      </c>
      <c r="Q251" s="131"/>
      <c r="R251" s="131"/>
      <c r="S251" s="131"/>
      <c r="T251" s="131"/>
      <c r="U251" s="144">
        <v>0</v>
      </c>
      <c r="V251" s="17">
        <f t="shared" ref="V251:V252" si="368">U251*E251</f>
        <v>0</v>
      </c>
      <c r="W251" s="81"/>
      <c r="X251" s="83">
        <f t="shared" ref="X251" si="369">G251-V251</f>
        <v>0</v>
      </c>
      <c r="AF251" s="22"/>
      <c r="AG251" s="22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</row>
    <row r="252" spans="1:102" ht="38.25" customHeight="1">
      <c r="A252" s="141">
        <v>20</v>
      </c>
      <c r="B252" s="13" t="s">
        <v>35</v>
      </c>
      <c r="C252" s="14" t="s">
        <v>20</v>
      </c>
      <c r="D252" s="131" t="s">
        <v>82</v>
      </c>
      <c r="E252" s="14">
        <v>16.91</v>
      </c>
      <c r="F252" s="144">
        <v>60</v>
      </c>
      <c r="G252" s="17">
        <f t="shared" si="366"/>
        <v>1014.6</v>
      </c>
      <c r="H252" s="18">
        <v>44358</v>
      </c>
      <c r="I252" s="84">
        <v>44330</v>
      </c>
      <c r="J252" s="134">
        <v>1118</v>
      </c>
      <c r="K252" s="141">
        <v>60</v>
      </c>
      <c r="L252" s="85">
        <f t="shared" si="367"/>
        <v>1014.6</v>
      </c>
      <c r="M252" s="141">
        <v>460</v>
      </c>
      <c r="N252" s="18">
        <v>44308</v>
      </c>
      <c r="O252" s="97">
        <f t="shared" si="336"/>
        <v>60</v>
      </c>
      <c r="P252" s="19">
        <f t="shared" si="344"/>
        <v>1014.6</v>
      </c>
      <c r="Q252" s="131"/>
      <c r="R252" s="131"/>
      <c r="S252" s="131"/>
      <c r="T252" s="131"/>
      <c r="U252" s="144">
        <v>0</v>
      </c>
      <c r="V252" s="17">
        <f t="shared" si="368"/>
        <v>0</v>
      </c>
      <c r="W252" s="81"/>
      <c r="X252" s="83"/>
      <c r="AF252" s="22"/>
      <c r="AG252" s="22"/>
    </row>
    <row r="253" spans="1:102" ht="31.5" customHeight="1">
      <c r="A253" s="141">
        <v>21</v>
      </c>
      <c r="B253" s="13" t="s">
        <v>35</v>
      </c>
      <c r="C253" s="14" t="s">
        <v>20</v>
      </c>
      <c r="D253" s="131" t="s">
        <v>202</v>
      </c>
      <c r="E253" s="14">
        <v>20.27</v>
      </c>
      <c r="F253" s="131">
        <v>0</v>
      </c>
      <c r="G253" s="17">
        <f t="shared" si="366"/>
        <v>0</v>
      </c>
      <c r="H253" s="18">
        <v>45091</v>
      </c>
      <c r="I253" s="12">
        <v>44349</v>
      </c>
      <c r="J253" s="134">
        <v>1282</v>
      </c>
      <c r="K253" s="141">
        <v>500</v>
      </c>
      <c r="L253" s="17">
        <f>K253*E253</f>
        <v>10135</v>
      </c>
      <c r="M253" s="141">
        <v>597</v>
      </c>
      <c r="N253" s="18">
        <v>44348</v>
      </c>
      <c r="O253" s="16">
        <f>K253-U253</f>
        <v>154</v>
      </c>
      <c r="P253" s="96">
        <f t="shared" si="344"/>
        <v>3121.58</v>
      </c>
      <c r="Q253" s="131"/>
      <c r="R253" s="131"/>
      <c r="S253" s="131"/>
      <c r="T253" s="131"/>
      <c r="U253" s="131">
        <v>346</v>
      </c>
      <c r="V253" s="17">
        <f>U253*E253</f>
        <v>7013.42</v>
      </c>
      <c r="W253" s="81"/>
      <c r="X253" s="83"/>
      <c r="AF253" s="22"/>
      <c r="AG253" s="22"/>
    </row>
    <row r="254" spans="1:102" ht="38.25" customHeight="1">
      <c r="A254" s="141">
        <v>22</v>
      </c>
      <c r="B254" s="13" t="s">
        <v>44</v>
      </c>
      <c r="C254" s="14" t="s">
        <v>20</v>
      </c>
      <c r="D254" s="131" t="s">
        <v>144</v>
      </c>
      <c r="E254" s="96">
        <v>59.100999999999999</v>
      </c>
      <c r="F254" s="141">
        <v>0</v>
      </c>
      <c r="G254" s="96">
        <f t="shared" si="353"/>
        <v>0</v>
      </c>
      <c r="H254" s="18">
        <v>44469</v>
      </c>
      <c r="I254" s="84"/>
      <c r="J254" s="134"/>
      <c r="K254" s="141"/>
      <c r="L254" s="14">
        <f t="shared" si="361"/>
        <v>0</v>
      </c>
      <c r="M254" s="141">
        <v>1237</v>
      </c>
      <c r="N254" s="18">
        <v>44148</v>
      </c>
      <c r="O254" s="97">
        <f t="shared" si="336"/>
        <v>0</v>
      </c>
      <c r="P254" s="19">
        <f t="shared" si="344"/>
        <v>0</v>
      </c>
      <c r="Q254" s="97"/>
      <c r="R254" s="14"/>
      <c r="S254" s="14"/>
      <c r="T254" s="14"/>
      <c r="U254" s="141">
        <v>0</v>
      </c>
      <c r="V254" s="14">
        <f t="shared" si="354"/>
        <v>0</v>
      </c>
      <c r="W254" s="71"/>
      <c r="X254" s="83">
        <f t="shared" si="355"/>
        <v>0</v>
      </c>
      <c r="AF254" s="22"/>
      <c r="AG254" s="22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</row>
    <row r="255" spans="1:102" ht="38.25" customHeight="1">
      <c r="A255" s="141">
        <v>23</v>
      </c>
      <c r="B255" s="13" t="s">
        <v>44</v>
      </c>
      <c r="C255" s="14" t="s">
        <v>20</v>
      </c>
      <c r="D255" s="131" t="s">
        <v>144</v>
      </c>
      <c r="E255" s="96">
        <v>59.100999999999999</v>
      </c>
      <c r="F255" s="16">
        <v>350</v>
      </c>
      <c r="G255" s="96">
        <f t="shared" ref="G255:G257" si="370">F255*E255</f>
        <v>20685.349999999999</v>
      </c>
      <c r="H255" s="18">
        <v>44469</v>
      </c>
      <c r="I255" s="84">
        <v>44301</v>
      </c>
      <c r="J255" s="134">
        <v>791</v>
      </c>
      <c r="K255" s="141">
        <v>400</v>
      </c>
      <c r="L255" s="14">
        <f t="shared" ref="L255:L257" si="371">K255*E255</f>
        <v>23640.400000000001</v>
      </c>
      <c r="M255" s="141">
        <v>1274</v>
      </c>
      <c r="N255" s="18">
        <v>44154</v>
      </c>
      <c r="O255" s="97">
        <f t="shared" si="336"/>
        <v>210</v>
      </c>
      <c r="P255" s="19">
        <f t="shared" ref="P255" si="372">O255*E255</f>
        <v>12411.21</v>
      </c>
      <c r="Q255" s="97"/>
      <c r="R255" s="14"/>
      <c r="S255" s="14"/>
      <c r="T255" s="14"/>
      <c r="U255" s="16">
        <v>140</v>
      </c>
      <c r="V255" s="14">
        <f t="shared" si="354"/>
        <v>8274.14</v>
      </c>
      <c r="W255" s="71"/>
      <c r="X255" s="83">
        <f t="shared" si="355"/>
        <v>12411.21</v>
      </c>
      <c r="AF255" s="22"/>
      <c r="AG255" s="22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</row>
    <row r="256" spans="1:102" ht="38.25" customHeight="1">
      <c r="A256" s="141">
        <v>24</v>
      </c>
      <c r="B256" s="13" t="s">
        <v>44</v>
      </c>
      <c r="C256" s="14" t="s">
        <v>20</v>
      </c>
      <c r="D256" s="131" t="s">
        <v>144</v>
      </c>
      <c r="E256" s="96">
        <v>59.100999999999999</v>
      </c>
      <c r="F256" s="16">
        <v>300</v>
      </c>
      <c r="G256" s="96">
        <f t="shared" si="370"/>
        <v>17730.3</v>
      </c>
      <c r="H256" s="18">
        <v>44469</v>
      </c>
      <c r="I256" s="84">
        <v>44341</v>
      </c>
      <c r="J256" s="134">
        <v>1170</v>
      </c>
      <c r="K256" s="141">
        <v>300</v>
      </c>
      <c r="L256" s="14">
        <f t="shared" si="371"/>
        <v>17730.3</v>
      </c>
      <c r="M256" s="141">
        <v>228</v>
      </c>
      <c r="N256" s="18">
        <v>44259</v>
      </c>
      <c r="O256" s="97">
        <f t="shared" si="336"/>
        <v>0</v>
      </c>
      <c r="P256" s="19">
        <f t="shared" si="344"/>
        <v>0</v>
      </c>
      <c r="Q256" s="97"/>
      <c r="R256" s="14"/>
      <c r="S256" s="14"/>
      <c r="T256" s="14"/>
      <c r="U256" s="16">
        <v>300</v>
      </c>
      <c r="V256" s="14">
        <f t="shared" si="354"/>
        <v>17730.3</v>
      </c>
      <c r="W256" s="71"/>
      <c r="X256" s="83">
        <f t="shared" si="355"/>
        <v>0</v>
      </c>
      <c r="AF256" s="22"/>
      <c r="AG256" s="22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</row>
    <row r="257" spans="1:102" ht="38.25" customHeight="1">
      <c r="A257" s="141">
        <v>25</v>
      </c>
      <c r="B257" s="13" t="s">
        <v>44</v>
      </c>
      <c r="C257" s="14" t="s">
        <v>20</v>
      </c>
      <c r="D257" s="131" t="s">
        <v>144</v>
      </c>
      <c r="E257" s="96">
        <v>59.100999999999999</v>
      </c>
      <c r="F257" s="141">
        <v>0</v>
      </c>
      <c r="G257" s="96">
        <f t="shared" si="370"/>
        <v>0</v>
      </c>
      <c r="H257" s="18">
        <v>44469</v>
      </c>
      <c r="I257" s="12">
        <v>44356</v>
      </c>
      <c r="J257" s="134">
        <v>1420</v>
      </c>
      <c r="K257" s="141">
        <v>700</v>
      </c>
      <c r="L257" s="14">
        <f t="shared" si="371"/>
        <v>41370.699999999997</v>
      </c>
      <c r="M257" s="141">
        <v>646</v>
      </c>
      <c r="N257" s="18">
        <v>44356</v>
      </c>
      <c r="O257" s="16">
        <f>K257-U257</f>
        <v>0</v>
      </c>
      <c r="P257" s="19">
        <f t="shared" si="344"/>
        <v>0</v>
      </c>
      <c r="Q257" s="97"/>
      <c r="R257" s="14"/>
      <c r="S257" s="14"/>
      <c r="T257" s="14"/>
      <c r="U257" s="141">
        <f>K257</f>
        <v>700</v>
      </c>
      <c r="V257" s="14">
        <f t="shared" si="354"/>
        <v>41370.699999999997</v>
      </c>
      <c r="W257" s="71"/>
      <c r="X257" s="83">
        <f>G257-V257</f>
        <v>-41370.699999999997</v>
      </c>
      <c r="AF257" s="22"/>
      <c r="AG257" s="22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</row>
    <row r="258" spans="1:102" ht="53.25" customHeight="1">
      <c r="A258" s="141">
        <v>26</v>
      </c>
      <c r="B258" s="13" t="s">
        <v>101</v>
      </c>
      <c r="C258" s="124" t="s">
        <v>20</v>
      </c>
      <c r="D258" s="131" t="s">
        <v>91</v>
      </c>
      <c r="E258" s="23">
        <v>36.090000000000003</v>
      </c>
      <c r="F258" s="16">
        <v>0</v>
      </c>
      <c r="G258" s="17">
        <f t="shared" ref="G258" si="373">F258*E258</f>
        <v>0</v>
      </c>
      <c r="H258" s="18">
        <v>44439</v>
      </c>
      <c r="I258" s="84"/>
      <c r="J258" s="134"/>
      <c r="K258" s="141"/>
      <c r="L258" s="14">
        <f t="shared" ref="L258" si="374">K258*E258</f>
        <v>0</v>
      </c>
      <c r="M258" s="141">
        <v>1237</v>
      </c>
      <c r="N258" s="18">
        <v>43773</v>
      </c>
      <c r="O258" s="97">
        <f t="shared" si="336"/>
        <v>0</v>
      </c>
      <c r="P258" s="19">
        <f t="shared" ref="P258" si="375">O258*E258</f>
        <v>0</v>
      </c>
      <c r="Q258" s="20"/>
      <c r="R258" s="17"/>
      <c r="S258" s="28"/>
      <c r="T258" s="28"/>
      <c r="U258" s="16">
        <v>0</v>
      </c>
      <c r="V258" s="14">
        <f t="shared" ref="V258" si="376">U258*E258</f>
        <v>0</v>
      </c>
      <c r="W258" s="71"/>
      <c r="X258" s="83">
        <f t="shared" ref="X258" si="377">G258-V258</f>
        <v>0</v>
      </c>
      <c r="Y258" s="21">
        <f t="shared" ref="Y258" si="378">G258-V258</f>
        <v>0</v>
      </c>
      <c r="AE258" s="22"/>
      <c r="AF258" s="22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</row>
    <row r="259" spans="1:102" ht="53.25" customHeight="1">
      <c r="A259" s="141">
        <v>27</v>
      </c>
      <c r="B259" s="13" t="s">
        <v>101</v>
      </c>
      <c r="C259" s="124" t="s">
        <v>20</v>
      </c>
      <c r="D259" s="131" t="s">
        <v>95</v>
      </c>
      <c r="E259" s="23">
        <v>36.090000000000003</v>
      </c>
      <c r="F259" s="16">
        <v>334</v>
      </c>
      <c r="G259" s="17">
        <f t="shared" si="353"/>
        <v>12054.060000000001</v>
      </c>
      <c r="H259" s="18">
        <v>44439</v>
      </c>
      <c r="I259" s="84">
        <v>44270</v>
      </c>
      <c r="J259" s="134">
        <v>344</v>
      </c>
      <c r="K259" s="141">
        <v>400</v>
      </c>
      <c r="L259" s="14">
        <f t="shared" si="361"/>
        <v>14436.000000000002</v>
      </c>
      <c r="M259" s="141">
        <v>233</v>
      </c>
      <c r="N259" s="18">
        <v>44260</v>
      </c>
      <c r="O259" s="97">
        <f t="shared" si="336"/>
        <v>93</v>
      </c>
      <c r="P259" s="19">
        <f t="shared" si="344"/>
        <v>3356.3700000000003</v>
      </c>
      <c r="Q259" s="20"/>
      <c r="R259" s="17"/>
      <c r="S259" s="28"/>
      <c r="T259" s="28"/>
      <c r="U259" s="16">
        <v>241</v>
      </c>
      <c r="V259" s="14">
        <f t="shared" si="354"/>
        <v>8697.69</v>
      </c>
      <c r="W259" s="71"/>
      <c r="X259" s="83">
        <f t="shared" si="355"/>
        <v>3356.3700000000008</v>
      </c>
      <c r="Y259" s="21">
        <f t="shared" ref="Y259" si="379">G259-V259</f>
        <v>3356.3700000000008</v>
      </c>
      <c r="AE259" s="22"/>
      <c r="AF259" s="22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</row>
    <row r="260" spans="1:102" ht="34.5" customHeight="1">
      <c r="A260" s="141">
        <v>28</v>
      </c>
      <c r="B260" s="31" t="s">
        <v>77</v>
      </c>
      <c r="C260" s="131" t="s">
        <v>20</v>
      </c>
      <c r="D260" s="131" t="s">
        <v>154</v>
      </c>
      <c r="E260" s="32">
        <v>5.4969999999999999</v>
      </c>
      <c r="F260" s="16">
        <v>0</v>
      </c>
      <c r="G260" s="17">
        <f t="shared" si="353"/>
        <v>0</v>
      </c>
      <c r="H260" s="33">
        <v>44397</v>
      </c>
      <c r="I260" s="12">
        <v>44216</v>
      </c>
      <c r="J260" s="134">
        <v>106</v>
      </c>
      <c r="K260" s="34">
        <v>1000</v>
      </c>
      <c r="L260" s="14">
        <f>K260*E260</f>
        <v>5497</v>
      </c>
      <c r="M260" s="134">
        <v>1274</v>
      </c>
      <c r="N260" s="12">
        <v>44154</v>
      </c>
      <c r="O260" s="97">
        <f t="shared" si="336"/>
        <v>0</v>
      </c>
      <c r="P260" s="19">
        <f t="shared" si="344"/>
        <v>0</v>
      </c>
      <c r="Q260" s="20"/>
      <c r="R260" s="17"/>
      <c r="S260" s="124"/>
      <c r="T260" s="124"/>
      <c r="U260" s="16">
        <v>0</v>
      </c>
      <c r="V260" s="14">
        <f t="shared" si="354"/>
        <v>0</v>
      </c>
      <c r="W260" s="71"/>
      <c r="X260" s="83">
        <f t="shared" si="355"/>
        <v>0</v>
      </c>
      <c r="AF260" s="22"/>
      <c r="AG260" s="22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</row>
    <row r="261" spans="1:102" ht="34.5" customHeight="1">
      <c r="A261" s="141">
        <v>29</v>
      </c>
      <c r="B261" s="31" t="s">
        <v>77</v>
      </c>
      <c r="C261" s="131" t="s">
        <v>20</v>
      </c>
      <c r="D261" s="131" t="s">
        <v>154</v>
      </c>
      <c r="E261" s="32">
        <v>5.4969999999999999</v>
      </c>
      <c r="F261" s="16">
        <v>0</v>
      </c>
      <c r="G261" s="17">
        <f t="shared" ref="G261" si="380">F261*E261</f>
        <v>0</v>
      </c>
      <c r="H261" s="33">
        <v>44431</v>
      </c>
      <c r="I261" s="12">
        <v>44250</v>
      </c>
      <c r="J261" s="134">
        <v>259</v>
      </c>
      <c r="K261" s="34">
        <v>100</v>
      </c>
      <c r="L261" s="14">
        <f>K261*E261</f>
        <v>549.70000000000005</v>
      </c>
      <c r="M261" s="134">
        <v>1250</v>
      </c>
      <c r="N261" s="12">
        <v>44152</v>
      </c>
      <c r="O261" s="97">
        <f t="shared" si="336"/>
        <v>0</v>
      </c>
      <c r="P261" s="19">
        <f t="shared" si="344"/>
        <v>0</v>
      </c>
      <c r="Q261" s="20"/>
      <c r="R261" s="17"/>
      <c r="S261" s="124"/>
      <c r="T261" s="124"/>
      <c r="U261" s="16">
        <v>0</v>
      </c>
      <c r="V261" s="14">
        <f t="shared" ref="V261" si="381">U261*E261</f>
        <v>0</v>
      </c>
      <c r="W261" s="71"/>
      <c r="X261" s="83">
        <f t="shared" ref="X261" si="382">G261-V261</f>
        <v>0</v>
      </c>
      <c r="AF261" s="22"/>
      <c r="AG261" s="22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</row>
    <row r="262" spans="1:102" ht="34.5" customHeight="1">
      <c r="A262" s="141">
        <v>30</v>
      </c>
      <c r="B262" s="31" t="s">
        <v>77</v>
      </c>
      <c r="C262" s="131" t="s">
        <v>20</v>
      </c>
      <c r="D262" s="131" t="s">
        <v>154</v>
      </c>
      <c r="E262" s="32">
        <v>5.4969999999999999</v>
      </c>
      <c r="F262" s="16">
        <v>7</v>
      </c>
      <c r="G262" s="17">
        <f t="shared" ref="G262" si="383">F262*E262</f>
        <v>38.478999999999999</v>
      </c>
      <c r="H262" s="33">
        <v>44431</v>
      </c>
      <c r="I262" s="84">
        <v>44270</v>
      </c>
      <c r="J262" s="134">
        <v>344</v>
      </c>
      <c r="K262" s="34">
        <v>900</v>
      </c>
      <c r="L262" s="14">
        <f>K262*E262</f>
        <v>4947.3</v>
      </c>
      <c r="M262" s="134">
        <v>1250</v>
      </c>
      <c r="N262" s="12">
        <v>44152</v>
      </c>
      <c r="O262" s="97">
        <f t="shared" si="336"/>
        <v>7</v>
      </c>
      <c r="P262" s="19">
        <f t="shared" ref="P262:P264" si="384">O262*E262</f>
        <v>38.478999999999999</v>
      </c>
      <c r="Q262" s="20"/>
      <c r="R262" s="17"/>
      <c r="S262" s="124"/>
      <c r="T262" s="124"/>
      <c r="U262" s="16">
        <v>0</v>
      </c>
      <c r="V262" s="14">
        <f t="shared" ref="V262" si="385">U262*E262</f>
        <v>0</v>
      </c>
      <c r="W262" s="71"/>
      <c r="X262" s="83">
        <f t="shared" ref="X262" si="386">G262-V262</f>
        <v>38.478999999999999</v>
      </c>
      <c r="AF262" s="22"/>
      <c r="AG262" s="22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</row>
    <row r="263" spans="1:102" ht="34.5" customHeight="1">
      <c r="A263" s="141">
        <v>31</v>
      </c>
      <c r="B263" s="31" t="s">
        <v>77</v>
      </c>
      <c r="C263" s="131" t="s">
        <v>20</v>
      </c>
      <c r="D263" s="131" t="s">
        <v>151</v>
      </c>
      <c r="E263" s="32">
        <v>5.4969999999999999</v>
      </c>
      <c r="F263" s="16">
        <v>900</v>
      </c>
      <c r="G263" s="17">
        <f>F263*E263</f>
        <v>4947.3</v>
      </c>
      <c r="H263" s="33">
        <v>44505</v>
      </c>
      <c r="I263" s="84">
        <v>44330</v>
      </c>
      <c r="J263" s="134">
        <v>1118</v>
      </c>
      <c r="K263" s="34">
        <v>900</v>
      </c>
      <c r="L263" s="14">
        <f>K263*E263</f>
        <v>4947.3</v>
      </c>
      <c r="M263" s="134">
        <v>227</v>
      </c>
      <c r="N263" s="12">
        <v>44259</v>
      </c>
      <c r="O263" s="97">
        <f t="shared" si="336"/>
        <v>558</v>
      </c>
      <c r="P263" s="19">
        <f t="shared" si="384"/>
        <v>3067.326</v>
      </c>
      <c r="Q263" s="20"/>
      <c r="R263" s="17"/>
      <c r="S263" s="124"/>
      <c r="T263" s="124"/>
      <c r="U263" s="16">
        <v>342</v>
      </c>
      <c r="V263" s="14">
        <f>U263*E263</f>
        <v>1879.9739999999999</v>
      </c>
      <c r="W263" s="71"/>
      <c r="X263" s="83">
        <f t="shared" ref="X263" si="387">G263-V263</f>
        <v>3067.326</v>
      </c>
      <c r="AF263" s="22"/>
      <c r="AG263" s="22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</row>
    <row r="264" spans="1:102" ht="38.25" customHeight="1">
      <c r="A264" s="141">
        <v>32</v>
      </c>
      <c r="B264" s="31" t="s">
        <v>42</v>
      </c>
      <c r="C264" s="14" t="s">
        <v>20</v>
      </c>
      <c r="D264" s="131" t="s">
        <v>205</v>
      </c>
      <c r="E264" s="32">
        <v>123.215</v>
      </c>
      <c r="F264" s="16">
        <v>0</v>
      </c>
      <c r="G264" s="14">
        <f t="shared" ref="G264" si="388">F264*E264</f>
        <v>0</v>
      </c>
      <c r="H264" s="33">
        <v>44742</v>
      </c>
      <c r="I264" s="12">
        <v>44356</v>
      </c>
      <c r="J264" s="134">
        <v>1420</v>
      </c>
      <c r="K264" s="141">
        <v>1200</v>
      </c>
      <c r="L264" s="14">
        <f t="shared" ref="L264" si="389">K264*E264</f>
        <v>147858</v>
      </c>
      <c r="M264" s="134">
        <v>96</v>
      </c>
      <c r="N264" s="12">
        <v>44232</v>
      </c>
      <c r="O264" s="16">
        <f>K264-U264</f>
        <v>0</v>
      </c>
      <c r="P264" s="19">
        <f t="shared" si="384"/>
        <v>0</v>
      </c>
      <c r="Q264" s="97"/>
      <c r="R264" s="14"/>
      <c r="S264" s="14"/>
      <c r="T264" s="14"/>
      <c r="U264" s="16">
        <f>K264</f>
        <v>1200</v>
      </c>
      <c r="V264" s="14">
        <f t="shared" ref="V264" si="390">U264*E264</f>
        <v>147858</v>
      </c>
      <c r="W264" s="71"/>
      <c r="X264" s="83"/>
      <c r="AF264" s="22"/>
      <c r="AG264" s="22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</row>
    <row r="265" spans="1:102" s="27" customFormat="1" ht="44.25" customHeight="1">
      <c r="A265" s="141">
        <v>33</v>
      </c>
      <c r="B265" s="31" t="s">
        <v>42</v>
      </c>
      <c r="C265" s="131" t="s">
        <v>20</v>
      </c>
      <c r="D265" s="131" t="s">
        <v>113</v>
      </c>
      <c r="E265" s="32">
        <v>132.83000000000001</v>
      </c>
      <c r="F265" s="16">
        <v>400</v>
      </c>
      <c r="G265" s="17">
        <f>F265*E265</f>
        <v>53132.000000000007</v>
      </c>
      <c r="H265" s="33">
        <v>44469</v>
      </c>
      <c r="I265" s="84">
        <v>44330</v>
      </c>
      <c r="J265" s="134">
        <v>1118</v>
      </c>
      <c r="K265" s="34">
        <v>400</v>
      </c>
      <c r="L265" s="14">
        <f>K265*E265</f>
        <v>53132.000000000007</v>
      </c>
      <c r="M265" s="134">
        <v>96</v>
      </c>
      <c r="N265" s="12">
        <v>44232</v>
      </c>
      <c r="O265" s="97">
        <f t="shared" si="336"/>
        <v>226</v>
      </c>
      <c r="P265" s="19">
        <f>O265*E265</f>
        <v>30019.58</v>
      </c>
      <c r="Q265" s="20"/>
      <c r="R265" s="17"/>
      <c r="S265" s="124"/>
      <c r="T265" s="124"/>
      <c r="U265" s="16">
        <v>174</v>
      </c>
      <c r="V265" s="14">
        <f>U265*E265</f>
        <v>23112.420000000002</v>
      </c>
      <c r="W265" s="71"/>
      <c r="X265" s="83"/>
      <c r="Y265" s="4"/>
      <c r="Z265" s="4"/>
      <c r="AA265" s="4"/>
      <c r="AB265" s="5"/>
      <c r="AC265" s="5"/>
      <c r="AD265" s="5"/>
      <c r="AE265" s="5"/>
      <c r="AF265" s="22"/>
      <c r="AG265" s="22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</row>
    <row r="266" spans="1:102" ht="30.75" customHeight="1">
      <c r="A266" s="141">
        <v>34</v>
      </c>
      <c r="B266" s="31" t="s">
        <v>42</v>
      </c>
      <c r="C266" s="14" t="s">
        <v>20</v>
      </c>
      <c r="D266" s="131" t="s">
        <v>156</v>
      </c>
      <c r="E266" s="32">
        <v>123.47</v>
      </c>
      <c r="F266" s="16">
        <v>0</v>
      </c>
      <c r="G266" s="14">
        <f t="shared" si="353"/>
        <v>0</v>
      </c>
      <c r="H266" s="33">
        <v>44469</v>
      </c>
      <c r="I266" s="12">
        <v>44216</v>
      </c>
      <c r="J266" s="134">
        <v>106</v>
      </c>
      <c r="K266" s="34">
        <v>600</v>
      </c>
      <c r="L266" s="14">
        <f t="shared" ref="L266:L267" si="391">K266*E266</f>
        <v>74082</v>
      </c>
      <c r="M266" s="134">
        <v>1181</v>
      </c>
      <c r="N266" s="12">
        <v>44139</v>
      </c>
      <c r="O266" s="97">
        <f t="shared" si="336"/>
        <v>0</v>
      </c>
      <c r="P266" s="19">
        <f t="shared" si="344"/>
        <v>0</v>
      </c>
      <c r="Q266" s="20"/>
      <c r="R266" s="17"/>
      <c r="S266" s="124"/>
      <c r="T266" s="124"/>
      <c r="U266" s="16">
        <v>0</v>
      </c>
      <c r="V266" s="14">
        <f t="shared" si="354"/>
        <v>0</v>
      </c>
      <c r="W266" s="71"/>
      <c r="X266" s="83">
        <f t="shared" si="355"/>
        <v>0</v>
      </c>
      <c r="AF266" s="22"/>
      <c r="AG266" s="22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</row>
    <row r="267" spans="1:102" ht="30.75" customHeight="1">
      <c r="A267" s="141">
        <v>35</v>
      </c>
      <c r="B267" s="31" t="s">
        <v>42</v>
      </c>
      <c r="C267" s="14" t="s">
        <v>20</v>
      </c>
      <c r="D267" s="131" t="s">
        <v>112</v>
      </c>
      <c r="E267" s="32">
        <v>132.83000000000001</v>
      </c>
      <c r="F267" s="16">
        <v>0</v>
      </c>
      <c r="G267" s="14">
        <f t="shared" si="353"/>
        <v>0</v>
      </c>
      <c r="H267" s="33">
        <v>44469</v>
      </c>
      <c r="I267" s="84">
        <v>44301</v>
      </c>
      <c r="J267" s="134">
        <v>791</v>
      </c>
      <c r="K267" s="34">
        <v>10</v>
      </c>
      <c r="L267" s="14">
        <f t="shared" si="391"/>
        <v>1328.3000000000002</v>
      </c>
      <c r="M267" s="134">
        <v>96</v>
      </c>
      <c r="N267" s="12">
        <v>44232</v>
      </c>
      <c r="O267" s="97">
        <f t="shared" si="336"/>
        <v>0</v>
      </c>
      <c r="P267" s="19">
        <f t="shared" ref="P267" si="392">O267*E267</f>
        <v>0</v>
      </c>
      <c r="Q267" s="20"/>
      <c r="R267" s="17"/>
      <c r="S267" s="124"/>
      <c r="T267" s="124"/>
      <c r="U267" s="16">
        <v>0</v>
      </c>
      <c r="V267" s="14">
        <f t="shared" si="354"/>
        <v>0</v>
      </c>
      <c r="W267" s="71"/>
      <c r="X267" s="83">
        <f t="shared" si="355"/>
        <v>0</v>
      </c>
      <c r="AF267" s="22"/>
      <c r="AG267" s="22"/>
    </row>
    <row r="268" spans="1:102" ht="30.75" customHeight="1">
      <c r="A268" s="141">
        <v>36</v>
      </c>
      <c r="B268" s="31" t="s">
        <v>42</v>
      </c>
      <c r="C268" s="14" t="s">
        <v>20</v>
      </c>
      <c r="D268" s="131" t="s">
        <v>113</v>
      </c>
      <c r="E268" s="32">
        <v>132.83000000000001</v>
      </c>
      <c r="F268" s="16">
        <v>136</v>
      </c>
      <c r="G268" s="14">
        <f t="shared" ref="G268" si="393">F268*E268</f>
        <v>18064.88</v>
      </c>
      <c r="H268" s="33">
        <v>44469</v>
      </c>
      <c r="I268" s="84">
        <v>44301</v>
      </c>
      <c r="J268" s="134">
        <v>791</v>
      </c>
      <c r="K268" s="34">
        <v>590</v>
      </c>
      <c r="L268" s="14">
        <f t="shared" ref="L268" si="394">K268*E268</f>
        <v>78369.700000000012</v>
      </c>
      <c r="M268" s="134">
        <v>96</v>
      </c>
      <c r="N268" s="12">
        <v>44232</v>
      </c>
      <c r="O268" s="97">
        <f t="shared" ref="O268" si="395">F268-U268</f>
        <v>136</v>
      </c>
      <c r="P268" s="19">
        <f t="shared" si="344"/>
        <v>18064.88</v>
      </c>
      <c r="Q268" s="20"/>
      <c r="R268" s="17"/>
      <c r="S268" s="124"/>
      <c r="T268" s="124"/>
      <c r="U268" s="16">
        <v>0</v>
      </c>
      <c r="V268" s="14">
        <f t="shared" ref="V268" si="396">U268*E268</f>
        <v>0</v>
      </c>
      <c r="W268" s="71"/>
      <c r="X268" s="83">
        <f t="shared" si="332"/>
        <v>18064.88</v>
      </c>
      <c r="AF268" s="22"/>
      <c r="AG268" s="22"/>
    </row>
    <row r="269" spans="1:102" s="169" customFormat="1" ht="30" customHeight="1">
      <c r="A269" s="158"/>
      <c r="B269" s="36" t="s">
        <v>14</v>
      </c>
      <c r="C269" s="128"/>
      <c r="D269" s="41"/>
      <c r="E269" s="159"/>
      <c r="F269" s="160">
        <f>SUM(F233:F268)</f>
        <v>6214</v>
      </c>
      <c r="G269" s="161">
        <f>SUM(G233:G268)</f>
        <v>159318.59300000002</v>
      </c>
      <c r="H269" s="98"/>
      <c r="I269" s="98"/>
      <c r="J269" s="162"/>
      <c r="K269" s="163">
        <f>SUM(K233:K268)</f>
        <v>16200</v>
      </c>
      <c r="L269" s="159">
        <f>SUM(L233:L268)</f>
        <v>580777.1399999999</v>
      </c>
      <c r="M269" s="163"/>
      <c r="N269" s="98"/>
      <c r="O269" s="163">
        <f>SUM(O233:O268)</f>
        <v>2699</v>
      </c>
      <c r="P269" s="161">
        <f>SUM(P233:P268)</f>
        <v>90548.344000000012</v>
      </c>
      <c r="Q269" s="164"/>
      <c r="R269" s="159"/>
      <c r="S269" s="164"/>
      <c r="T269" s="164"/>
      <c r="U269" s="160">
        <f>SUM(U233:U268)</f>
        <v>6115</v>
      </c>
      <c r="V269" s="161">
        <f>SUM(V233:V268)</f>
        <v>281957.94899999996</v>
      </c>
      <c r="W269" s="165"/>
      <c r="X269" s="166">
        <f>G269-V269</f>
        <v>-122639.35599999994</v>
      </c>
      <c r="Y269" s="167"/>
      <c r="Z269" s="167"/>
      <c r="AA269" s="167"/>
      <c r="AB269" s="167"/>
      <c r="AC269" s="167"/>
      <c r="AD269" s="167"/>
      <c r="AE269" s="167"/>
      <c r="AF269" s="168"/>
      <c r="AG269" s="168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  <c r="AU269" s="167"/>
      <c r="AV269" s="167"/>
      <c r="AW269" s="167"/>
      <c r="AX269" s="167"/>
      <c r="AY269" s="167"/>
      <c r="AZ269" s="167"/>
      <c r="BA269" s="167"/>
      <c r="BB269" s="167"/>
      <c r="BC269" s="167"/>
      <c r="BD269" s="167"/>
      <c r="BE269" s="167"/>
      <c r="BF269" s="167"/>
      <c r="BG269" s="167"/>
      <c r="BH269" s="167"/>
      <c r="BI269" s="167"/>
      <c r="BJ269" s="167"/>
      <c r="BK269" s="167"/>
      <c r="BL269" s="167"/>
      <c r="BM269" s="167"/>
      <c r="BN269" s="167"/>
      <c r="BO269" s="167"/>
      <c r="BP269" s="167"/>
      <c r="BQ269" s="167"/>
      <c r="BR269" s="167"/>
      <c r="BS269" s="167"/>
      <c r="BT269" s="167"/>
      <c r="BU269" s="167"/>
      <c r="BV269" s="167"/>
      <c r="BW269" s="167"/>
      <c r="BX269" s="167"/>
      <c r="BY269" s="167"/>
      <c r="BZ269" s="167"/>
      <c r="CA269" s="167"/>
      <c r="CB269" s="167"/>
      <c r="CC269" s="167"/>
      <c r="CD269" s="167"/>
      <c r="CE269" s="167"/>
      <c r="CF269" s="167"/>
      <c r="CG269" s="167"/>
      <c r="CH269" s="167"/>
      <c r="CI269" s="167"/>
      <c r="CJ269" s="167"/>
      <c r="CK269" s="167"/>
      <c r="CL269" s="167"/>
      <c r="CM269" s="167"/>
      <c r="CN269" s="167"/>
      <c r="CO269" s="167"/>
      <c r="CP269" s="167"/>
      <c r="CQ269" s="167"/>
      <c r="CR269" s="167"/>
      <c r="CS269" s="167"/>
      <c r="CT269" s="167"/>
      <c r="CU269" s="167"/>
      <c r="CV269" s="167"/>
      <c r="CW269" s="167"/>
      <c r="CX269" s="167"/>
    </row>
    <row r="270" spans="1:102" s="169" customFormat="1">
      <c r="A270" s="224" t="s">
        <v>62</v>
      </c>
      <c r="B270" s="225"/>
      <c r="C270" s="225"/>
      <c r="D270" s="225"/>
      <c r="E270" s="225"/>
      <c r="F270" s="225"/>
      <c r="G270" s="225"/>
      <c r="H270" s="225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225"/>
      <c r="T270" s="225"/>
      <c r="U270" s="225"/>
      <c r="V270" s="226"/>
      <c r="W270" s="170"/>
      <c r="X270" s="166">
        <f>G270-V270</f>
        <v>0</v>
      </c>
      <c r="Y270" s="167"/>
      <c r="Z270" s="167"/>
      <c r="AA270" s="167"/>
      <c r="AB270" s="167"/>
      <c r="AC270" s="167"/>
      <c r="AD270" s="167"/>
      <c r="AE270" s="167"/>
      <c r="AF270" s="168"/>
      <c r="AG270" s="168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  <c r="BC270" s="167"/>
      <c r="BD270" s="167"/>
      <c r="BE270" s="167"/>
      <c r="BF270" s="167"/>
      <c r="BG270" s="167"/>
      <c r="BH270" s="167"/>
      <c r="BI270" s="167"/>
      <c r="BJ270" s="167"/>
      <c r="BK270" s="167"/>
      <c r="BL270" s="167"/>
      <c r="BM270" s="167"/>
      <c r="BN270" s="167"/>
      <c r="BO270" s="167"/>
      <c r="BP270" s="167"/>
      <c r="BQ270" s="167"/>
      <c r="BR270" s="167"/>
      <c r="BS270" s="167"/>
      <c r="BT270" s="167"/>
      <c r="BU270" s="167"/>
      <c r="BV270" s="167"/>
      <c r="BW270" s="167"/>
      <c r="BX270" s="167"/>
      <c r="BY270" s="167"/>
      <c r="BZ270" s="167"/>
      <c r="CA270" s="167"/>
      <c r="CB270" s="167"/>
      <c r="CC270" s="167"/>
      <c r="CD270" s="167"/>
      <c r="CE270" s="167"/>
      <c r="CF270" s="167"/>
      <c r="CG270" s="167"/>
      <c r="CH270" s="167"/>
      <c r="CI270" s="167"/>
      <c r="CJ270" s="167"/>
      <c r="CK270" s="167"/>
      <c r="CL270" s="167"/>
      <c r="CM270" s="167"/>
      <c r="CN270" s="167"/>
      <c r="CO270" s="167"/>
      <c r="CP270" s="167"/>
      <c r="CQ270" s="167"/>
      <c r="CR270" s="167"/>
      <c r="CS270" s="167"/>
      <c r="CT270" s="167"/>
      <c r="CU270" s="167"/>
      <c r="CV270" s="167"/>
      <c r="CW270" s="167"/>
      <c r="CX270" s="167"/>
    </row>
    <row r="271" spans="1:102" s="169" customFormat="1" ht="37.5" customHeight="1">
      <c r="A271" s="171">
        <v>1</v>
      </c>
      <c r="B271" s="13" t="s">
        <v>59</v>
      </c>
      <c r="C271" s="124" t="s">
        <v>20</v>
      </c>
      <c r="D271" s="131" t="s">
        <v>92</v>
      </c>
      <c r="E271" s="172">
        <v>55.58</v>
      </c>
      <c r="F271" s="173">
        <v>0</v>
      </c>
      <c r="G271" s="174">
        <f t="shared" ref="G271:G275" si="397">F271*E271</f>
        <v>0</v>
      </c>
      <c r="H271" s="33">
        <v>44316</v>
      </c>
      <c r="I271" s="12">
        <v>44230</v>
      </c>
      <c r="J271" s="131">
        <v>184</v>
      </c>
      <c r="K271" s="34">
        <v>350</v>
      </c>
      <c r="L271" s="174">
        <f>K271*E271</f>
        <v>19453</v>
      </c>
      <c r="M271" s="34">
        <v>1240</v>
      </c>
      <c r="N271" s="33">
        <v>44148</v>
      </c>
      <c r="O271" s="173">
        <f>F271-U271</f>
        <v>0</v>
      </c>
      <c r="P271" s="175">
        <f t="shared" ref="P271" si="398">O271*E271</f>
        <v>0</v>
      </c>
      <c r="Q271" s="176"/>
      <c r="R271" s="85"/>
      <c r="S271" s="177"/>
      <c r="T271" s="177"/>
      <c r="U271" s="173">
        <v>0</v>
      </c>
      <c r="V271" s="174">
        <f t="shared" ref="V271:V275" si="399">U271*E271</f>
        <v>0</v>
      </c>
      <c r="W271" s="178"/>
      <c r="X271" s="166"/>
      <c r="Y271" s="167"/>
      <c r="Z271" s="167"/>
      <c r="AA271" s="167"/>
      <c r="AB271" s="167"/>
      <c r="AC271" s="167"/>
      <c r="AD271" s="167"/>
      <c r="AE271" s="167"/>
      <c r="AF271" s="168"/>
      <c r="AG271" s="168"/>
      <c r="AH271" s="167"/>
      <c r="AI271" s="167"/>
      <c r="AJ271" s="167"/>
      <c r="AK271" s="167"/>
      <c r="AL271" s="167"/>
      <c r="AM271" s="167"/>
      <c r="AN271" s="167"/>
      <c r="AO271" s="167"/>
      <c r="AP271" s="167"/>
      <c r="AQ271" s="167"/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  <c r="BC271" s="167"/>
      <c r="BD271" s="167"/>
      <c r="BE271" s="167"/>
      <c r="BF271" s="167"/>
      <c r="BG271" s="167"/>
      <c r="BH271" s="167"/>
      <c r="BI271" s="167"/>
      <c r="BJ271" s="167"/>
      <c r="BK271" s="167"/>
      <c r="BL271" s="167"/>
      <c r="BM271" s="167"/>
      <c r="BN271" s="167"/>
      <c r="BO271" s="167"/>
      <c r="BP271" s="167"/>
      <c r="BQ271" s="167"/>
      <c r="BR271" s="167"/>
      <c r="BS271" s="167"/>
      <c r="BT271" s="167"/>
      <c r="BU271" s="167"/>
      <c r="BV271" s="167"/>
      <c r="BW271" s="167"/>
      <c r="BX271" s="167"/>
      <c r="BY271" s="167"/>
      <c r="BZ271" s="167"/>
      <c r="CA271" s="167"/>
      <c r="CB271" s="167"/>
      <c r="CC271" s="167"/>
      <c r="CD271" s="167"/>
      <c r="CE271" s="167"/>
      <c r="CF271" s="167"/>
      <c r="CG271" s="167"/>
      <c r="CH271" s="167"/>
      <c r="CI271" s="167"/>
      <c r="CJ271" s="167"/>
      <c r="CK271" s="167"/>
      <c r="CL271" s="167"/>
      <c r="CM271" s="167"/>
      <c r="CN271" s="167"/>
      <c r="CO271" s="167"/>
      <c r="CP271" s="167"/>
      <c r="CQ271" s="167"/>
      <c r="CR271" s="167"/>
      <c r="CS271" s="167"/>
      <c r="CT271" s="167"/>
      <c r="CU271" s="167"/>
      <c r="CV271" s="167"/>
      <c r="CW271" s="167"/>
      <c r="CX271" s="167"/>
    </row>
    <row r="272" spans="1:102" s="169" customFormat="1" ht="37.5" customHeight="1">
      <c r="A272" s="171">
        <v>2</v>
      </c>
      <c r="B272" s="13" t="s">
        <v>59</v>
      </c>
      <c r="C272" s="124" t="s">
        <v>20</v>
      </c>
      <c r="D272" s="131" t="s">
        <v>47</v>
      </c>
      <c r="E272" s="172">
        <v>55.58</v>
      </c>
      <c r="F272" s="173">
        <v>41</v>
      </c>
      <c r="G272" s="174">
        <f t="shared" ref="G272:G274" si="400">F272*E272</f>
        <v>2278.7799999999997</v>
      </c>
      <c r="H272" s="33">
        <v>44377</v>
      </c>
      <c r="I272" s="84">
        <v>44271</v>
      </c>
      <c r="J272" s="134">
        <v>384</v>
      </c>
      <c r="K272" s="34">
        <v>100</v>
      </c>
      <c r="L272" s="174">
        <f>K272*E272</f>
        <v>5558</v>
      </c>
      <c r="M272" s="34">
        <v>226</v>
      </c>
      <c r="N272" s="33">
        <v>37318</v>
      </c>
      <c r="O272" s="173">
        <f t="shared" ref="O272:O300" si="401">F272-U272</f>
        <v>41</v>
      </c>
      <c r="P272" s="175">
        <f t="shared" ref="P272:P274" si="402">O272*E272</f>
        <v>2278.7799999999997</v>
      </c>
      <c r="Q272" s="176"/>
      <c r="R272" s="85"/>
      <c r="S272" s="177"/>
      <c r="T272" s="177"/>
      <c r="U272" s="173">
        <v>0</v>
      </c>
      <c r="V272" s="174">
        <f t="shared" ref="V272" si="403">U272*E272</f>
        <v>0</v>
      </c>
      <c r="W272" s="178"/>
      <c r="X272" s="166"/>
      <c r="Y272" s="167"/>
      <c r="Z272" s="167"/>
      <c r="AA272" s="167"/>
      <c r="AB272" s="167"/>
      <c r="AC272" s="167"/>
      <c r="AD272" s="167"/>
      <c r="AE272" s="167"/>
      <c r="AF272" s="168"/>
      <c r="AG272" s="168"/>
      <c r="AH272" s="167"/>
      <c r="AI272" s="167"/>
      <c r="AJ272" s="167"/>
      <c r="AK272" s="167"/>
      <c r="AL272" s="167"/>
      <c r="AM272" s="167"/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67"/>
      <c r="BB272" s="167"/>
      <c r="BC272" s="167"/>
      <c r="BD272" s="167"/>
      <c r="BE272" s="167"/>
      <c r="BF272" s="167"/>
      <c r="BG272" s="167"/>
      <c r="BH272" s="167"/>
      <c r="BI272" s="167"/>
      <c r="BJ272" s="167"/>
      <c r="BK272" s="167"/>
      <c r="BL272" s="167"/>
      <c r="BM272" s="167"/>
      <c r="BN272" s="167"/>
      <c r="BO272" s="167"/>
      <c r="BP272" s="167"/>
      <c r="BQ272" s="167"/>
      <c r="BR272" s="167"/>
      <c r="BS272" s="167"/>
      <c r="BT272" s="167"/>
      <c r="BU272" s="167"/>
      <c r="BV272" s="167"/>
      <c r="BW272" s="167"/>
      <c r="BX272" s="167"/>
      <c r="BY272" s="167"/>
      <c r="BZ272" s="167"/>
      <c r="CA272" s="167"/>
      <c r="CB272" s="167"/>
      <c r="CC272" s="167"/>
      <c r="CD272" s="167"/>
      <c r="CE272" s="167"/>
      <c r="CF272" s="167"/>
      <c r="CG272" s="167"/>
      <c r="CH272" s="167"/>
      <c r="CI272" s="167"/>
      <c r="CJ272" s="167"/>
      <c r="CK272" s="167"/>
      <c r="CL272" s="167"/>
      <c r="CM272" s="167"/>
      <c r="CN272" s="167"/>
      <c r="CO272" s="167"/>
      <c r="CP272" s="167"/>
      <c r="CQ272" s="167"/>
      <c r="CR272" s="167"/>
      <c r="CS272" s="167"/>
      <c r="CT272" s="167"/>
      <c r="CU272" s="167"/>
      <c r="CV272" s="167"/>
      <c r="CW272" s="167"/>
      <c r="CX272" s="167"/>
    </row>
    <row r="273" spans="1:102" ht="37.5" customHeight="1">
      <c r="A273" s="171">
        <v>3</v>
      </c>
      <c r="B273" s="13" t="s">
        <v>59</v>
      </c>
      <c r="C273" s="124" t="s">
        <v>20</v>
      </c>
      <c r="D273" s="131" t="s">
        <v>47</v>
      </c>
      <c r="E273" s="135">
        <v>55.58</v>
      </c>
      <c r="F273" s="16">
        <v>0</v>
      </c>
      <c r="G273" s="96">
        <f t="shared" si="400"/>
        <v>0</v>
      </c>
      <c r="H273" s="18">
        <v>44377</v>
      </c>
      <c r="I273" s="84">
        <v>44358</v>
      </c>
      <c r="J273" s="134">
        <v>1501</v>
      </c>
      <c r="K273" s="141">
        <v>150</v>
      </c>
      <c r="L273" s="14">
        <f t="shared" ref="L273:L274" si="404">K273*E273</f>
        <v>8337</v>
      </c>
      <c r="M273" s="141">
        <v>636</v>
      </c>
      <c r="N273" s="18">
        <v>44355</v>
      </c>
      <c r="O273" s="16">
        <f>K273-U273</f>
        <v>150</v>
      </c>
      <c r="P273" s="19">
        <f t="shared" si="402"/>
        <v>8337</v>
      </c>
      <c r="Q273" s="131"/>
      <c r="R273" s="17"/>
      <c r="S273" s="28"/>
      <c r="T273" s="28"/>
      <c r="U273" s="16">
        <v>0</v>
      </c>
      <c r="V273" s="14">
        <f>U273*E273</f>
        <v>0</v>
      </c>
      <c r="W273" s="71"/>
      <c r="X273" s="83"/>
      <c r="AF273" s="22"/>
      <c r="AG273" s="22"/>
    </row>
    <row r="274" spans="1:102" ht="37.5" customHeight="1">
      <c r="A274" s="171">
        <v>4</v>
      </c>
      <c r="B274" s="13" t="s">
        <v>59</v>
      </c>
      <c r="C274" s="124" t="s">
        <v>20</v>
      </c>
      <c r="D274" s="131" t="s">
        <v>217</v>
      </c>
      <c r="E274" s="135">
        <v>69.12</v>
      </c>
      <c r="F274" s="16">
        <v>0</v>
      </c>
      <c r="G274" s="96">
        <f t="shared" si="400"/>
        <v>0</v>
      </c>
      <c r="H274" s="18">
        <v>44377</v>
      </c>
      <c r="I274" s="84">
        <v>44376</v>
      </c>
      <c r="J274" s="134">
        <v>1794</v>
      </c>
      <c r="K274" s="141">
        <v>100</v>
      </c>
      <c r="L274" s="14">
        <f t="shared" si="404"/>
        <v>6912</v>
      </c>
      <c r="M274" s="141">
        <v>710</v>
      </c>
      <c r="N274" s="18">
        <v>44365</v>
      </c>
      <c r="O274" s="16">
        <f>K274-U274</f>
        <v>0</v>
      </c>
      <c r="P274" s="19">
        <f t="shared" si="402"/>
        <v>0</v>
      </c>
      <c r="Q274" s="131"/>
      <c r="R274" s="17"/>
      <c r="S274" s="28"/>
      <c r="T274" s="28"/>
      <c r="U274" s="16">
        <f>K274</f>
        <v>100</v>
      </c>
      <c r="V274" s="14">
        <f>U274*E274</f>
        <v>6912</v>
      </c>
      <c r="W274" s="71"/>
      <c r="X274" s="83"/>
      <c r="AF274" s="22"/>
      <c r="AG274" s="22"/>
    </row>
    <row r="275" spans="1:102" ht="25.5" customHeight="1">
      <c r="A275" s="171">
        <v>5</v>
      </c>
      <c r="B275" s="13" t="s">
        <v>40</v>
      </c>
      <c r="C275" s="14" t="s">
        <v>20</v>
      </c>
      <c r="D275" s="131" t="s">
        <v>136</v>
      </c>
      <c r="E275" s="15">
        <v>5.8849999999999998</v>
      </c>
      <c r="F275" s="16">
        <v>10</v>
      </c>
      <c r="G275" s="17">
        <f t="shared" si="397"/>
        <v>58.849999999999994</v>
      </c>
      <c r="H275" s="18">
        <v>44926</v>
      </c>
      <c r="I275" s="12">
        <v>44230</v>
      </c>
      <c r="J275" s="131">
        <v>184</v>
      </c>
      <c r="K275" s="141">
        <v>200</v>
      </c>
      <c r="L275" s="14">
        <f t="shared" ref="L275" si="405">K275*E275</f>
        <v>1177</v>
      </c>
      <c r="M275" s="141">
        <v>816</v>
      </c>
      <c r="N275" s="18">
        <v>44050</v>
      </c>
      <c r="O275" s="173">
        <f t="shared" si="401"/>
        <v>10</v>
      </c>
      <c r="P275" s="175">
        <f t="shared" ref="P275:P300" si="406">O275*E275</f>
        <v>58.849999999999994</v>
      </c>
      <c r="Q275" s="20"/>
      <c r="R275" s="17"/>
      <c r="S275" s="14"/>
      <c r="T275" s="14"/>
      <c r="U275" s="16">
        <v>0</v>
      </c>
      <c r="V275" s="14">
        <f t="shared" si="399"/>
        <v>0</v>
      </c>
      <c r="W275" s="71"/>
      <c r="X275" s="83">
        <f>G275-V275</f>
        <v>58.849999999999994</v>
      </c>
      <c r="AF275" s="22"/>
      <c r="AG275" s="22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</row>
    <row r="276" spans="1:102" ht="25.5" customHeight="1">
      <c r="A276" s="171">
        <v>6</v>
      </c>
      <c r="B276" s="13" t="s">
        <v>40</v>
      </c>
      <c r="C276" s="14" t="s">
        <v>20</v>
      </c>
      <c r="D276" s="131" t="s">
        <v>136</v>
      </c>
      <c r="E276" s="15">
        <v>5.8849999999999998</v>
      </c>
      <c r="F276" s="16">
        <v>100</v>
      </c>
      <c r="G276" s="17">
        <f>F276*E276</f>
        <v>588.5</v>
      </c>
      <c r="H276" s="18">
        <v>44926</v>
      </c>
      <c r="I276" s="84">
        <v>44305</v>
      </c>
      <c r="J276" s="134">
        <v>791</v>
      </c>
      <c r="K276" s="141">
        <v>100</v>
      </c>
      <c r="L276" s="14">
        <f>K276*E276</f>
        <v>588.5</v>
      </c>
      <c r="M276" s="141">
        <v>1310</v>
      </c>
      <c r="N276" s="18">
        <v>44159</v>
      </c>
      <c r="O276" s="173">
        <f t="shared" si="401"/>
        <v>70</v>
      </c>
      <c r="P276" s="19">
        <f t="shared" si="406"/>
        <v>411.95</v>
      </c>
      <c r="Q276" s="20"/>
      <c r="R276" s="17"/>
      <c r="S276" s="14"/>
      <c r="T276" s="14"/>
      <c r="U276" s="16">
        <v>30</v>
      </c>
      <c r="V276" s="14">
        <f>U276*E276</f>
        <v>176.54999999999998</v>
      </c>
      <c r="W276" s="71"/>
      <c r="X276" s="83"/>
      <c r="AF276" s="22"/>
      <c r="AG276" s="22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</row>
    <row r="277" spans="1:102" s="27" customFormat="1" ht="47.25" customHeight="1">
      <c r="A277" s="171">
        <v>7</v>
      </c>
      <c r="B277" s="13" t="s">
        <v>40</v>
      </c>
      <c r="C277" s="14" t="s">
        <v>20</v>
      </c>
      <c r="D277" s="131" t="s">
        <v>189</v>
      </c>
      <c r="E277" s="23">
        <v>5.7190000000000003</v>
      </c>
      <c r="F277" s="141">
        <v>0</v>
      </c>
      <c r="G277" s="17">
        <f>F277*E277</f>
        <v>0</v>
      </c>
      <c r="H277" s="18">
        <v>44926</v>
      </c>
      <c r="I277" s="12">
        <v>44354</v>
      </c>
      <c r="J277" s="134">
        <v>1413</v>
      </c>
      <c r="K277" s="141">
        <v>200</v>
      </c>
      <c r="L277" s="14">
        <f>K277*E277</f>
        <v>1143.8</v>
      </c>
      <c r="M277" s="141">
        <v>816</v>
      </c>
      <c r="N277" s="18">
        <v>44050</v>
      </c>
      <c r="O277" s="16">
        <f>K277-U277</f>
        <v>0</v>
      </c>
      <c r="P277" s="19">
        <f>O277*E277</f>
        <v>0</v>
      </c>
      <c r="Q277" s="97"/>
      <c r="R277" s="14"/>
      <c r="S277" s="14"/>
      <c r="T277" s="14"/>
      <c r="U277" s="141">
        <f>K277</f>
        <v>200</v>
      </c>
      <c r="V277" s="14">
        <f>U277*E277</f>
        <v>1143.8</v>
      </c>
      <c r="W277" s="71"/>
      <c r="X277" s="156">
        <f>G277-V277</f>
        <v>-1143.8</v>
      </c>
      <c r="Y277" s="25"/>
      <c r="Z277" s="25"/>
      <c r="AA277" s="25"/>
      <c r="AB277" s="26"/>
      <c r="AC277" s="26"/>
      <c r="AD277" s="26"/>
      <c r="AE277" s="26"/>
      <c r="AF277" s="157"/>
      <c r="AG277" s="157"/>
    </row>
    <row r="278" spans="1:102" s="169" customFormat="1" ht="38.25" customHeight="1">
      <c r="A278" s="171">
        <v>8</v>
      </c>
      <c r="B278" s="13" t="s">
        <v>39</v>
      </c>
      <c r="C278" s="14" t="s">
        <v>20</v>
      </c>
      <c r="D278" s="131" t="s">
        <v>119</v>
      </c>
      <c r="E278" s="172">
        <v>3.2789999999999999</v>
      </c>
      <c r="F278" s="173">
        <v>0</v>
      </c>
      <c r="G278" s="179">
        <f t="shared" ref="G278:G300" si="407">F278*E278</f>
        <v>0</v>
      </c>
      <c r="H278" s="33">
        <v>44347</v>
      </c>
      <c r="I278" s="12">
        <v>44230</v>
      </c>
      <c r="J278" s="131">
        <v>184</v>
      </c>
      <c r="K278" s="34">
        <v>200</v>
      </c>
      <c r="L278" s="174">
        <f t="shared" ref="L278:L291" si="408">K278*E278</f>
        <v>655.8</v>
      </c>
      <c r="M278" s="34">
        <v>312</v>
      </c>
      <c r="N278" s="33">
        <v>43874</v>
      </c>
      <c r="O278" s="173">
        <f t="shared" si="401"/>
        <v>0</v>
      </c>
      <c r="P278" s="175">
        <f t="shared" si="406"/>
        <v>0</v>
      </c>
      <c r="Q278" s="176"/>
      <c r="R278" s="85"/>
      <c r="S278" s="177"/>
      <c r="T278" s="177"/>
      <c r="U278" s="173">
        <v>0</v>
      </c>
      <c r="V278" s="174">
        <f>U278*E278</f>
        <v>0</v>
      </c>
      <c r="W278" s="178"/>
      <c r="X278" s="168"/>
      <c r="Y278" s="167"/>
      <c r="Z278" s="167"/>
      <c r="AA278" s="167"/>
      <c r="AB278" s="167"/>
      <c r="AC278" s="167"/>
      <c r="AD278" s="167"/>
      <c r="AE278" s="167"/>
      <c r="AF278" s="168"/>
      <c r="AG278" s="168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  <c r="BI278" s="167"/>
      <c r="BJ278" s="167"/>
      <c r="BK278" s="167"/>
      <c r="BL278" s="167"/>
      <c r="BM278" s="167"/>
      <c r="BN278" s="167"/>
      <c r="BO278" s="167"/>
      <c r="BP278" s="167"/>
      <c r="BQ278" s="167"/>
      <c r="BR278" s="167"/>
      <c r="BS278" s="167"/>
      <c r="BT278" s="167"/>
      <c r="BU278" s="167"/>
      <c r="BV278" s="167"/>
      <c r="BW278" s="167"/>
      <c r="BX278" s="167"/>
      <c r="BY278" s="167"/>
      <c r="BZ278" s="167"/>
      <c r="CA278" s="167"/>
      <c r="CB278" s="167"/>
      <c r="CC278" s="167"/>
      <c r="CD278" s="167"/>
      <c r="CE278" s="167"/>
      <c r="CF278" s="167"/>
      <c r="CG278" s="167"/>
      <c r="CH278" s="167"/>
      <c r="CI278" s="167"/>
      <c r="CJ278" s="167"/>
      <c r="CK278" s="167"/>
      <c r="CL278" s="167"/>
      <c r="CM278" s="167"/>
      <c r="CN278" s="167"/>
      <c r="CO278" s="167"/>
      <c r="CP278" s="167"/>
      <c r="CQ278" s="167"/>
      <c r="CR278" s="167"/>
      <c r="CS278" s="167"/>
      <c r="CT278" s="167"/>
      <c r="CU278" s="167"/>
      <c r="CV278" s="167"/>
      <c r="CW278" s="167"/>
      <c r="CX278" s="167"/>
    </row>
    <row r="279" spans="1:102" s="169" customFormat="1" ht="38.25" customHeight="1">
      <c r="A279" s="171">
        <v>9</v>
      </c>
      <c r="B279" s="13" t="s">
        <v>39</v>
      </c>
      <c r="C279" s="14" t="s">
        <v>20</v>
      </c>
      <c r="D279" s="131" t="s">
        <v>119</v>
      </c>
      <c r="E279" s="172">
        <v>3.2789999999999999</v>
      </c>
      <c r="F279" s="173">
        <v>0</v>
      </c>
      <c r="G279" s="179">
        <f t="shared" ref="G279:G280" si="409">F279*E279</f>
        <v>0</v>
      </c>
      <c r="H279" s="33">
        <v>44347</v>
      </c>
      <c r="I279" s="84">
        <v>44271</v>
      </c>
      <c r="J279" s="134">
        <v>384</v>
      </c>
      <c r="K279" s="34">
        <v>570</v>
      </c>
      <c r="L279" s="174">
        <f t="shared" ref="L279:L280" si="410">K279*E279</f>
        <v>1869.03</v>
      </c>
      <c r="M279" s="34">
        <v>223</v>
      </c>
      <c r="N279" s="33">
        <v>44258</v>
      </c>
      <c r="O279" s="173">
        <f t="shared" si="401"/>
        <v>0</v>
      </c>
      <c r="P279" s="175">
        <f t="shared" ref="P279:P280" si="411">O279*E279</f>
        <v>0</v>
      </c>
      <c r="Q279" s="176"/>
      <c r="R279" s="85"/>
      <c r="S279" s="177"/>
      <c r="T279" s="177"/>
      <c r="U279" s="173">
        <v>0</v>
      </c>
      <c r="V279" s="174">
        <f>U279*E279</f>
        <v>0</v>
      </c>
      <c r="W279" s="178"/>
      <c r="X279" s="168"/>
      <c r="Y279" s="167"/>
      <c r="Z279" s="167"/>
      <c r="AA279" s="167"/>
      <c r="AB279" s="167"/>
      <c r="AC279" s="167"/>
      <c r="AD279" s="167"/>
      <c r="AE279" s="167"/>
      <c r="AF279" s="168"/>
      <c r="AG279" s="168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  <c r="BC279" s="167"/>
      <c r="BD279" s="167"/>
      <c r="BE279" s="167"/>
      <c r="BF279" s="167"/>
      <c r="BG279" s="167"/>
      <c r="BH279" s="167"/>
      <c r="BI279" s="167"/>
      <c r="BJ279" s="167"/>
      <c r="BK279" s="167"/>
      <c r="BL279" s="167"/>
      <c r="BM279" s="167"/>
      <c r="BN279" s="167"/>
      <c r="BO279" s="167"/>
      <c r="BP279" s="167"/>
      <c r="BQ279" s="167"/>
      <c r="BR279" s="167"/>
      <c r="BS279" s="167"/>
      <c r="BT279" s="167"/>
      <c r="BU279" s="167"/>
      <c r="BV279" s="167"/>
      <c r="BW279" s="167"/>
      <c r="BX279" s="167"/>
      <c r="BY279" s="167"/>
      <c r="BZ279" s="167"/>
      <c r="CA279" s="167"/>
      <c r="CB279" s="167"/>
      <c r="CC279" s="167"/>
      <c r="CD279" s="167"/>
      <c r="CE279" s="167"/>
      <c r="CF279" s="167"/>
      <c r="CG279" s="167"/>
      <c r="CH279" s="167"/>
      <c r="CI279" s="167"/>
      <c r="CJ279" s="167"/>
      <c r="CK279" s="167"/>
      <c r="CL279" s="167"/>
      <c r="CM279" s="167"/>
      <c r="CN279" s="167"/>
      <c r="CO279" s="167"/>
      <c r="CP279" s="167"/>
      <c r="CQ279" s="167"/>
      <c r="CR279" s="167"/>
      <c r="CS279" s="167"/>
      <c r="CT279" s="167"/>
      <c r="CU279" s="167"/>
      <c r="CV279" s="167"/>
      <c r="CW279" s="167"/>
      <c r="CX279" s="167"/>
    </row>
    <row r="280" spans="1:102" ht="41.25" customHeight="1">
      <c r="A280" s="171">
        <v>10</v>
      </c>
      <c r="B280" s="13" t="s">
        <v>39</v>
      </c>
      <c r="C280" s="14" t="s">
        <v>20</v>
      </c>
      <c r="D280" s="131" t="s">
        <v>177</v>
      </c>
      <c r="E280" s="135">
        <v>4.6639999999999997</v>
      </c>
      <c r="F280" s="16">
        <v>600</v>
      </c>
      <c r="G280" s="96">
        <f t="shared" si="409"/>
        <v>2798.3999999999996</v>
      </c>
      <c r="H280" s="18">
        <v>45107</v>
      </c>
      <c r="I280" s="84">
        <v>44334</v>
      </c>
      <c r="J280" s="134">
        <v>1151</v>
      </c>
      <c r="K280" s="141">
        <v>600</v>
      </c>
      <c r="L280" s="14">
        <f t="shared" si="410"/>
        <v>2798.3999999999996</v>
      </c>
      <c r="M280" s="141">
        <v>441</v>
      </c>
      <c r="N280" s="18">
        <v>44305</v>
      </c>
      <c r="O280" s="16">
        <f>K280-U280</f>
        <v>350</v>
      </c>
      <c r="P280" s="19">
        <f t="shared" si="411"/>
        <v>1632.3999999999999</v>
      </c>
      <c r="Q280" s="131"/>
      <c r="R280" s="17"/>
      <c r="S280" s="28"/>
      <c r="T280" s="28"/>
      <c r="U280" s="16">
        <v>250</v>
      </c>
      <c r="V280" s="14">
        <f t="shared" ref="V280" si="412">U280*E280</f>
        <v>1166</v>
      </c>
      <c r="W280" s="71"/>
      <c r="X280" s="83"/>
      <c r="AF280" s="22"/>
      <c r="AG280" s="22"/>
    </row>
    <row r="281" spans="1:102" ht="50.25" customHeight="1">
      <c r="A281" s="171">
        <v>11</v>
      </c>
      <c r="B281" s="13" t="s">
        <v>45</v>
      </c>
      <c r="C281" s="14" t="s">
        <v>20</v>
      </c>
      <c r="D281" s="131" t="s">
        <v>186</v>
      </c>
      <c r="E281" s="96">
        <v>5.4130000000000003</v>
      </c>
      <c r="F281" s="141">
        <v>0</v>
      </c>
      <c r="G281" s="96">
        <f t="shared" si="407"/>
        <v>0</v>
      </c>
      <c r="H281" s="18">
        <v>44804</v>
      </c>
      <c r="I281" s="84">
        <v>44271</v>
      </c>
      <c r="J281" s="134">
        <v>384</v>
      </c>
      <c r="K281" s="141">
        <v>300</v>
      </c>
      <c r="L281" s="14">
        <f>K281*E281</f>
        <v>1623.9</v>
      </c>
      <c r="M281" s="141">
        <v>260</v>
      </c>
      <c r="N281" s="18">
        <v>44266</v>
      </c>
      <c r="O281" s="173">
        <f t="shared" si="401"/>
        <v>0</v>
      </c>
      <c r="P281" s="19">
        <f t="shared" si="406"/>
        <v>0</v>
      </c>
      <c r="Q281" s="97"/>
      <c r="R281" s="14"/>
      <c r="S281" s="14"/>
      <c r="T281" s="14"/>
      <c r="U281" s="141">
        <v>0</v>
      </c>
      <c r="V281" s="14">
        <f>U281*E281</f>
        <v>0</v>
      </c>
      <c r="W281" s="71"/>
      <c r="X281" s="83"/>
      <c r="AF281" s="22"/>
      <c r="AG281" s="22"/>
    </row>
    <row r="282" spans="1:102" ht="50.25" customHeight="1">
      <c r="A282" s="171">
        <v>12</v>
      </c>
      <c r="B282" s="13" t="s">
        <v>45</v>
      </c>
      <c r="C282" s="14" t="s">
        <v>20</v>
      </c>
      <c r="D282" s="131" t="s">
        <v>186</v>
      </c>
      <c r="E282" s="96">
        <v>5.4130000000000003</v>
      </c>
      <c r="F282" s="16">
        <v>290</v>
      </c>
      <c r="G282" s="96">
        <f t="shared" si="407"/>
        <v>1569.77</v>
      </c>
      <c r="H282" s="18">
        <v>44804</v>
      </c>
      <c r="I282" s="84">
        <v>44305</v>
      </c>
      <c r="J282" s="134">
        <v>813</v>
      </c>
      <c r="K282" s="141">
        <v>300</v>
      </c>
      <c r="L282" s="14">
        <f t="shared" ref="L282" si="413">K282*E282</f>
        <v>1623.9</v>
      </c>
      <c r="M282" s="141">
        <v>260</v>
      </c>
      <c r="N282" s="18">
        <v>44266</v>
      </c>
      <c r="O282" s="173">
        <f t="shared" si="401"/>
        <v>90</v>
      </c>
      <c r="P282" s="19">
        <f t="shared" si="406"/>
        <v>487.17</v>
      </c>
      <c r="Q282" s="20"/>
      <c r="R282" s="17"/>
      <c r="S282" s="14"/>
      <c r="T282" s="14"/>
      <c r="U282" s="16">
        <v>200</v>
      </c>
      <c r="V282" s="14">
        <f t="shared" ref="V282" si="414">U282*E282</f>
        <v>1082.6000000000001</v>
      </c>
      <c r="W282" s="71"/>
      <c r="X282" s="83"/>
      <c r="AF282" s="22"/>
      <c r="AG282" s="22"/>
    </row>
    <row r="283" spans="1:102" s="27" customFormat="1" ht="52.5" customHeight="1">
      <c r="A283" s="171">
        <v>13</v>
      </c>
      <c r="B283" s="13" t="s">
        <v>187</v>
      </c>
      <c r="C283" s="14" t="s">
        <v>20</v>
      </c>
      <c r="D283" s="131" t="s">
        <v>185</v>
      </c>
      <c r="E283" s="23">
        <v>3.8170000000000002</v>
      </c>
      <c r="F283" s="16">
        <v>20</v>
      </c>
      <c r="G283" s="17">
        <f t="shared" si="407"/>
        <v>76.34</v>
      </c>
      <c r="H283" s="18">
        <v>44651</v>
      </c>
      <c r="I283" s="84">
        <v>44271</v>
      </c>
      <c r="J283" s="134">
        <v>384</v>
      </c>
      <c r="K283" s="141">
        <v>140</v>
      </c>
      <c r="L283" s="14">
        <f t="shared" ref="L283" si="415">K283*E283</f>
        <v>534.38</v>
      </c>
      <c r="M283" s="141">
        <v>273</v>
      </c>
      <c r="N283" s="18">
        <v>44267</v>
      </c>
      <c r="O283" s="173">
        <f t="shared" si="401"/>
        <v>20</v>
      </c>
      <c r="P283" s="19">
        <f t="shared" si="406"/>
        <v>76.34</v>
      </c>
      <c r="Q283" s="20"/>
      <c r="R283" s="17"/>
      <c r="S283" s="14"/>
      <c r="T283" s="14"/>
      <c r="U283" s="16">
        <v>0</v>
      </c>
      <c r="V283" s="14">
        <f t="shared" ref="V283" si="416">U283*E283</f>
        <v>0</v>
      </c>
      <c r="W283" s="71"/>
      <c r="X283" s="24"/>
      <c r="Y283" s="21">
        <f t="shared" ref="Y283" si="417">G283-V283</f>
        <v>76.34</v>
      </c>
      <c r="Z283" s="25"/>
      <c r="AA283" s="25"/>
      <c r="AB283" s="26"/>
      <c r="AC283" s="26"/>
      <c r="AD283" s="26"/>
      <c r="AE283" s="22"/>
      <c r="AF283" s="22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</row>
    <row r="284" spans="1:102" ht="38.25" customHeight="1">
      <c r="A284" s="171">
        <v>14</v>
      </c>
      <c r="B284" s="13" t="s">
        <v>44</v>
      </c>
      <c r="C284" s="14" t="s">
        <v>20</v>
      </c>
      <c r="D284" s="131" t="s">
        <v>144</v>
      </c>
      <c r="E284" s="96">
        <v>59.100999999999999</v>
      </c>
      <c r="F284" s="141">
        <v>0</v>
      </c>
      <c r="G284" s="96">
        <f t="shared" si="407"/>
        <v>0</v>
      </c>
      <c r="H284" s="18">
        <v>44469</v>
      </c>
      <c r="I284" s="12">
        <v>44230</v>
      </c>
      <c r="J284" s="131">
        <v>184</v>
      </c>
      <c r="K284" s="141">
        <v>200</v>
      </c>
      <c r="L284" s="14">
        <f t="shared" si="408"/>
        <v>11820.2</v>
      </c>
      <c r="M284" s="141">
        <v>1237</v>
      </c>
      <c r="N284" s="18">
        <v>44148</v>
      </c>
      <c r="O284" s="173">
        <f t="shared" si="401"/>
        <v>0</v>
      </c>
      <c r="P284" s="175">
        <f t="shared" si="406"/>
        <v>0</v>
      </c>
      <c r="Q284" s="97"/>
      <c r="R284" s="14"/>
      <c r="S284" s="14"/>
      <c r="T284" s="14"/>
      <c r="U284" s="141">
        <v>0</v>
      </c>
      <c r="V284" s="14">
        <f t="shared" ref="V284:V300" si="418">U284*E284</f>
        <v>0</v>
      </c>
      <c r="W284" s="71"/>
      <c r="X284" s="83">
        <f>G284-V284</f>
        <v>0</v>
      </c>
      <c r="AF284" s="22"/>
      <c r="AG284" s="22"/>
    </row>
    <row r="285" spans="1:102" ht="38.25" customHeight="1">
      <c r="A285" s="171">
        <v>15</v>
      </c>
      <c r="B285" s="13" t="s">
        <v>44</v>
      </c>
      <c r="C285" s="14" t="s">
        <v>20</v>
      </c>
      <c r="D285" s="131" t="s">
        <v>144</v>
      </c>
      <c r="E285" s="96">
        <v>59.100999999999999</v>
      </c>
      <c r="F285" s="16">
        <v>260</v>
      </c>
      <c r="G285" s="96">
        <f t="shared" si="407"/>
        <v>15366.26</v>
      </c>
      <c r="H285" s="18">
        <v>44469</v>
      </c>
      <c r="I285" s="84">
        <v>44305</v>
      </c>
      <c r="J285" s="134">
        <v>813</v>
      </c>
      <c r="K285" s="141">
        <v>300</v>
      </c>
      <c r="L285" s="14">
        <f t="shared" si="408"/>
        <v>17730.3</v>
      </c>
      <c r="M285" s="141">
        <v>228</v>
      </c>
      <c r="N285" s="18">
        <v>44259</v>
      </c>
      <c r="O285" s="173">
        <f t="shared" si="401"/>
        <v>110</v>
      </c>
      <c r="P285" s="19">
        <f t="shared" si="406"/>
        <v>6501.11</v>
      </c>
      <c r="Q285" s="97"/>
      <c r="R285" s="14"/>
      <c r="S285" s="14"/>
      <c r="T285" s="14"/>
      <c r="U285" s="16">
        <v>150</v>
      </c>
      <c r="V285" s="14">
        <f t="shared" si="418"/>
        <v>8865.15</v>
      </c>
      <c r="W285" s="71"/>
      <c r="X285" s="83">
        <f t="shared" ref="X285" si="419">G285-V285</f>
        <v>6501.1100000000006</v>
      </c>
      <c r="AF285" s="22"/>
      <c r="AG285" s="22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</row>
    <row r="286" spans="1:102" s="169" customFormat="1" ht="31.5" customHeight="1">
      <c r="A286" s="171">
        <v>16</v>
      </c>
      <c r="B286" s="13" t="s">
        <v>35</v>
      </c>
      <c r="C286" s="14" t="s">
        <v>20</v>
      </c>
      <c r="D286" s="131" t="s">
        <v>82</v>
      </c>
      <c r="E286" s="174">
        <v>16.91</v>
      </c>
      <c r="F286" s="176">
        <v>0</v>
      </c>
      <c r="G286" s="85">
        <f t="shared" si="407"/>
        <v>0</v>
      </c>
      <c r="H286" s="18">
        <v>44358</v>
      </c>
      <c r="I286" s="180"/>
      <c r="J286" s="181"/>
      <c r="K286" s="34"/>
      <c r="L286" s="85">
        <f t="shared" si="408"/>
        <v>0</v>
      </c>
      <c r="M286" s="34">
        <v>158</v>
      </c>
      <c r="N286" s="33">
        <v>43873</v>
      </c>
      <c r="O286" s="173">
        <f t="shared" si="401"/>
        <v>0</v>
      </c>
      <c r="P286" s="175">
        <f t="shared" si="406"/>
        <v>0</v>
      </c>
      <c r="Q286" s="176"/>
      <c r="R286" s="176"/>
      <c r="S286" s="176"/>
      <c r="T286" s="176"/>
      <c r="U286" s="176">
        <v>0</v>
      </c>
      <c r="V286" s="85">
        <f t="shared" si="418"/>
        <v>0</v>
      </c>
      <c r="W286" s="182"/>
      <c r="X286" s="166"/>
      <c r="Y286" s="167"/>
      <c r="Z286" s="167"/>
      <c r="AA286" s="167"/>
      <c r="AB286" s="167"/>
      <c r="AC286" s="167"/>
      <c r="AD286" s="167"/>
      <c r="AE286" s="167"/>
      <c r="AF286" s="168"/>
      <c r="AG286" s="168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67"/>
      <c r="BN286" s="167"/>
      <c r="BO286" s="167"/>
      <c r="BP286" s="167"/>
      <c r="BQ286" s="167"/>
      <c r="BR286" s="167"/>
      <c r="BS286" s="167"/>
      <c r="BT286" s="167"/>
      <c r="BU286" s="167"/>
      <c r="BV286" s="167"/>
      <c r="BW286" s="167"/>
      <c r="BX286" s="167"/>
      <c r="BY286" s="167"/>
      <c r="BZ286" s="167"/>
      <c r="CA286" s="167"/>
      <c r="CB286" s="167"/>
      <c r="CC286" s="167"/>
      <c r="CD286" s="167"/>
      <c r="CE286" s="167"/>
      <c r="CF286" s="167"/>
      <c r="CG286" s="167"/>
      <c r="CH286" s="167"/>
      <c r="CI286" s="167"/>
      <c r="CJ286" s="167"/>
      <c r="CK286" s="167"/>
      <c r="CL286" s="167"/>
      <c r="CM286" s="167"/>
      <c r="CN286" s="167"/>
      <c r="CO286" s="167"/>
      <c r="CP286" s="167"/>
      <c r="CQ286" s="167"/>
      <c r="CR286" s="167"/>
      <c r="CS286" s="167"/>
      <c r="CT286" s="167"/>
      <c r="CU286" s="167"/>
      <c r="CV286" s="167"/>
      <c r="CW286" s="167"/>
      <c r="CX286" s="167"/>
    </row>
    <row r="287" spans="1:102" s="169" customFormat="1" ht="31.5" customHeight="1">
      <c r="A287" s="171">
        <v>17</v>
      </c>
      <c r="B287" s="13" t="s">
        <v>35</v>
      </c>
      <c r="C287" s="14" t="s">
        <v>20</v>
      </c>
      <c r="D287" s="131" t="s">
        <v>139</v>
      </c>
      <c r="E287" s="174">
        <v>16.91</v>
      </c>
      <c r="F287" s="176">
        <v>0</v>
      </c>
      <c r="G287" s="85">
        <f t="shared" si="407"/>
        <v>0</v>
      </c>
      <c r="H287" s="33">
        <v>44330</v>
      </c>
      <c r="I287" s="12"/>
      <c r="J287" s="134"/>
      <c r="K287" s="34"/>
      <c r="L287" s="85">
        <f t="shared" si="408"/>
        <v>0</v>
      </c>
      <c r="M287" s="34">
        <v>1231</v>
      </c>
      <c r="N287" s="33">
        <v>44148</v>
      </c>
      <c r="O287" s="173">
        <f t="shared" si="401"/>
        <v>0</v>
      </c>
      <c r="P287" s="175">
        <f t="shared" si="406"/>
        <v>0</v>
      </c>
      <c r="Q287" s="176"/>
      <c r="R287" s="176"/>
      <c r="S287" s="176"/>
      <c r="T287" s="176"/>
      <c r="U287" s="176">
        <v>0</v>
      </c>
      <c r="V287" s="85">
        <f t="shared" si="418"/>
        <v>0</v>
      </c>
      <c r="W287" s="182"/>
      <c r="X287" s="166"/>
      <c r="Y287" s="167"/>
      <c r="Z287" s="167"/>
      <c r="AA287" s="167"/>
      <c r="AB287" s="167"/>
      <c r="AC287" s="167"/>
      <c r="AD287" s="167"/>
      <c r="AE287" s="167"/>
      <c r="AF287" s="168"/>
      <c r="AG287" s="168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  <c r="BI287" s="167"/>
      <c r="BJ287" s="167"/>
      <c r="BK287" s="167"/>
      <c r="BL287" s="167"/>
      <c r="BM287" s="167"/>
      <c r="BN287" s="167"/>
      <c r="BO287" s="167"/>
      <c r="BP287" s="167"/>
      <c r="BQ287" s="167"/>
      <c r="BR287" s="167"/>
      <c r="BS287" s="167"/>
      <c r="BT287" s="167"/>
      <c r="BU287" s="167"/>
      <c r="BV287" s="167"/>
      <c r="BW287" s="167"/>
      <c r="BX287" s="167"/>
      <c r="BY287" s="167"/>
      <c r="BZ287" s="167"/>
      <c r="CA287" s="167"/>
      <c r="CB287" s="167"/>
      <c r="CC287" s="167"/>
      <c r="CD287" s="167"/>
      <c r="CE287" s="167"/>
      <c r="CF287" s="167"/>
      <c r="CG287" s="167"/>
      <c r="CH287" s="167"/>
      <c r="CI287" s="167"/>
      <c r="CJ287" s="167"/>
      <c r="CK287" s="167"/>
      <c r="CL287" s="167"/>
      <c r="CM287" s="167"/>
      <c r="CN287" s="167"/>
      <c r="CO287" s="167"/>
      <c r="CP287" s="167"/>
      <c r="CQ287" s="167"/>
      <c r="CR287" s="167"/>
      <c r="CS287" s="167"/>
      <c r="CT287" s="167"/>
      <c r="CU287" s="167"/>
      <c r="CV287" s="167"/>
      <c r="CW287" s="167"/>
      <c r="CX287" s="167"/>
    </row>
    <row r="288" spans="1:102" ht="36" customHeight="1">
      <c r="A288" s="171">
        <v>18</v>
      </c>
      <c r="B288" s="13" t="s">
        <v>35</v>
      </c>
      <c r="C288" s="14" t="s">
        <v>20</v>
      </c>
      <c r="D288" s="131" t="s">
        <v>82</v>
      </c>
      <c r="E288" s="14">
        <v>16.91</v>
      </c>
      <c r="F288" s="16">
        <v>0</v>
      </c>
      <c r="G288" s="14">
        <f>F288*E288</f>
        <v>0</v>
      </c>
      <c r="H288" s="18">
        <v>44358</v>
      </c>
      <c r="I288" s="84">
        <v>44305</v>
      </c>
      <c r="J288" s="134">
        <v>813</v>
      </c>
      <c r="K288" s="34">
        <v>200</v>
      </c>
      <c r="L288" s="14">
        <f>K288*E288</f>
        <v>3382</v>
      </c>
      <c r="M288" s="134">
        <v>1231</v>
      </c>
      <c r="N288" s="12">
        <v>44148</v>
      </c>
      <c r="O288" s="173">
        <f t="shared" si="401"/>
        <v>0</v>
      </c>
      <c r="P288" s="19">
        <f>O288*E288</f>
        <v>0</v>
      </c>
      <c r="Q288" s="20"/>
      <c r="R288" s="17"/>
      <c r="S288" s="124"/>
      <c r="T288" s="124"/>
      <c r="U288" s="16">
        <v>0</v>
      </c>
      <c r="V288" s="14">
        <f>U288*E288</f>
        <v>0</v>
      </c>
      <c r="W288" s="91"/>
      <c r="X288" s="83"/>
      <c r="Y288" s="3"/>
      <c r="Z288" s="3"/>
      <c r="AA288" s="3"/>
      <c r="AB288" s="43"/>
      <c r="AC288" s="43"/>
      <c r="AD288" s="43"/>
      <c r="AE288" s="43"/>
      <c r="AF288" s="45"/>
      <c r="AG288" s="45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  <c r="BX288" s="43"/>
      <c r="BY288" s="43"/>
      <c r="BZ288" s="43"/>
      <c r="CA288" s="43"/>
      <c r="CB288" s="43"/>
      <c r="CC288" s="43"/>
      <c r="CD288" s="43"/>
      <c r="CE288" s="43"/>
      <c r="CF288" s="43"/>
      <c r="CG288" s="43"/>
      <c r="CH288" s="43"/>
      <c r="CI288" s="43"/>
      <c r="CJ288" s="43"/>
      <c r="CK288" s="43"/>
      <c r="CL288" s="43"/>
      <c r="CM288" s="43"/>
      <c r="CN288" s="43"/>
      <c r="CO288" s="43"/>
      <c r="CP288" s="43"/>
      <c r="CQ288" s="43"/>
      <c r="CR288" s="43"/>
      <c r="CS288" s="43"/>
      <c r="CT288" s="43"/>
      <c r="CU288" s="43"/>
      <c r="CV288" s="43"/>
      <c r="CW288" s="43"/>
      <c r="CX288" s="43"/>
    </row>
    <row r="289" spans="1:102" ht="38.25" customHeight="1">
      <c r="A289" s="171">
        <v>19</v>
      </c>
      <c r="B289" s="13" t="s">
        <v>35</v>
      </c>
      <c r="C289" s="14" t="s">
        <v>20</v>
      </c>
      <c r="D289" s="131" t="s">
        <v>82</v>
      </c>
      <c r="E289" s="14">
        <v>16.91</v>
      </c>
      <c r="F289" s="144">
        <v>58</v>
      </c>
      <c r="G289" s="17">
        <f t="shared" ref="G289:G290" si="420">F289*E289</f>
        <v>980.78</v>
      </c>
      <c r="H289" s="18">
        <v>44358</v>
      </c>
      <c r="I289" s="84">
        <v>44334</v>
      </c>
      <c r="J289" s="134">
        <v>1151</v>
      </c>
      <c r="K289" s="141">
        <v>60</v>
      </c>
      <c r="L289" s="85">
        <f t="shared" ref="L289" si="421">K289*E289</f>
        <v>1014.6</v>
      </c>
      <c r="M289" s="141">
        <v>460</v>
      </c>
      <c r="N289" s="18">
        <v>44308</v>
      </c>
      <c r="O289" s="173">
        <f t="shared" si="401"/>
        <v>58</v>
      </c>
      <c r="P289" s="19">
        <f t="shared" ref="P289:P290" si="422">O289*E289</f>
        <v>980.78</v>
      </c>
      <c r="Q289" s="131"/>
      <c r="R289" s="131"/>
      <c r="S289" s="131"/>
      <c r="T289" s="131"/>
      <c r="U289" s="144">
        <v>0</v>
      </c>
      <c r="V289" s="17">
        <f t="shared" ref="V289" si="423">U289*E289</f>
        <v>0</v>
      </c>
      <c r="W289" s="81"/>
      <c r="X289" s="83"/>
      <c r="AF289" s="22"/>
      <c r="AG289" s="22"/>
    </row>
    <row r="290" spans="1:102" ht="31.5" customHeight="1">
      <c r="A290" s="171">
        <v>20</v>
      </c>
      <c r="B290" s="13" t="s">
        <v>35</v>
      </c>
      <c r="C290" s="14" t="s">
        <v>20</v>
      </c>
      <c r="D290" s="131" t="s">
        <v>202</v>
      </c>
      <c r="E290" s="14">
        <v>20.27</v>
      </c>
      <c r="F290" s="131">
        <v>0</v>
      </c>
      <c r="G290" s="17">
        <f t="shared" si="420"/>
        <v>0</v>
      </c>
      <c r="H290" s="18">
        <v>45091</v>
      </c>
      <c r="I290" s="12">
        <v>44354</v>
      </c>
      <c r="J290" s="134">
        <v>1413</v>
      </c>
      <c r="K290" s="141">
        <v>200</v>
      </c>
      <c r="L290" s="17">
        <f>K290*E290</f>
        <v>4054</v>
      </c>
      <c r="M290" s="141">
        <v>597</v>
      </c>
      <c r="N290" s="18">
        <v>44348</v>
      </c>
      <c r="O290" s="16">
        <f>K290-U290</f>
        <v>60</v>
      </c>
      <c r="P290" s="96">
        <f t="shared" si="422"/>
        <v>1216.2</v>
      </c>
      <c r="Q290" s="131"/>
      <c r="R290" s="131"/>
      <c r="S290" s="131"/>
      <c r="T290" s="131"/>
      <c r="U290" s="131">
        <v>140</v>
      </c>
      <c r="V290" s="17">
        <f>U290*E290</f>
        <v>2837.7999999999997</v>
      </c>
      <c r="W290" s="81"/>
      <c r="X290" s="83"/>
      <c r="AF290" s="22"/>
      <c r="AG290" s="22"/>
    </row>
    <row r="291" spans="1:102" s="169" customFormat="1" ht="53.25" customHeight="1">
      <c r="A291" s="171">
        <v>21</v>
      </c>
      <c r="B291" s="13" t="s">
        <v>101</v>
      </c>
      <c r="C291" s="124" t="s">
        <v>20</v>
      </c>
      <c r="D291" s="131" t="s">
        <v>91</v>
      </c>
      <c r="E291" s="32">
        <v>36.090000000000003</v>
      </c>
      <c r="F291" s="173">
        <v>30</v>
      </c>
      <c r="G291" s="85">
        <f t="shared" si="407"/>
        <v>1082.7</v>
      </c>
      <c r="H291" s="33">
        <v>44439</v>
      </c>
      <c r="I291" s="12">
        <v>44230</v>
      </c>
      <c r="J291" s="131">
        <v>184</v>
      </c>
      <c r="K291" s="34">
        <v>100</v>
      </c>
      <c r="L291" s="174">
        <f t="shared" si="408"/>
        <v>3609.0000000000005</v>
      </c>
      <c r="M291" s="34">
        <v>1237</v>
      </c>
      <c r="N291" s="33">
        <v>43773</v>
      </c>
      <c r="O291" s="173">
        <f t="shared" si="401"/>
        <v>30</v>
      </c>
      <c r="P291" s="175">
        <f t="shared" si="406"/>
        <v>1082.7</v>
      </c>
      <c r="Q291" s="183"/>
      <c r="R291" s="85"/>
      <c r="S291" s="177"/>
      <c r="T291" s="177"/>
      <c r="U291" s="173">
        <v>0</v>
      </c>
      <c r="V291" s="174">
        <f t="shared" si="418"/>
        <v>0</v>
      </c>
      <c r="W291" s="178"/>
      <c r="X291" s="184"/>
      <c r="Y291" s="168">
        <f>G291-V291</f>
        <v>1082.7</v>
      </c>
      <c r="Z291" s="167"/>
      <c r="AA291" s="167"/>
      <c r="AB291" s="167"/>
      <c r="AC291" s="167"/>
      <c r="AD291" s="167"/>
      <c r="AE291" s="168"/>
      <c r="AF291" s="168"/>
      <c r="AG291" s="167"/>
      <c r="AH291" s="167"/>
      <c r="AI291" s="167"/>
      <c r="AJ291" s="167"/>
      <c r="AK291" s="167"/>
      <c r="AL291" s="167"/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7"/>
      <c r="AX291" s="167"/>
      <c r="AY291" s="167"/>
      <c r="AZ291" s="167"/>
      <c r="BA291" s="167"/>
      <c r="BB291" s="167"/>
      <c r="BC291" s="167"/>
      <c r="BD291" s="167"/>
      <c r="BE291" s="167"/>
      <c r="BF291" s="167"/>
      <c r="BG291" s="167"/>
      <c r="BH291" s="167"/>
      <c r="BI291" s="167"/>
      <c r="BJ291" s="167"/>
      <c r="BK291" s="167"/>
      <c r="BL291" s="167"/>
      <c r="BM291" s="167"/>
      <c r="BN291" s="167"/>
      <c r="BO291" s="167"/>
      <c r="BP291" s="167"/>
      <c r="BQ291" s="167"/>
      <c r="BR291" s="167"/>
      <c r="BS291" s="167"/>
      <c r="BT291" s="167"/>
      <c r="BU291" s="167"/>
      <c r="BV291" s="167"/>
      <c r="BW291" s="167"/>
      <c r="BX291" s="167"/>
      <c r="BY291" s="167"/>
      <c r="BZ291" s="167"/>
      <c r="CA291" s="167"/>
      <c r="CB291" s="167"/>
      <c r="CC291" s="167"/>
      <c r="CD291" s="167"/>
      <c r="CE291" s="167"/>
      <c r="CF291" s="167"/>
      <c r="CG291" s="167"/>
      <c r="CH291" s="167"/>
      <c r="CI291" s="167"/>
      <c r="CJ291" s="167"/>
      <c r="CK291" s="167"/>
      <c r="CL291" s="167"/>
      <c r="CM291" s="167"/>
      <c r="CN291" s="167"/>
      <c r="CO291" s="167"/>
      <c r="CP291" s="167"/>
      <c r="CQ291" s="167"/>
      <c r="CR291" s="167"/>
      <c r="CS291" s="167"/>
      <c r="CT291" s="167"/>
      <c r="CU291" s="167"/>
      <c r="CV291" s="167"/>
      <c r="CW291" s="167"/>
      <c r="CX291" s="167"/>
    </row>
    <row r="292" spans="1:102" s="169" customFormat="1" ht="53.25" customHeight="1">
      <c r="A292" s="171">
        <v>22</v>
      </c>
      <c r="B292" s="13" t="s">
        <v>101</v>
      </c>
      <c r="C292" s="124" t="s">
        <v>20</v>
      </c>
      <c r="D292" s="131" t="s">
        <v>95</v>
      </c>
      <c r="E292" s="32">
        <v>36.090000000000003</v>
      </c>
      <c r="F292" s="173">
        <v>50</v>
      </c>
      <c r="G292" s="85">
        <f t="shared" ref="G292" si="424">F292*E292</f>
        <v>1804.5000000000002</v>
      </c>
      <c r="H292" s="33">
        <v>44439</v>
      </c>
      <c r="I292" s="84">
        <v>44271</v>
      </c>
      <c r="J292" s="134">
        <v>384</v>
      </c>
      <c r="K292" s="34">
        <v>50</v>
      </c>
      <c r="L292" s="174">
        <f t="shared" ref="L292" si="425">K292*E292</f>
        <v>1804.5000000000002</v>
      </c>
      <c r="M292" s="34">
        <v>233</v>
      </c>
      <c r="N292" s="33">
        <v>44260</v>
      </c>
      <c r="O292" s="173">
        <f t="shared" si="401"/>
        <v>0</v>
      </c>
      <c r="P292" s="175">
        <f t="shared" ref="P292" si="426">O292*E292</f>
        <v>0</v>
      </c>
      <c r="Q292" s="183"/>
      <c r="R292" s="85"/>
      <c r="S292" s="177"/>
      <c r="T292" s="177"/>
      <c r="U292" s="173">
        <v>50</v>
      </c>
      <c r="V292" s="174">
        <f t="shared" ref="V292" si="427">U292*E292</f>
        <v>1804.5000000000002</v>
      </c>
      <c r="W292" s="178"/>
      <c r="X292" s="184"/>
      <c r="Y292" s="168">
        <f>G292-V292</f>
        <v>0</v>
      </c>
      <c r="Z292" s="167"/>
      <c r="AA292" s="167"/>
      <c r="AB292" s="167"/>
      <c r="AC292" s="167"/>
      <c r="AD292" s="167"/>
      <c r="AE292" s="168"/>
      <c r="AF292" s="168"/>
      <c r="AG292" s="167"/>
      <c r="AH292" s="167"/>
      <c r="AI292" s="167"/>
      <c r="AJ292" s="167"/>
      <c r="AK292" s="167"/>
      <c r="AL292" s="167"/>
      <c r="AM292" s="167"/>
      <c r="AN292" s="167"/>
      <c r="AO292" s="167"/>
      <c r="AP292" s="167"/>
      <c r="AQ292" s="167"/>
      <c r="AR292" s="167"/>
      <c r="AS292" s="167"/>
      <c r="AT292" s="167"/>
      <c r="AU292" s="167"/>
      <c r="AV292" s="167"/>
      <c r="AW292" s="167"/>
      <c r="AX292" s="167"/>
      <c r="AY292" s="167"/>
      <c r="AZ292" s="167"/>
      <c r="BA292" s="167"/>
      <c r="BB292" s="167"/>
      <c r="BC292" s="167"/>
      <c r="BD292" s="167"/>
      <c r="BE292" s="167"/>
      <c r="BF292" s="167"/>
      <c r="BG292" s="167"/>
      <c r="BH292" s="167"/>
      <c r="BI292" s="167"/>
      <c r="BJ292" s="167"/>
      <c r="BK292" s="167"/>
      <c r="BL292" s="167"/>
      <c r="BM292" s="167"/>
      <c r="BN292" s="167"/>
      <c r="BO292" s="167"/>
      <c r="BP292" s="167"/>
      <c r="BQ292" s="167"/>
      <c r="BR292" s="167"/>
      <c r="BS292" s="167"/>
      <c r="BT292" s="167"/>
      <c r="BU292" s="167"/>
      <c r="BV292" s="167"/>
      <c r="BW292" s="167"/>
      <c r="BX292" s="167"/>
      <c r="BY292" s="167"/>
      <c r="BZ292" s="167"/>
      <c r="CA292" s="167"/>
      <c r="CB292" s="167"/>
      <c r="CC292" s="167"/>
      <c r="CD292" s="167"/>
      <c r="CE292" s="167"/>
      <c r="CF292" s="167"/>
      <c r="CG292" s="167"/>
      <c r="CH292" s="167"/>
      <c r="CI292" s="167"/>
      <c r="CJ292" s="167"/>
      <c r="CK292" s="167"/>
      <c r="CL292" s="167"/>
      <c r="CM292" s="167"/>
      <c r="CN292" s="167"/>
      <c r="CO292" s="167"/>
      <c r="CP292" s="167"/>
      <c r="CQ292" s="167"/>
      <c r="CR292" s="167"/>
      <c r="CS292" s="167"/>
      <c r="CT292" s="167"/>
      <c r="CU292" s="167"/>
      <c r="CV292" s="167"/>
      <c r="CW292" s="167"/>
      <c r="CX292" s="167"/>
    </row>
    <row r="293" spans="1:102" ht="30.75" customHeight="1">
      <c r="A293" s="171">
        <v>23</v>
      </c>
      <c r="B293" s="31" t="s">
        <v>42</v>
      </c>
      <c r="C293" s="14" t="s">
        <v>20</v>
      </c>
      <c r="D293" s="131" t="s">
        <v>156</v>
      </c>
      <c r="E293" s="32">
        <v>123.47</v>
      </c>
      <c r="F293" s="16">
        <v>0</v>
      </c>
      <c r="G293" s="14">
        <f t="shared" ref="G293:G294" si="428">F293*E293</f>
        <v>0</v>
      </c>
      <c r="H293" s="33">
        <v>44469</v>
      </c>
      <c r="I293" s="12">
        <v>44230</v>
      </c>
      <c r="J293" s="131">
        <v>184</v>
      </c>
      <c r="K293" s="34">
        <v>200</v>
      </c>
      <c r="L293" s="14">
        <f t="shared" ref="L293:L300" si="429">K293*E293</f>
        <v>24694</v>
      </c>
      <c r="M293" s="134">
        <v>1239</v>
      </c>
      <c r="N293" s="12">
        <v>44148</v>
      </c>
      <c r="O293" s="173">
        <f t="shared" si="401"/>
        <v>0</v>
      </c>
      <c r="P293" s="175">
        <f t="shared" si="406"/>
        <v>0</v>
      </c>
      <c r="Q293" s="20"/>
      <c r="R293" s="17"/>
      <c r="S293" s="124"/>
      <c r="T293" s="124"/>
      <c r="U293" s="16">
        <v>0</v>
      </c>
      <c r="V293" s="14">
        <f t="shared" ref="V293:V294" si="430">U293*E293</f>
        <v>0</v>
      </c>
      <c r="W293" s="71"/>
      <c r="X293" s="83"/>
      <c r="AF293" s="22"/>
      <c r="AG293" s="22"/>
    </row>
    <row r="294" spans="1:102" ht="38.25" customHeight="1">
      <c r="A294" s="171">
        <v>24</v>
      </c>
      <c r="B294" s="31" t="s">
        <v>42</v>
      </c>
      <c r="C294" s="14" t="s">
        <v>20</v>
      </c>
      <c r="D294" s="131" t="s">
        <v>112</v>
      </c>
      <c r="E294" s="96">
        <v>132.83000000000001</v>
      </c>
      <c r="F294" s="16">
        <v>0</v>
      </c>
      <c r="G294" s="14">
        <f t="shared" si="428"/>
        <v>0</v>
      </c>
      <c r="H294" s="18">
        <v>44469</v>
      </c>
      <c r="I294" s="84">
        <v>44285</v>
      </c>
      <c r="J294" s="134">
        <v>651</v>
      </c>
      <c r="K294" s="141">
        <v>200</v>
      </c>
      <c r="L294" s="14">
        <f t="shared" si="429"/>
        <v>26566.000000000004</v>
      </c>
      <c r="M294" s="134">
        <v>1239</v>
      </c>
      <c r="N294" s="12">
        <v>44148</v>
      </c>
      <c r="O294" s="173">
        <f t="shared" si="401"/>
        <v>0</v>
      </c>
      <c r="P294" s="19">
        <f t="shared" si="406"/>
        <v>0</v>
      </c>
      <c r="Q294" s="97"/>
      <c r="R294" s="14"/>
      <c r="S294" s="14"/>
      <c r="T294" s="14"/>
      <c r="U294" s="16">
        <v>0</v>
      </c>
      <c r="V294" s="14">
        <f t="shared" si="430"/>
        <v>0</v>
      </c>
      <c r="W294" s="71"/>
      <c r="X294" s="83"/>
      <c r="AF294" s="22"/>
      <c r="AG294" s="22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</row>
    <row r="295" spans="1:102" ht="30.75" customHeight="1">
      <c r="A295" s="171">
        <v>25</v>
      </c>
      <c r="B295" s="31" t="s">
        <v>42</v>
      </c>
      <c r="C295" s="14" t="s">
        <v>20</v>
      </c>
      <c r="D295" s="131" t="s">
        <v>110</v>
      </c>
      <c r="E295" s="32">
        <v>123.47</v>
      </c>
      <c r="F295" s="16">
        <v>0</v>
      </c>
      <c r="G295" s="14">
        <f t="shared" si="407"/>
        <v>0</v>
      </c>
      <c r="H295" s="33">
        <v>44439</v>
      </c>
      <c r="I295" s="180"/>
      <c r="J295" s="181"/>
      <c r="K295" s="34"/>
      <c r="L295" s="14">
        <f t="shared" si="429"/>
        <v>0</v>
      </c>
      <c r="M295" s="134">
        <v>52</v>
      </c>
      <c r="N295" s="12">
        <v>43485</v>
      </c>
      <c r="O295" s="173">
        <f t="shared" si="401"/>
        <v>0</v>
      </c>
      <c r="P295" s="175">
        <f t="shared" si="406"/>
        <v>0</v>
      </c>
      <c r="Q295" s="20"/>
      <c r="R295" s="17"/>
      <c r="S295" s="124"/>
      <c r="T295" s="124"/>
      <c r="U295" s="16">
        <v>0</v>
      </c>
      <c r="V295" s="14">
        <f t="shared" si="418"/>
        <v>0</v>
      </c>
      <c r="W295" s="71"/>
      <c r="X295" s="83"/>
      <c r="AF295" s="22"/>
      <c r="AG295" s="22"/>
    </row>
    <row r="296" spans="1:102" s="27" customFormat="1" ht="30.75" customHeight="1">
      <c r="A296" s="171">
        <v>26</v>
      </c>
      <c r="B296" s="31" t="s">
        <v>42</v>
      </c>
      <c r="C296" s="14" t="s">
        <v>20</v>
      </c>
      <c r="D296" s="131" t="s">
        <v>113</v>
      </c>
      <c r="E296" s="32">
        <v>132.83000000000001</v>
      </c>
      <c r="F296" s="16">
        <v>166</v>
      </c>
      <c r="G296" s="14">
        <f>F296*E296</f>
        <v>22049.780000000002</v>
      </c>
      <c r="H296" s="33">
        <v>44469</v>
      </c>
      <c r="I296" s="84">
        <v>44305</v>
      </c>
      <c r="J296" s="134">
        <v>813</v>
      </c>
      <c r="K296" s="34">
        <v>200</v>
      </c>
      <c r="L296" s="14">
        <f t="shared" si="429"/>
        <v>26566.000000000004</v>
      </c>
      <c r="M296" s="134">
        <v>160</v>
      </c>
      <c r="N296" s="12">
        <v>44245</v>
      </c>
      <c r="O296" s="173">
        <f t="shared" si="401"/>
        <v>156</v>
      </c>
      <c r="P296" s="19">
        <f>O296*E296</f>
        <v>20721.480000000003</v>
      </c>
      <c r="Q296" s="20"/>
      <c r="R296" s="17"/>
      <c r="S296" s="124"/>
      <c r="T296" s="124"/>
      <c r="U296" s="16">
        <v>10</v>
      </c>
      <c r="V296" s="14">
        <f>U296*E296</f>
        <v>1328.3000000000002</v>
      </c>
      <c r="W296" s="71"/>
      <c r="X296" s="83">
        <f>G296-V296</f>
        <v>20721.480000000003</v>
      </c>
      <c r="Y296" s="4"/>
      <c r="Z296" s="4"/>
      <c r="AA296" s="4"/>
      <c r="AB296" s="5"/>
      <c r="AC296" s="5"/>
      <c r="AD296" s="5"/>
      <c r="AE296" s="5"/>
      <c r="AF296" s="22"/>
      <c r="AG296" s="22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</row>
    <row r="297" spans="1:102" s="27" customFormat="1" ht="44.25" customHeight="1">
      <c r="A297" s="171">
        <v>27</v>
      </c>
      <c r="B297" s="31" t="s">
        <v>42</v>
      </c>
      <c r="C297" s="131" t="s">
        <v>20</v>
      </c>
      <c r="D297" s="131" t="s">
        <v>113</v>
      </c>
      <c r="E297" s="32">
        <v>132.83000000000001</v>
      </c>
      <c r="F297" s="16">
        <v>200</v>
      </c>
      <c r="G297" s="17">
        <f>F297*E297</f>
        <v>26566.000000000004</v>
      </c>
      <c r="H297" s="33">
        <v>44469</v>
      </c>
      <c r="I297" s="84">
        <v>44334</v>
      </c>
      <c r="J297" s="134">
        <v>1151</v>
      </c>
      <c r="K297" s="34">
        <v>200</v>
      </c>
      <c r="L297" s="14">
        <f>K297*E297</f>
        <v>26566.000000000004</v>
      </c>
      <c r="M297" s="134">
        <v>96</v>
      </c>
      <c r="N297" s="12">
        <v>44232</v>
      </c>
      <c r="O297" s="173">
        <f t="shared" si="401"/>
        <v>0</v>
      </c>
      <c r="P297" s="19">
        <f>O297*E297</f>
        <v>0</v>
      </c>
      <c r="Q297" s="20"/>
      <c r="R297" s="17"/>
      <c r="S297" s="124"/>
      <c r="T297" s="124"/>
      <c r="U297" s="16">
        <v>200</v>
      </c>
      <c r="V297" s="14">
        <f>U297*E297</f>
        <v>26566.000000000004</v>
      </c>
      <c r="W297" s="71"/>
      <c r="X297" s="83"/>
      <c r="Y297" s="4"/>
      <c r="Z297" s="4"/>
      <c r="AA297" s="4"/>
      <c r="AB297" s="5"/>
      <c r="AC297" s="5"/>
      <c r="AD297" s="5"/>
      <c r="AE297" s="5"/>
      <c r="AF297" s="22"/>
      <c r="AG297" s="22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</row>
    <row r="298" spans="1:102" ht="33" customHeight="1">
      <c r="A298" s="171">
        <v>28</v>
      </c>
      <c r="B298" s="31" t="s">
        <v>77</v>
      </c>
      <c r="C298" s="131" t="s">
        <v>20</v>
      </c>
      <c r="D298" s="131" t="s">
        <v>151</v>
      </c>
      <c r="E298" s="32">
        <v>5.4969999999999999</v>
      </c>
      <c r="F298" s="16">
        <v>200</v>
      </c>
      <c r="G298" s="17">
        <f>F298*E298</f>
        <v>1099.4000000000001</v>
      </c>
      <c r="H298" s="33">
        <v>44505</v>
      </c>
      <c r="I298" s="84">
        <v>44330</v>
      </c>
      <c r="J298" s="134">
        <v>1118</v>
      </c>
      <c r="K298" s="34">
        <v>200</v>
      </c>
      <c r="L298" s="14">
        <f>K298*E298</f>
        <v>1099.4000000000001</v>
      </c>
      <c r="M298" s="134">
        <v>227</v>
      </c>
      <c r="N298" s="12">
        <v>44259</v>
      </c>
      <c r="O298" s="173">
        <f t="shared" si="401"/>
        <v>200</v>
      </c>
      <c r="P298" s="19">
        <f>O298*E298</f>
        <v>1099.4000000000001</v>
      </c>
      <c r="Q298" s="20"/>
      <c r="R298" s="17"/>
      <c r="S298" s="124"/>
      <c r="T298" s="124"/>
      <c r="U298" s="16">
        <v>0</v>
      </c>
      <c r="V298" s="14">
        <f>U298*E298</f>
        <v>0</v>
      </c>
      <c r="W298" s="71"/>
      <c r="X298" s="83">
        <f t="shared" ref="X298" si="431">G298-V298</f>
        <v>1099.4000000000001</v>
      </c>
      <c r="AF298" s="22"/>
      <c r="AG298" s="22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</row>
    <row r="299" spans="1:102" ht="34.5" customHeight="1">
      <c r="A299" s="171">
        <v>29</v>
      </c>
      <c r="B299" s="31" t="s">
        <v>77</v>
      </c>
      <c r="C299" s="131" t="s">
        <v>20</v>
      </c>
      <c r="D299" s="131" t="s">
        <v>151</v>
      </c>
      <c r="E299" s="32">
        <v>5.4969999999999999</v>
      </c>
      <c r="F299" s="16">
        <v>210</v>
      </c>
      <c r="G299" s="17">
        <f t="shared" si="407"/>
        <v>1154.3699999999999</v>
      </c>
      <c r="H299" s="33">
        <v>44443</v>
      </c>
      <c r="I299" s="84">
        <v>44305</v>
      </c>
      <c r="J299" s="134">
        <v>813</v>
      </c>
      <c r="K299" s="34">
        <v>400</v>
      </c>
      <c r="L299" s="14">
        <f t="shared" si="429"/>
        <v>2198.8000000000002</v>
      </c>
      <c r="M299" s="134">
        <v>227</v>
      </c>
      <c r="N299" s="12">
        <v>44259</v>
      </c>
      <c r="O299" s="173">
        <f t="shared" si="401"/>
        <v>80</v>
      </c>
      <c r="P299" s="19">
        <f>O299*E299</f>
        <v>439.76</v>
      </c>
      <c r="Q299" s="20"/>
      <c r="R299" s="17"/>
      <c r="S299" s="124"/>
      <c r="T299" s="124"/>
      <c r="U299" s="16">
        <v>130</v>
      </c>
      <c r="V299" s="14">
        <f t="shared" si="418"/>
        <v>714.61</v>
      </c>
      <c r="W299" s="71"/>
      <c r="X299" s="83"/>
      <c r="AF299" s="22"/>
      <c r="AG299" s="22"/>
    </row>
    <row r="300" spans="1:102" ht="34.5" customHeight="1">
      <c r="A300" s="171">
        <v>30</v>
      </c>
      <c r="B300" s="31" t="s">
        <v>77</v>
      </c>
      <c r="C300" s="131" t="s">
        <v>20</v>
      </c>
      <c r="D300" s="131" t="s">
        <v>151</v>
      </c>
      <c r="E300" s="32">
        <v>5.4969999999999999</v>
      </c>
      <c r="F300" s="16">
        <v>0</v>
      </c>
      <c r="G300" s="17">
        <f t="shared" si="407"/>
        <v>0</v>
      </c>
      <c r="H300" s="33">
        <v>44411</v>
      </c>
      <c r="I300" s="12">
        <v>44230</v>
      </c>
      <c r="J300" s="131">
        <v>184</v>
      </c>
      <c r="K300" s="34">
        <v>400</v>
      </c>
      <c r="L300" s="14">
        <f t="shared" si="429"/>
        <v>2198.8000000000002</v>
      </c>
      <c r="M300" s="134">
        <v>1250</v>
      </c>
      <c r="N300" s="12">
        <v>44152</v>
      </c>
      <c r="O300" s="173">
        <f t="shared" si="401"/>
        <v>0</v>
      </c>
      <c r="P300" s="175">
        <f t="shared" si="406"/>
        <v>0</v>
      </c>
      <c r="Q300" s="20"/>
      <c r="R300" s="17"/>
      <c r="S300" s="124"/>
      <c r="T300" s="124"/>
      <c r="U300" s="16">
        <v>0</v>
      </c>
      <c r="V300" s="14">
        <f t="shared" si="418"/>
        <v>0</v>
      </c>
      <c r="W300" s="71"/>
      <c r="X300" s="83"/>
      <c r="AF300" s="22"/>
      <c r="AG300" s="22"/>
    </row>
    <row r="301" spans="1:102" s="169" customFormat="1" ht="31.5" customHeight="1">
      <c r="A301" s="158"/>
      <c r="B301" s="36" t="s">
        <v>14</v>
      </c>
      <c r="C301" s="128"/>
      <c r="D301" s="41"/>
      <c r="E301" s="159"/>
      <c r="F301" s="160">
        <f>SUM(F271:F300)</f>
        <v>2235</v>
      </c>
      <c r="G301" s="161">
        <f>SUM(G271:G300)</f>
        <v>77474.429999999993</v>
      </c>
      <c r="H301" s="98"/>
      <c r="I301" s="98"/>
      <c r="J301" s="162"/>
      <c r="K301" s="163">
        <f>SUM(K271:K300)</f>
        <v>6220</v>
      </c>
      <c r="L301" s="161">
        <f>SUM(L271:L300)</f>
        <v>205578.31</v>
      </c>
      <c r="M301" s="163"/>
      <c r="N301" s="98"/>
      <c r="O301" s="163">
        <f>SUM(O271:O300)</f>
        <v>1425</v>
      </c>
      <c r="P301" s="161">
        <f>SUM(P271:P300)</f>
        <v>45323.920000000006</v>
      </c>
      <c r="Q301" s="164"/>
      <c r="R301" s="159"/>
      <c r="S301" s="164"/>
      <c r="T301" s="164"/>
      <c r="U301" s="160">
        <f>SUM(U271:U300)</f>
        <v>1460</v>
      </c>
      <c r="V301" s="161">
        <f>SUM(V271:V300)</f>
        <v>52597.31</v>
      </c>
      <c r="W301" s="165"/>
      <c r="X301" s="166">
        <f t="shared" ref="X301:X302" si="432">G301-V301</f>
        <v>24877.119999999995</v>
      </c>
      <c r="Y301" s="167"/>
      <c r="Z301" s="167"/>
      <c r="AA301" s="167"/>
      <c r="AB301" s="167"/>
      <c r="AC301" s="167"/>
      <c r="AD301" s="167"/>
      <c r="AE301" s="167"/>
      <c r="AF301" s="168"/>
      <c r="AG301" s="168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67"/>
      <c r="BN301" s="167"/>
      <c r="BO301" s="167"/>
      <c r="BP301" s="167"/>
      <c r="BQ301" s="167"/>
      <c r="BR301" s="167"/>
      <c r="BS301" s="167"/>
      <c r="BT301" s="167"/>
      <c r="BU301" s="167"/>
      <c r="BV301" s="167"/>
      <c r="BW301" s="167"/>
      <c r="BX301" s="167"/>
      <c r="BY301" s="167"/>
      <c r="BZ301" s="167"/>
      <c r="CA301" s="167"/>
      <c r="CB301" s="167"/>
      <c r="CC301" s="167"/>
      <c r="CD301" s="167"/>
      <c r="CE301" s="167"/>
      <c r="CF301" s="167"/>
      <c r="CG301" s="167"/>
      <c r="CH301" s="167"/>
      <c r="CI301" s="167"/>
      <c r="CJ301" s="167"/>
      <c r="CK301" s="167"/>
      <c r="CL301" s="167"/>
      <c r="CM301" s="167"/>
      <c r="CN301" s="167"/>
      <c r="CO301" s="167"/>
      <c r="CP301" s="167"/>
      <c r="CQ301" s="167"/>
      <c r="CR301" s="167"/>
      <c r="CS301" s="167"/>
      <c r="CT301" s="167"/>
      <c r="CU301" s="167"/>
      <c r="CV301" s="167"/>
      <c r="CW301" s="167"/>
      <c r="CX301" s="167"/>
    </row>
    <row r="302" spans="1:102" ht="31.5" customHeight="1">
      <c r="A302" s="204" t="s">
        <v>57</v>
      </c>
      <c r="B302" s="204"/>
      <c r="C302" s="204"/>
      <c r="D302" s="204"/>
      <c r="E302" s="204"/>
      <c r="F302" s="204"/>
      <c r="G302" s="204"/>
      <c r="H302" s="204"/>
      <c r="I302" s="204"/>
      <c r="J302" s="204"/>
      <c r="K302" s="204"/>
      <c r="L302" s="204"/>
      <c r="M302" s="204"/>
      <c r="N302" s="204"/>
      <c r="O302" s="204"/>
      <c r="P302" s="204"/>
      <c r="Q302" s="204"/>
      <c r="R302" s="204"/>
      <c r="S302" s="204"/>
      <c r="T302" s="204"/>
      <c r="U302" s="204"/>
      <c r="V302" s="204"/>
      <c r="W302" s="70"/>
      <c r="X302" s="83">
        <f t="shared" si="432"/>
        <v>0</v>
      </c>
      <c r="AF302" s="22"/>
      <c r="AG302" s="22"/>
    </row>
    <row r="303" spans="1:102" ht="37.5" customHeight="1">
      <c r="A303" s="141">
        <v>1</v>
      </c>
      <c r="B303" s="13" t="s">
        <v>59</v>
      </c>
      <c r="C303" s="124" t="s">
        <v>20</v>
      </c>
      <c r="D303" s="131" t="s">
        <v>92</v>
      </c>
      <c r="E303" s="135">
        <v>55.58</v>
      </c>
      <c r="F303" s="16">
        <v>0</v>
      </c>
      <c r="G303" s="96">
        <f t="shared" ref="G303:G316" si="433">F303*E303</f>
        <v>0</v>
      </c>
      <c r="H303" s="18">
        <v>44316</v>
      </c>
      <c r="I303" s="84">
        <v>44232</v>
      </c>
      <c r="J303" s="134">
        <v>192</v>
      </c>
      <c r="K303" s="141">
        <v>580</v>
      </c>
      <c r="L303" s="14">
        <f t="shared" ref="L303" si="434">K303*E303</f>
        <v>32236.399999999998</v>
      </c>
      <c r="M303" s="141">
        <v>1415</v>
      </c>
      <c r="N303" s="18">
        <v>44176</v>
      </c>
      <c r="O303" s="16">
        <f>F303-U303</f>
        <v>0</v>
      </c>
      <c r="P303" s="19">
        <f t="shared" ref="P303" si="435">O303*E303</f>
        <v>0</v>
      </c>
      <c r="Q303" s="131"/>
      <c r="R303" s="17"/>
      <c r="S303" s="28"/>
      <c r="T303" s="28"/>
      <c r="U303" s="16">
        <v>0</v>
      </c>
      <c r="V303" s="14">
        <v>0</v>
      </c>
      <c r="W303" s="71"/>
      <c r="X303" s="83"/>
      <c r="AF303" s="22"/>
      <c r="AG303" s="22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</row>
    <row r="304" spans="1:102" ht="37.5" customHeight="1">
      <c r="A304" s="141">
        <v>2</v>
      </c>
      <c r="B304" s="13" t="s">
        <v>59</v>
      </c>
      <c r="C304" s="124" t="s">
        <v>20</v>
      </c>
      <c r="D304" s="131" t="s">
        <v>47</v>
      </c>
      <c r="E304" s="135">
        <v>55.58</v>
      </c>
      <c r="F304" s="16">
        <v>57</v>
      </c>
      <c r="G304" s="96">
        <f t="shared" ref="G304:G305" si="436">F304*E304</f>
        <v>3168.06</v>
      </c>
      <c r="H304" s="18">
        <v>44347</v>
      </c>
      <c r="I304" s="12">
        <v>44271</v>
      </c>
      <c r="J304" s="134">
        <v>352</v>
      </c>
      <c r="K304" s="141">
        <v>100</v>
      </c>
      <c r="L304" s="14">
        <f t="shared" ref="L304:L305" si="437">K304*E304</f>
        <v>5558</v>
      </c>
      <c r="M304" s="141">
        <v>228</v>
      </c>
      <c r="N304" s="18">
        <v>44259</v>
      </c>
      <c r="O304" s="16">
        <f t="shared" ref="O304:O341" si="438">F304-U304</f>
        <v>57</v>
      </c>
      <c r="P304" s="19">
        <f t="shared" ref="P304:P305" si="439">O304*E304</f>
        <v>3168.06</v>
      </c>
      <c r="Q304" s="131"/>
      <c r="R304" s="17"/>
      <c r="S304" s="28"/>
      <c r="T304" s="28"/>
      <c r="U304" s="16">
        <v>0</v>
      </c>
      <c r="V304" s="14">
        <f t="shared" ref="V304" si="440">U304*E304</f>
        <v>0</v>
      </c>
      <c r="W304" s="71"/>
      <c r="X304" s="83"/>
      <c r="AF304" s="22"/>
      <c r="AG304" s="22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</row>
    <row r="305" spans="1:102" ht="37.5" customHeight="1">
      <c r="A305" s="141">
        <v>3</v>
      </c>
      <c r="B305" s="13" t="s">
        <v>59</v>
      </c>
      <c r="C305" s="124" t="s">
        <v>20</v>
      </c>
      <c r="D305" s="131" t="s">
        <v>47</v>
      </c>
      <c r="E305" s="135">
        <v>55.58</v>
      </c>
      <c r="F305" s="16">
        <v>0</v>
      </c>
      <c r="G305" s="96">
        <f t="shared" si="436"/>
        <v>0</v>
      </c>
      <c r="H305" s="18">
        <v>44377</v>
      </c>
      <c r="I305" s="84">
        <v>44358</v>
      </c>
      <c r="J305" s="134">
        <v>1571</v>
      </c>
      <c r="K305" s="141">
        <v>150</v>
      </c>
      <c r="L305" s="14">
        <f t="shared" si="437"/>
        <v>8337</v>
      </c>
      <c r="M305" s="141">
        <v>636</v>
      </c>
      <c r="N305" s="18">
        <v>44355</v>
      </c>
      <c r="O305" s="16">
        <f>K305-U305</f>
        <v>150</v>
      </c>
      <c r="P305" s="19">
        <f t="shared" si="439"/>
        <v>8337</v>
      </c>
      <c r="Q305" s="131"/>
      <c r="R305" s="17"/>
      <c r="S305" s="28"/>
      <c r="T305" s="28"/>
      <c r="U305" s="16">
        <v>0</v>
      </c>
      <c r="V305" s="14">
        <f>U305*E305</f>
        <v>0</v>
      </c>
      <c r="W305" s="71"/>
      <c r="X305" s="83"/>
      <c r="AF305" s="22"/>
      <c r="AG305" s="22"/>
    </row>
    <row r="306" spans="1:102" ht="25.5" customHeight="1">
      <c r="A306" s="141">
        <v>4</v>
      </c>
      <c r="B306" s="13" t="s">
        <v>40</v>
      </c>
      <c r="C306" s="14" t="s">
        <v>20</v>
      </c>
      <c r="D306" s="131" t="s">
        <v>136</v>
      </c>
      <c r="E306" s="15">
        <v>5.8849999999999998</v>
      </c>
      <c r="F306" s="16">
        <v>31</v>
      </c>
      <c r="G306" s="17">
        <f t="shared" ref="G306:G312" si="441">F306*E306</f>
        <v>182.435</v>
      </c>
      <c r="H306" s="18">
        <v>44926</v>
      </c>
      <c r="I306" s="12"/>
      <c r="J306" s="134"/>
      <c r="K306" s="141"/>
      <c r="L306" s="14">
        <f t="shared" ref="L306:L313" si="442">K306*E306</f>
        <v>0</v>
      </c>
      <c r="M306" s="141">
        <v>816</v>
      </c>
      <c r="N306" s="18">
        <v>44050</v>
      </c>
      <c r="O306" s="16">
        <f t="shared" si="438"/>
        <v>31</v>
      </c>
      <c r="P306" s="19">
        <f t="shared" ref="P306:P341" si="443">O306*E306</f>
        <v>182.435</v>
      </c>
      <c r="Q306" s="20"/>
      <c r="R306" s="17"/>
      <c r="S306" s="14"/>
      <c r="T306" s="14"/>
      <c r="U306" s="16">
        <v>0</v>
      </c>
      <c r="V306" s="14">
        <f t="shared" ref="V306:V313" si="444">U306*E306</f>
        <v>0</v>
      </c>
      <c r="W306" s="71"/>
      <c r="X306" s="83">
        <f>G306-V306</f>
        <v>182.435</v>
      </c>
      <c r="AF306" s="22"/>
      <c r="AG306" s="22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</row>
    <row r="307" spans="1:102" s="27" customFormat="1" ht="47.25" customHeight="1">
      <c r="A307" s="141">
        <v>5</v>
      </c>
      <c r="B307" s="13" t="s">
        <v>40</v>
      </c>
      <c r="C307" s="14" t="s">
        <v>20</v>
      </c>
      <c r="D307" s="131" t="s">
        <v>136</v>
      </c>
      <c r="E307" s="23">
        <v>5.8849999999999998</v>
      </c>
      <c r="F307" s="141">
        <v>100</v>
      </c>
      <c r="G307" s="17">
        <f t="shared" si="441"/>
        <v>588.5</v>
      </c>
      <c r="H307" s="18">
        <v>44926</v>
      </c>
      <c r="I307" s="84">
        <v>44321</v>
      </c>
      <c r="J307" s="134">
        <v>1065</v>
      </c>
      <c r="K307" s="141">
        <v>100</v>
      </c>
      <c r="L307" s="14">
        <f t="shared" si="442"/>
        <v>588.5</v>
      </c>
      <c r="M307" s="141">
        <v>816</v>
      </c>
      <c r="N307" s="18">
        <v>44050</v>
      </c>
      <c r="O307" s="16">
        <f t="shared" si="438"/>
        <v>69</v>
      </c>
      <c r="P307" s="19">
        <f t="shared" ref="P307" si="445">O307*E307</f>
        <v>406.065</v>
      </c>
      <c r="Q307" s="97"/>
      <c r="R307" s="14"/>
      <c r="S307" s="14"/>
      <c r="T307" s="14"/>
      <c r="U307" s="141">
        <v>31</v>
      </c>
      <c r="V307" s="14">
        <f t="shared" si="444"/>
        <v>182.435</v>
      </c>
      <c r="W307" s="71"/>
      <c r="X307" s="156">
        <f>G307-V307</f>
        <v>406.065</v>
      </c>
      <c r="Y307" s="25"/>
      <c r="Z307" s="25"/>
      <c r="AA307" s="25"/>
      <c r="AB307" s="26"/>
      <c r="AC307" s="26"/>
      <c r="AD307" s="26"/>
      <c r="AE307" s="26"/>
      <c r="AF307" s="157"/>
      <c r="AG307" s="157"/>
    </row>
    <row r="308" spans="1:102" s="27" customFormat="1" ht="47.25" customHeight="1">
      <c r="A308" s="141">
        <v>6</v>
      </c>
      <c r="B308" s="13" t="s">
        <v>40</v>
      </c>
      <c r="C308" s="14" t="s">
        <v>20</v>
      </c>
      <c r="D308" s="131" t="s">
        <v>136</v>
      </c>
      <c r="E308" s="23">
        <v>5.8849999999999998</v>
      </c>
      <c r="F308" s="141">
        <v>0</v>
      </c>
      <c r="G308" s="17">
        <f t="shared" si="441"/>
        <v>0</v>
      </c>
      <c r="H308" s="18">
        <v>44926</v>
      </c>
      <c r="I308" s="12">
        <v>44348</v>
      </c>
      <c r="J308" s="134">
        <v>1224</v>
      </c>
      <c r="K308" s="141">
        <v>100</v>
      </c>
      <c r="L308" s="14">
        <f t="shared" ref="L308" si="446">K308*E308</f>
        <v>588.5</v>
      </c>
      <c r="M308" s="141">
        <v>816</v>
      </c>
      <c r="N308" s="18">
        <v>44050</v>
      </c>
      <c r="O308" s="16">
        <f>K308-U308</f>
        <v>0</v>
      </c>
      <c r="P308" s="19">
        <f t="shared" ref="P308" si="447">O308*E308</f>
        <v>0</v>
      </c>
      <c r="Q308" s="97"/>
      <c r="R308" s="14"/>
      <c r="S308" s="14"/>
      <c r="T308" s="14"/>
      <c r="U308" s="141">
        <v>100</v>
      </c>
      <c r="V308" s="14">
        <f t="shared" ref="V308" si="448">U308*E308</f>
        <v>588.5</v>
      </c>
      <c r="W308" s="71"/>
      <c r="X308" s="156">
        <f>G308-V308</f>
        <v>-588.5</v>
      </c>
      <c r="Y308" s="25"/>
      <c r="Z308" s="25"/>
      <c r="AA308" s="25"/>
      <c r="AB308" s="26"/>
      <c r="AC308" s="26"/>
      <c r="AD308" s="26"/>
      <c r="AE308" s="26"/>
      <c r="AF308" s="157"/>
      <c r="AG308" s="157"/>
    </row>
    <row r="309" spans="1:102" ht="41.25" customHeight="1">
      <c r="A309" s="141">
        <v>7</v>
      </c>
      <c r="B309" s="13" t="s">
        <v>39</v>
      </c>
      <c r="C309" s="14" t="s">
        <v>20</v>
      </c>
      <c r="D309" s="131" t="s">
        <v>119</v>
      </c>
      <c r="E309" s="135">
        <v>3.2789999999999999</v>
      </c>
      <c r="F309" s="16">
        <v>0</v>
      </c>
      <c r="G309" s="96">
        <f t="shared" si="441"/>
        <v>0</v>
      </c>
      <c r="H309" s="18">
        <v>44347</v>
      </c>
      <c r="I309" s="84">
        <v>44232</v>
      </c>
      <c r="J309" s="134">
        <v>192</v>
      </c>
      <c r="K309" s="141">
        <v>200</v>
      </c>
      <c r="L309" s="14">
        <f t="shared" si="442"/>
        <v>655.8</v>
      </c>
      <c r="M309" s="141">
        <v>1440</v>
      </c>
      <c r="N309" s="18">
        <v>44187</v>
      </c>
      <c r="O309" s="16">
        <f t="shared" si="438"/>
        <v>0</v>
      </c>
      <c r="P309" s="19">
        <f t="shared" si="443"/>
        <v>0</v>
      </c>
      <c r="Q309" s="131"/>
      <c r="R309" s="17"/>
      <c r="S309" s="28"/>
      <c r="T309" s="28"/>
      <c r="U309" s="16">
        <v>0</v>
      </c>
      <c r="V309" s="14">
        <f t="shared" si="444"/>
        <v>0</v>
      </c>
      <c r="W309" s="71"/>
      <c r="X309" s="83"/>
      <c r="AF309" s="22"/>
      <c r="AG309" s="22"/>
    </row>
    <row r="310" spans="1:102" ht="41.25" customHeight="1">
      <c r="A310" s="141">
        <v>8</v>
      </c>
      <c r="B310" s="13" t="s">
        <v>39</v>
      </c>
      <c r="C310" s="14" t="s">
        <v>20</v>
      </c>
      <c r="D310" s="131" t="s">
        <v>119</v>
      </c>
      <c r="E310" s="135">
        <v>3.2789999999999999</v>
      </c>
      <c r="F310" s="16">
        <v>0</v>
      </c>
      <c r="G310" s="96">
        <f t="shared" si="441"/>
        <v>0</v>
      </c>
      <c r="H310" s="18">
        <v>44347</v>
      </c>
      <c r="I310" s="84">
        <v>44259</v>
      </c>
      <c r="J310" s="134">
        <v>283</v>
      </c>
      <c r="K310" s="141">
        <v>500</v>
      </c>
      <c r="L310" s="14">
        <f t="shared" si="442"/>
        <v>1639.5</v>
      </c>
      <c r="M310" s="141">
        <v>223</v>
      </c>
      <c r="N310" s="18">
        <v>44258</v>
      </c>
      <c r="O310" s="16">
        <f t="shared" si="438"/>
        <v>0</v>
      </c>
      <c r="P310" s="19">
        <f t="shared" ref="P310:P314" si="449">O310*E310</f>
        <v>0</v>
      </c>
      <c r="Q310" s="131"/>
      <c r="R310" s="17"/>
      <c r="S310" s="28"/>
      <c r="T310" s="28"/>
      <c r="U310" s="16">
        <v>0</v>
      </c>
      <c r="V310" s="14">
        <f t="shared" si="444"/>
        <v>0</v>
      </c>
      <c r="W310" s="71"/>
      <c r="X310" s="83"/>
      <c r="AF310" s="22"/>
      <c r="AG310" s="22"/>
    </row>
    <row r="311" spans="1:102" ht="49.5" customHeight="1">
      <c r="A311" s="141">
        <v>9</v>
      </c>
      <c r="B311" s="13" t="s">
        <v>197</v>
      </c>
      <c r="C311" s="14" t="s">
        <v>20</v>
      </c>
      <c r="D311" s="131" t="s">
        <v>177</v>
      </c>
      <c r="E311" s="23">
        <v>4.6639999999999997</v>
      </c>
      <c r="F311" s="16">
        <v>61</v>
      </c>
      <c r="G311" s="17">
        <f t="shared" si="441"/>
        <v>284.50399999999996</v>
      </c>
      <c r="H311" s="18">
        <v>45107</v>
      </c>
      <c r="I311" s="84">
        <v>44312</v>
      </c>
      <c r="J311" s="134">
        <v>878</v>
      </c>
      <c r="K311" s="34">
        <v>500</v>
      </c>
      <c r="L311" s="14">
        <f t="shared" si="442"/>
        <v>2332</v>
      </c>
      <c r="M311" s="141">
        <v>441</v>
      </c>
      <c r="N311" s="18">
        <v>44305</v>
      </c>
      <c r="O311" s="16">
        <f t="shared" si="438"/>
        <v>61</v>
      </c>
      <c r="P311" s="19">
        <f t="shared" si="449"/>
        <v>284.50399999999996</v>
      </c>
      <c r="Q311" s="20"/>
      <c r="R311" s="17"/>
      <c r="S311" s="14"/>
      <c r="T311" s="14"/>
      <c r="U311" s="16">
        <v>0</v>
      </c>
      <c r="V311" s="14">
        <f t="shared" si="444"/>
        <v>0</v>
      </c>
      <c r="W311" s="71"/>
      <c r="Y311" s="21">
        <f>G311-V311</f>
        <v>284.50399999999996</v>
      </c>
      <c r="AE311" s="22"/>
      <c r="AF311" s="22"/>
    </row>
    <row r="312" spans="1:102" ht="49.5" customHeight="1">
      <c r="A312" s="141">
        <v>10</v>
      </c>
      <c r="B312" s="13" t="s">
        <v>197</v>
      </c>
      <c r="C312" s="14" t="s">
        <v>20</v>
      </c>
      <c r="D312" s="131" t="s">
        <v>177</v>
      </c>
      <c r="E312" s="23">
        <v>4.6639999999999997</v>
      </c>
      <c r="F312" s="16">
        <v>0</v>
      </c>
      <c r="G312" s="17">
        <f t="shared" si="441"/>
        <v>0</v>
      </c>
      <c r="H312" s="18">
        <v>45107</v>
      </c>
      <c r="I312" s="12">
        <v>44348</v>
      </c>
      <c r="J312" s="134">
        <v>1224</v>
      </c>
      <c r="K312" s="34">
        <v>700</v>
      </c>
      <c r="L312" s="14">
        <f t="shared" ref="L312" si="450">K312*E312</f>
        <v>3264.7999999999997</v>
      </c>
      <c r="M312" s="141">
        <v>441</v>
      </c>
      <c r="N312" s="18">
        <v>44305</v>
      </c>
      <c r="O312" s="16">
        <f>K312-U312</f>
        <v>352</v>
      </c>
      <c r="P312" s="19">
        <f t="shared" ref="P312" si="451">O312*E312</f>
        <v>1641.7279999999998</v>
      </c>
      <c r="Q312" s="20"/>
      <c r="R312" s="17"/>
      <c r="S312" s="14"/>
      <c r="T312" s="14"/>
      <c r="U312" s="16">
        <v>348</v>
      </c>
      <c r="V312" s="14">
        <f t="shared" ref="V312" si="452">U312*E312</f>
        <v>1623.0719999999999</v>
      </c>
      <c r="W312" s="71"/>
      <c r="Y312" s="21">
        <f>G312-V312</f>
        <v>-1623.0719999999999</v>
      </c>
      <c r="AE312" s="22"/>
      <c r="AF312" s="22"/>
    </row>
    <row r="313" spans="1:102" ht="50.25" customHeight="1">
      <c r="A313" s="141">
        <v>11</v>
      </c>
      <c r="B313" s="13" t="s">
        <v>45</v>
      </c>
      <c r="C313" s="14" t="s">
        <v>20</v>
      </c>
      <c r="D313" s="131" t="s">
        <v>186</v>
      </c>
      <c r="E313" s="96">
        <v>5.4130000000000003</v>
      </c>
      <c r="F313" s="141">
        <v>73</v>
      </c>
      <c r="G313" s="96">
        <f t="shared" ref="G313:G314" si="453">F313*E313</f>
        <v>395.149</v>
      </c>
      <c r="H313" s="18">
        <v>44804</v>
      </c>
      <c r="I313" s="12">
        <v>44271</v>
      </c>
      <c r="J313" s="134">
        <v>352</v>
      </c>
      <c r="K313" s="141">
        <v>200</v>
      </c>
      <c r="L313" s="14">
        <f t="shared" si="442"/>
        <v>1082.6000000000001</v>
      </c>
      <c r="M313" s="141">
        <v>260</v>
      </c>
      <c r="N313" s="18">
        <v>44266</v>
      </c>
      <c r="O313" s="16">
        <f t="shared" si="438"/>
        <v>66</v>
      </c>
      <c r="P313" s="19">
        <f t="shared" si="449"/>
        <v>357.25800000000004</v>
      </c>
      <c r="Q313" s="97"/>
      <c r="R313" s="14"/>
      <c r="S313" s="14"/>
      <c r="T313" s="14"/>
      <c r="U313" s="141">
        <v>7</v>
      </c>
      <c r="V313" s="14">
        <f t="shared" si="444"/>
        <v>37.891000000000005</v>
      </c>
      <c r="W313" s="71"/>
      <c r="X313" s="83"/>
      <c r="AF313" s="22"/>
      <c r="AG313" s="22"/>
    </row>
    <row r="314" spans="1:102" s="27" customFormat="1" ht="52.5" customHeight="1">
      <c r="A314" s="141">
        <v>12</v>
      </c>
      <c r="B314" s="13" t="s">
        <v>187</v>
      </c>
      <c r="C314" s="14" t="s">
        <v>20</v>
      </c>
      <c r="D314" s="131" t="s">
        <v>183</v>
      </c>
      <c r="E314" s="23">
        <v>3.8170000000000002</v>
      </c>
      <c r="F314" s="16">
        <v>0</v>
      </c>
      <c r="G314" s="17">
        <f t="shared" si="453"/>
        <v>0</v>
      </c>
      <c r="H314" s="18">
        <v>44651</v>
      </c>
      <c r="I314" s="12">
        <v>44271</v>
      </c>
      <c r="J314" s="134">
        <v>352</v>
      </c>
      <c r="K314" s="141">
        <v>140</v>
      </c>
      <c r="L314" s="14">
        <f t="shared" ref="L314" si="454">K314*E314</f>
        <v>534.38</v>
      </c>
      <c r="M314" s="141">
        <v>273</v>
      </c>
      <c r="N314" s="18">
        <v>44267</v>
      </c>
      <c r="O314" s="16">
        <f t="shared" si="438"/>
        <v>0</v>
      </c>
      <c r="P314" s="19">
        <f t="shared" si="449"/>
        <v>0</v>
      </c>
      <c r="Q314" s="20"/>
      <c r="R314" s="17"/>
      <c r="S314" s="14"/>
      <c r="T314" s="14"/>
      <c r="U314" s="16">
        <v>0</v>
      </c>
      <c r="V314" s="14">
        <f t="shared" ref="V314" si="455">U314*E314</f>
        <v>0</v>
      </c>
      <c r="W314" s="71"/>
      <c r="X314" s="24"/>
      <c r="Y314" s="21">
        <f t="shared" ref="Y314" si="456">G314-V314</f>
        <v>0</v>
      </c>
      <c r="Z314" s="25"/>
      <c r="AA314" s="25"/>
      <c r="AB314" s="26"/>
      <c r="AC314" s="26"/>
      <c r="AD314" s="26"/>
      <c r="AE314" s="22"/>
      <c r="AF314" s="22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  <c r="CD314" s="26"/>
      <c r="CE314" s="26"/>
      <c r="CF314" s="26"/>
      <c r="CG314" s="26"/>
      <c r="CH314" s="26"/>
      <c r="CI314" s="26"/>
      <c r="CJ314" s="26"/>
      <c r="CK314" s="26"/>
      <c r="CL314" s="26"/>
      <c r="CM314" s="26"/>
      <c r="CN314" s="26"/>
      <c r="CO314" s="26"/>
      <c r="CP314" s="26"/>
      <c r="CQ314" s="26"/>
      <c r="CR314" s="26"/>
      <c r="CS314" s="26"/>
      <c r="CT314" s="26"/>
      <c r="CU314" s="26"/>
      <c r="CV314" s="26"/>
      <c r="CW314" s="26"/>
      <c r="CX314" s="26"/>
    </row>
    <row r="315" spans="1:102" ht="45" customHeight="1">
      <c r="A315" s="141">
        <v>13</v>
      </c>
      <c r="B315" s="13" t="s">
        <v>45</v>
      </c>
      <c r="C315" s="14" t="s">
        <v>20</v>
      </c>
      <c r="D315" s="131" t="s">
        <v>132</v>
      </c>
      <c r="E315" s="96">
        <v>5.08</v>
      </c>
      <c r="F315" s="16">
        <v>0</v>
      </c>
      <c r="G315" s="96">
        <f t="shared" si="433"/>
        <v>0</v>
      </c>
      <c r="H315" s="18">
        <v>44469</v>
      </c>
      <c r="I315" s="12"/>
      <c r="J315" s="134"/>
      <c r="K315" s="141"/>
      <c r="L315" s="14">
        <f t="shared" ref="L315" si="457">K315*E315</f>
        <v>0</v>
      </c>
      <c r="M315" s="141">
        <v>419</v>
      </c>
      <c r="N315" s="18">
        <v>43935</v>
      </c>
      <c r="O315" s="16">
        <f t="shared" si="438"/>
        <v>0</v>
      </c>
      <c r="P315" s="19">
        <f t="shared" si="443"/>
        <v>0</v>
      </c>
      <c r="Q315" s="97"/>
      <c r="R315" s="14"/>
      <c r="S315" s="14"/>
      <c r="T315" s="14"/>
      <c r="U315" s="16">
        <v>0</v>
      </c>
      <c r="V315" s="14">
        <f t="shared" ref="V315:V321" si="458">U315*E315</f>
        <v>0</v>
      </c>
      <c r="W315" s="71"/>
      <c r="X315" s="83"/>
      <c r="AF315" s="22"/>
      <c r="AG315" s="22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</row>
    <row r="316" spans="1:102" ht="50.25" customHeight="1">
      <c r="A316" s="141">
        <v>14</v>
      </c>
      <c r="B316" s="13" t="s">
        <v>45</v>
      </c>
      <c r="C316" s="14" t="s">
        <v>20</v>
      </c>
      <c r="D316" s="131" t="s">
        <v>186</v>
      </c>
      <c r="E316" s="96">
        <v>5.4130000000000003</v>
      </c>
      <c r="F316" s="141">
        <v>100</v>
      </c>
      <c r="G316" s="96">
        <f t="shared" si="433"/>
        <v>541.30000000000007</v>
      </c>
      <c r="H316" s="18">
        <v>44804</v>
      </c>
      <c r="I316" s="84">
        <v>44321</v>
      </c>
      <c r="J316" s="134">
        <v>1065</v>
      </c>
      <c r="K316" s="141">
        <v>100</v>
      </c>
      <c r="L316" s="14">
        <f>K316*E316</f>
        <v>541.30000000000007</v>
      </c>
      <c r="M316" s="141">
        <v>260</v>
      </c>
      <c r="N316" s="18">
        <v>44266</v>
      </c>
      <c r="O316" s="16">
        <f t="shared" si="438"/>
        <v>0</v>
      </c>
      <c r="P316" s="19">
        <f t="shared" si="443"/>
        <v>0</v>
      </c>
      <c r="Q316" s="97"/>
      <c r="R316" s="14"/>
      <c r="S316" s="14"/>
      <c r="T316" s="14"/>
      <c r="U316" s="141">
        <v>100</v>
      </c>
      <c r="V316" s="14">
        <f>U316*E316</f>
        <v>541.30000000000007</v>
      </c>
      <c r="W316" s="71"/>
      <c r="X316" s="83"/>
      <c r="AF316" s="22"/>
      <c r="AG316" s="22"/>
    </row>
    <row r="317" spans="1:102" ht="31.5" customHeight="1">
      <c r="A317" s="141">
        <v>15</v>
      </c>
      <c r="B317" s="13" t="s">
        <v>35</v>
      </c>
      <c r="C317" s="14" t="s">
        <v>20</v>
      </c>
      <c r="D317" s="131" t="s">
        <v>139</v>
      </c>
      <c r="E317" s="14">
        <v>16.91</v>
      </c>
      <c r="F317" s="144">
        <v>0</v>
      </c>
      <c r="G317" s="17">
        <f t="shared" ref="G317:G341" si="459">F317*E317</f>
        <v>0</v>
      </c>
      <c r="H317" s="18">
        <v>44330</v>
      </c>
      <c r="I317" s="12"/>
      <c r="J317" s="134"/>
      <c r="K317" s="141"/>
      <c r="L317" s="17">
        <f t="shared" ref="L317:L341" si="460">K317*E317</f>
        <v>0</v>
      </c>
      <c r="M317" s="141">
        <v>1020</v>
      </c>
      <c r="N317" s="18">
        <v>44103</v>
      </c>
      <c r="O317" s="16">
        <f t="shared" si="438"/>
        <v>0</v>
      </c>
      <c r="P317" s="19">
        <f t="shared" si="443"/>
        <v>0</v>
      </c>
      <c r="Q317" s="131"/>
      <c r="R317" s="131"/>
      <c r="S317" s="131"/>
      <c r="T317" s="131"/>
      <c r="U317" s="144">
        <v>0</v>
      </c>
      <c r="V317" s="17">
        <f>U317*E317</f>
        <v>0</v>
      </c>
      <c r="W317" s="81"/>
      <c r="X317" s="83"/>
      <c r="AF317" s="22"/>
      <c r="AG317" s="22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</row>
    <row r="318" spans="1:102" ht="31.5" customHeight="1">
      <c r="A318" s="141">
        <v>16</v>
      </c>
      <c r="B318" s="13" t="s">
        <v>35</v>
      </c>
      <c r="C318" s="14" t="s">
        <v>20</v>
      </c>
      <c r="D318" s="131" t="s">
        <v>82</v>
      </c>
      <c r="E318" s="14">
        <v>16.91</v>
      </c>
      <c r="F318" s="144">
        <v>0</v>
      </c>
      <c r="G318" s="17">
        <f t="shared" ref="G318:G320" si="461">F318*E318</f>
        <v>0</v>
      </c>
      <c r="H318" s="18">
        <v>44358</v>
      </c>
      <c r="I318" s="12">
        <v>44271</v>
      </c>
      <c r="J318" s="134">
        <v>352</v>
      </c>
      <c r="K318" s="141">
        <v>100</v>
      </c>
      <c r="L318" s="17">
        <f t="shared" ref="L318:L319" si="462">K318*E318</f>
        <v>1691</v>
      </c>
      <c r="M318" s="141">
        <v>225</v>
      </c>
      <c r="N318" s="18">
        <v>44259</v>
      </c>
      <c r="O318" s="16">
        <f t="shared" si="438"/>
        <v>0</v>
      </c>
      <c r="P318" s="19">
        <f t="shared" ref="P318:P320" si="463">O318*E318</f>
        <v>0</v>
      </c>
      <c r="Q318" s="131"/>
      <c r="R318" s="131"/>
      <c r="S318" s="131"/>
      <c r="T318" s="131"/>
      <c r="U318" s="144">
        <v>0</v>
      </c>
      <c r="V318" s="17">
        <f>U318*E318</f>
        <v>0</v>
      </c>
      <c r="W318" s="81"/>
      <c r="X318" s="83"/>
      <c r="AF318" s="22"/>
      <c r="AG318" s="22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</row>
    <row r="319" spans="1:102" ht="38.25" customHeight="1">
      <c r="A319" s="141">
        <v>17</v>
      </c>
      <c r="B319" s="13" t="s">
        <v>35</v>
      </c>
      <c r="C319" s="14" t="s">
        <v>20</v>
      </c>
      <c r="D319" s="131" t="s">
        <v>82</v>
      </c>
      <c r="E319" s="14">
        <v>16.91</v>
      </c>
      <c r="F319" s="144">
        <v>42</v>
      </c>
      <c r="G319" s="17">
        <f t="shared" si="461"/>
        <v>710.22</v>
      </c>
      <c r="H319" s="18">
        <v>44358</v>
      </c>
      <c r="I319" s="84">
        <v>44321</v>
      </c>
      <c r="J319" s="134">
        <v>1065</v>
      </c>
      <c r="K319" s="141">
        <v>100</v>
      </c>
      <c r="L319" s="85">
        <f t="shared" si="462"/>
        <v>1691</v>
      </c>
      <c r="M319" s="141">
        <v>460</v>
      </c>
      <c r="N319" s="18">
        <v>44308</v>
      </c>
      <c r="O319" s="16">
        <f t="shared" si="438"/>
        <v>42</v>
      </c>
      <c r="P319" s="19">
        <f t="shared" si="463"/>
        <v>710.22</v>
      </c>
      <c r="Q319" s="131"/>
      <c r="R319" s="131"/>
      <c r="S319" s="131"/>
      <c r="T319" s="131"/>
      <c r="U319" s="144">
        <v>0</v>
      </c>
      <c r="V319" s="17">
        <f t="shared" ref="V319" si="464">U319*E319</f>
        <v>0</v>
      </c>
      <c r="W319" s="81"/>
      <c r="X319" s="83"/>
      <c r="AF319" s="22"/>
      <c r="AG319" s="22"/>
    </row>
    <row r="320" spans="1:102" ht="31.5" customHeight="1">
      <c r="A320" s="141">
        <v>18</v>
      </c>
      <c r="B320" s="13" t="s">
        <v>35</v>
      </c>
      <c r="C320" s="14" t="s">
        <v>20</v>
      </c>
      <c r="D320" s="131" t="s">
        <v>202</v>
      </c>
      <c r="E320" s="14">
        <v>20.27</v>
      </c>
      <c r="F320" s="131">
        <v>0</v>
      </c>
      <c r="G320" s="17">
        <f t="shared" si="461"/>
        <v>0</v>
      </c>
      <c r="H320" s="18">
        <v>45091</v>
      </c>
      <c r="I320" s="12">
        <v>44350</v>
      </c>
      <c r="J320" s="134">
        <v>1292</v>
      </c>
      <c r="K320" s="141">
        <v>200</v>
      </c>
      <c r="L320" s="17">
        <f>K320*E320</f>
        <v>4054</v>
      </c>
      <c r="M320" s="141">
        <v>597</v>
      </c>
      <c r="N320" s="18">
        <v>44348</v>
      </c>
      <c r="O320" s="16">
        <f>K320-U320</f>
        <v>82</v>
      </c>
      <c r="P320" s="96">
        <f t="shared" si="463"/>
        <v>1662.1399999999999</v>
      </c>
      <c r="Q320" s="131"/>
      <c r="R320" s="131"/>
      <c r="S320" s="131"/>
      <c r="T320" s="131"/>
      <c r="U320" s="131">
        <v>118</v>
      </c>
      <c r="V320" s="17">
        <f>U320*E320</f>
        <v>2391.86</v>
      </c>
      <c r="W320" s="81"/>
      <c r="X320" s="83"/>
      <c r="AF320" s="22"/>
      <c r="AG320" s="22"/>
    </row>
    <row r="321" spans="1:102" ht="38.25" customHeight="1">
      <c r="A321" s="141">
        <v>19</v>
      </c>
      <c r="B321" s="13" t="s">
        <v>44</v>
      </c>
      <c r="C321" s="14" t="s">
        <v>20</v>
      </c>
      <c r="D321" s="131" t="s">
        <v>144</v>
      </c>
      <c r="E321" s="96">
        <v>59.100999999999999</v>
      </c>
      <c r="F321" s="141">
        <v>0</v>
      </c>
      <c r="G321" s="96">
        <f t="shared" si="459"/>
        <v>0</v>
      </c>
      <c r="H321" s="18">
        <v>44469</v>
      </c>
      <c r="I321" s="84">
        <v>44207</v>
      </c>
      <c r="J321" s="134">
        <v>1</v>
      </c>
      <c r="K321" s="141">
        <v>50</v>
      </c>
      <c r="L321" s="14">
        <f t="shared" si="460"/>
        <v>2955.05</v>
      </c>
      <c r="M321" s="141">
        <v>1096</v>
      </c>
      <c r="N321" s="18">
        <v>44120</v>
      </c>
      <c r="O321" s="16">
        <f t="shared" si="438"/>
        <v>0</v>
      </c>
      <c r="P321" s="19">
        <f t="shared" si="443"/>
        <v>0</v>
      </c>
      <c r="Q321" s="97"/>
      <c r="R321" s="14"/>
      <c r="S321" s="14"/>
      <c r="T321" s="14"/>
      <c r="U321" s="141">
        <v>0</v>
      </c>
      <c r="V321" s="14">
        <f t="shared" si="458"/>
        <v>0</v>
      </c>
      <c r="W321" s="71"/>
      <c r="X321" s="83">
        <f>G321-V321</f>
        <v>0</v>
      </c>
      <c r="AF321" s="22"/>
      <c r="AG321" s="22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</row>
    <row r="322" spans="1:102" ht="38.25" customHeight="1">
      <c r="A322" s="141">
        <v>20</v>
      </c>
      <c r="B322" s="13" t="s">
        <v>44</v>
      </c>
      <c r="C322" s="14" t="s">
        <v>20</v>
      </c>
      <c r="D322" s="131" t="s">
        <v>144</v>
      </c>
      <c r="E322" s="96">
        <v>59.100999999999999</v>
      </c>
      <c r="F322" s="141">
        <v>0</v>
      </c>
      <c r="G322" s="96">
        <f t="shared" si="459"/>
        <v>0</v>
      </c>
      <c r="H322" s="18">
        <v>44469</v>
      </c>
      <c r="I322" s="84">
        <v>44232</v>
      </c>
      <c r="J322" s="134">
        <v>192</v>
      </c>
      <c r="K322" s="141">
        <v>150</v>
      </c>
      <c r="L322" s="14">
        <f t="shared" ref="L322" si="465">K322*E322</f>
        <v>8865.15</v>
      </c>
      <c r="M322" s="141">
        <v>1096</v>
      </c>
      <c r="N322" s="18">
        <v>44120</v>
      </c>
      <c r="O322" s="16">
        <f t="shared" si="438"/>
        <v>0</v>
      </c>
      <c r="P322" s="19">
        <f t="shared" si="443"/>
        <v>0</v>
      </c>
      <c r="Q322" s="97"/>
      <c r="R322" s="14"/>
      <c r="S322" s="14"/>
      <c r="T322" s="14"/>
      <c r="U322" s="141">
        <v>0</v>
      </c>
      <c r="V322" s="14">
        <f t="shared" ref="V322" si="466">U322*E322</f>
        <v>0</v>
      </c>
      <c r="W322" s="71"/>
      <c r="X322" s="83">
        <f>G322-V322</f>
        <v>0</v>
      </c>
      <c r="AF322" s="22"/>
      <c r="AG322" s="22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</row>
    <row r="323" spans="1:102" ht="38.25" customHeight="1">
      <c r="A323" s="141">
        <v>21</v>
      </c>
      <c r="B323" s="13" t="s">
        <v>44</v>
      </c>
      <c r="C323" s="14" t="s">
        <v>20</v>
      </c>
      <c r="D323" s="131" t="s">
        <v>144</v>
      </c>
      <c r="E323" s="96">
        <v>59.100999999999999</v>
      </c>
      <c r="F323" s="141">
        <v>0</v>
      </c>
      <c r="G323" s="96">
        <f t="shared" ref="G323" si="467">F323*E323</f>
        <v>0</v>
      </c>
      <c r="H323" s="18">
        <v>44469</v>
      </c>
      <c r="I323" s="84">
        <v>44259</v>
      </c>
      <c r="J323" s="134">
        <v>283</v>
      </c>
      <c r="K323" s="141">
        <v>200</v>
      </c>
      <c r="L323" s="14">
        <f t="shared" ref="L323" si="468">K323*E323</f>
        <v>11820.2</v>
      </c>
      <c r="M323" s="141">
        <v>1326</v>
      </c>
      <c r="N323" s="18">
        <v>44161</v>
      </c>
      <c r="O323" s="16">
        <f t="shared" si="438"/>
        <v>0</v>
      </c>
      <c r="P323" s="19">
        <f t="shared" ref="P323" si="469">O323*E323</f>
        <v>0</v>
      </c>
      <c r="Q323" s="97"/>
      <c r="R323" s="14"/>
      <c r="S323" s="14"/>
      <c r="T323" s="14"/>
      <c r="U323" s="141">
        <v>0</v>
      </c>
      <c r="V323" s="14">
        <f t="shared" ref="V323" si="470">U323*E323</f>
        <v>0</v>
      </c>
      <c r="W323" s="71"/>
      <c r="X323" s="83">
        <f>G323-V323</f>
        <v>0</v>
      </c>
      <c r="AF323" s="22"/>
      <c r="AG323" s="22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</row>
    <row r="324" spans="1:102" ht="38.25" customHeight="1">
      <c r="A324" s="141">
        <v>22</v>
      </c>
      <c r="B324" s="13" t="s">
        <v>44</v>
      </c>
      <c r="C324" s="14" t="s">
        <v>20</v>
      </c>
      <c r="D324" s="131" t="s">
        <v>144</v>
      </c>
      <c r="E324" s="96">
        <v>59.100999999999999</v>
      </c>
      <c r="F324" s="141">
        <v>0</v>
      </c>
      <c r="G324" s="96">
        <f t="shared" ref="G324:G326" si="471">F324*E324</f>
        <v>0</v>
      </c>
      <c r="H324" s="18">
        <v>44469</v>
      </c>
      <c r="I324" s="12">
        <v>44271</v>
      </c>
      <c r="J324" s="134">
        <v>352</v>
      </c>
      <c r="K324" s="141">
        <v>200</v>
      </c>
      <c r="L324" s="14">
        <f t="shared" ref="L324:L326" si="472">K324*E324</f>
        <v>11820.2</v>
      </c>
      <c r="M324" s="141">
        <v>1326</v>
      </c>
      <c r="N324" s="18">
        <v>44161</v>
      </c>
      <c r="O324" s="16">
        <f t="shared" si="438"/>
        <v>0</v>
      </c>
      <c r="P324" s="19">
        <f t="shared" ref="P324:P326" si="473">O324*E324</f>
        <v>0</v>
      </c>
      <c r="Q324" s="97"/>
      <c r="R324" s="14"/>
      <c r="S324" s="14"/>
      <c r="T324" s="14"/>
      <c r="U324" s="141">
        <v>0</v>
      </c>
      <c r="V324" s="14">
        <f t="shared" ref="V324:V326" si="474">U324*E324</f>
        <v>0</v>
      </c>
      <c r="W324" s="71"/>
      <c r="X324" s="83">
        <f>G324-V324</f>
        <v>0</v>
      </c>
      <c r="AF324" s="22"/>
      <c r="AG324" s="22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</row>
    <row r="325" spans="1:102" ht="38.25" customHeight="1">
      <c r="A325" s="141">
        <v>23</v>
      </c>
      <c r="B325" s="13" t="s">
        <v>44</v>
      </c>
      <c r="C325" s="14" t="s">
        <v>20</v>
      </c>
      <c r="D325" s="131" t="s">
        <v>144</v>
      </c>
      <c r="E325" s="96">
        <v>59.100999999999999</v>
      </c>
      <c r="F325" s="16">
        <v>60</v>
      </c>
      <c r="G325" s="96">
        <f t="shared" si="471"/>
        <v>3546.06</v>
      </c>
      <c r="H325" s="18">
        <v>44469</v>
      </c>
      <c r="I325" s="84">
        <v>44295</v>
      </c>
      <c r="J325" s="134">
        <v>764</v>
      </c>
      <c r="K325" s="141">
        <v>100</v>
      </c>
      <c r="L325" s="14">
        <f t="shared" si="472"/>
        <v>5910.1</v>
      </c>
      <c r="M325" s="141">
        <v>228</v>
      </c>
      <c r="N325" s="18">
        <v>44259</v>
      </c>
      <c r="O325" s="16">
        <f t="shared" si="438"/>
        <v>60</v>
      </c>
      <c r="P325" s="19">
        <f t="shared" ref="P325" si="475">O325*E325</f>
        <v>3546.06</v>
      </c>
      <c r="Q325" s="97"/>
      <c r="R325" s="14"/>
      <c r="S325" s="14"/>
      <c r="T325" s="14"/>
      <c r="U325" s="16">
        <v>0</v>
      </c>
      <c r="V325" s="14">
        <f t="shared" si="474"/>
        <v>0</v>
      </c>
      <c r="W325" s="71"/>
      <c r="X325" s="83">
        <f t="shared" ref="X325:X326" si="476">G325-V325</f>
        <v>3546.06</v>
      </c>
      <c r="AF325" s="22"/>
      <c r="AG325" s="22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</row>
    <row r="326" spans="1:102" ht="38.25" customHeight="1">
      <c r="A326" s="141">
        <v>24</v>
      </c>
      <c r="B326" s="13" t="s">
        <v>44</v>
      </c>
      <c r="C326" s="14" t="s">
        <v>20</v>
      </c>
      <c r="D326" s="131" t="s">
        <v>144</v>
      </c>
      <c r="E326" s="96">
        <v>59.100999999999999</v>
      </c>
      <c r="F326" s="16">
        <v>200</v>
      </c>
      <c r="G326" s="96">
        <f t="shared" si="471"/>
        <v>11820.2</v>
      </c>
      <c r="H326" s="18">
        <v>44469</v>
      </c>
      <c r="I326" s="84">
        <v>44321</v>
      </c>
      <c r="J326" s="134">
        <v>1065</v>
      </c>
      <c r="K326" s="141">
        <v>200</v>
      </c>
      <c r="L326" s="14">
        <f t="shared" si="472"/>
        <v>11820.2</v>
      </c>
      <c r="M326" s="141">
        <v>228</v>
      </c>
      <c r="N326" s="18">
        <v>44259</v>
      </c>
      <c r="O326" s="16">
        <f t="shared" si="438"/>
        <v>200</v>
      </c>
      <c r="P326" s="19">
        <f t="shared" si="473"/>
        <v>11820.2</v>
      </c>
      <c r="Q326" s="97"/>
      <c r="R326" s="14"/>
      <c r="S326" s="14"/>
      <c r="T326" s="14"/>
      <c r="U326" s="16">
        <v>0</v>
      </c>
      <c r="V326" s="14">
        <f t="shared" si="474"/>
        <v>0</v>
      </c>
      <c r="W326" s="71"/>
      <c r="X326" s="83">
        <f t="shared" si="476"/>
        <v>11820.2</v>
      </c>
      <c r="AF326" s="22"/>
      <c r="AG326" s="22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</row>
    <row r="327" spans="1:102" ht="38.25" customHeight="1">
      <c r="A327" s="141">
        <v>25</v>
      </c>
      <c r="B327" s="13" t="s">
        <v>44</v>
      </c>
      <c r="C327" s="14" t="s">
        <v>20</v>
      </c>
      <c r="D327" s="131" t="s">
        <v>144</v>
      </c>
      <c r="E327" s="96">
        <v>59.100999999999999</v>
      </c>
      <c r="F327" s="141">
        <v>0</v>
      </c>
      <c r="G327" s="96">
        <f t="shared" ref="G327" si="477">F327*E327</f>
        <v>0</v>
      </c>
      <c r="H327" s="18">
        <v>44469</v>
      </c>
      <c r="I327" s="12">
        <v>44348</v>
      </c>
      <c r="J327" s="134">
        <v>1224</v>
      </c>
      <c r="K327" s="141">
        <v>500</v>
      </c>
      <c r="L327" s="14">
        <f t="shared" ref="L327" si="478">K327*E327</f>
        <v>29550.5</v>
      </c>
      <c r="M327" s="141">
        <v>228</v>
      </c>
      <c r="N327" s="18">
        <v>44259</v>
      </c>
      <c r="O327" s="16">
        <f>K327-U327</f>
        <v>0</v>
      </c>
      <c r="P327" s="19">
        <f t="shared" ref="P327" si="479">O327*E327</f>
        <v>0</v>
      </c>
      <c r="Q327" s="97"/>
      <c r="R327" s="14"/>
      <c r="S327" s="14"/>
      <c r="T327" s="14"/>
      <c r="U327" s="141">
        <v>500</v>
      </c>
      <c r="V327" s="14">
        <f t="shared" ref="V327" si="480">U327*E327</f>
        <v>29550.5</v>
      </c>
      <c r="W327" s="71"/>
      <c r="X327" s="83">
        <f>G327-V327</f>
        <v>-29550.5</v>
      </c>
      <c r="AF327" s="22"/>
      <c r="AG327" s="22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</row>
    <row r="328" spans="1:102" ht="53.25" customHeight="1">
      <c r="A328" s="141">
        <v>26</v>
      </c>
      <c r="B328" s="13" t="s">
        <v>101</v>
      </c>
      <c r="C328" s="124" t="s">
        <v>20</v>
      </c>
      <c r="D328" s="131" t="s">
        <v>91</v>
      </c>
      <c r="E328" s="23">
        <v>36.090000000000003</v>
      </c>
      <c r="F328" s="16">
        <v>0</v>
      </c>
      <c r="G328" s="17">
        <f t="shared" si="459"/>
        <v>0</v>
      </c>
      <c r="H328" s="18">
        <v>44439</v>
      </c>
      <c r="I328" s="84">
        <v>44232</v>
      </c>
      <c r="J328" s="134">
        <v>192</v>
      </c>
      <c r="K328" s="141">
        <v>400</v>
      </c>
      <c r="L328" s="14">
        <f t="shared" si="460"/>
        <v>14436.000000000002</v>
      </c>
      <c r="M328" s="141">
        <v>1237</v>
      </c>
      <c r="N328" s="18">
        <v>43773</v>
      </c>
      <c r="O328" s="16">
        <f t="shared" si="438"/>
        <v>0</v>
      </c>
      <c r="P328" s="19">
        <f t="shared" si="443"/>
        <v>0</v>
      </c>
      <c r="Q328" s="20"/>
      <c r="R328" s="17"/>
      <c r="S328" s="28"/>
      <c r="T328" s="28"/>
      <c r="U328" s="16">
        <v>0</v>
      </c>
      <c r="V328" s="14">
        <f t="shared" ref="V328:V341" si="481">U328*E328</f>
        <v>0</v>
      </c>
      <c r="W328" s="71"/>
      <c r="Y328" s="21">
        <f>G328-V328</f>
        <v>0</v>
      </c>
      <c r="AE328" s="22"/>
      <c r="AF328" s="22"/>
    </row>
    <row r="329" spans="1:102" ht="53.25" customHeight="1">
      <c r="A329" s="141">
        <v>27</v>
      </c>
      <c r="B329" s="13" t="s">
        <v>101</v>
      </c>
      <c r="C329" s="124" t="s">
        <v>20</v>
      </c>
      <c r="D329" s="131" t="s">
        <v>95</v>
      </c>
      <c r="E329" s="23">
        <v>36.090000000000003</v>
      </c>
      <c r="F329" s="16">
        <v>0</v>
      </c>
      <c r="G329" s="17">
        <f t="shared" ref="G329" si="482">F329*E329</f>
        <v>0</v>
      </c>
      <c r="H329" s="18">
        <v>44439</v>
      </c>
      <c r="I329" s="12">
        <v>44271</v>
      </c>
      <c r="J329" s="134">
        <v>352</v>
      </c>
      <c r="K329" s="141">
        <v>300</v>
      </c>
      <c r="L329" s="14">
        <f t="shared" ref="L329" si="483">K329*E329</f>
        <v>10827.000000000002</v>
      </c>
      <c r="M329" s="141">
        <v>1237</v>
      </c>
      <c r="N329" s="18">
        <v>43773</v>
      </c>
      <c r="O329" s="16">
        <f t="shared" si="438"/>
        <v>0</v>
      </c>
      <c r="P329" s="19">
        <f t="shared" ref="P329:P330" si="484">O329*E329</f>
        <v>0</v>
      </c>
      <c r="Q329" s="20"/>
      <c r="R329" s="17"/>
      <c r="S329" s="28"/>
      <c r="T329" s="28"/>
      <c r="U329" s="16">
        <v>0</v>
      </c>
      <c r="V329" s="14">
        <f t="shared" ref="V329:V330" si="485">U329*E329</f>
        <v>0</v>
      </c>
      <c r="W329" s="71"/>
      <c r="Y329" s="21">
        <f>G329-V329</f>
        <v>0</v>
      </c>
      <c r="AE329" s="22"/>
      <c r="AF329" s="22"/>
    </row>
    <row r="330" spans="1:102" ht="72" customHeight="1">
      <c r="A330" s="141">
        <v>28</v>
      </c>
      <c r="B330" s="13" t="s">
        <v>101</v>
      </c>
      <c r="C330" s="124" t="s">
        <v>20</v>
      </c>
      <c r="D330" s="131" t="s">
        <v>95</v>
      </c>
      <c r="E330" s="23">
        <v>36.090000000000003</v>
      </c>
      <c r="F330" s="16">
        <v>793</v>
      </c>
      <c r="G330" s="17">
        <f>F330*E330</f>
        <v>28619.370000000003</v>
      </c>
      <c r="H330" s="18">
        <v>44439</v>
      </c>
      <c r="I330" s="84">
        <v>44321</v>
      </c>
      <c r="J330" s="134">
        <v>1065</v>
      </c>
      <c r="K330" s="34">
        <v>900</v>
      </c>
      <c r="L330" s="14">
        <f>K330*E330</f>
        <v>32481.000000000004</v>
      </c>
      <c r="M330" s="141">
        <v>1237</v>
      </c>
      <c r="N330" s="18">
        <v>43773</v>
      </c>
      <c r="O330" s="16">
        <f t="shared" si="438"/>
        <v>467</v>
      </c>
      <c r="P330" s="19">
        <f t="shared" si="484"/>
        <v>16854.030000000002</v>
      </c>
      <c r="Q330" s="20"/>
      <c r="R330" s="17"/>
      <c r="S330" s="124"/>
      <c r="T330" s="124"/>
      <c r="U330" s="16">
        <v>326</v>
      </c>
      <c r="V330" s="14">
        <f t="shared" si="485"/>
        <v>11765.340000000002</v>
      </c>
      <c r="W330" s="71"/>
      <c r="Y330" s="21"/>
      <c r="AE330" s="22"/>
      <c r="AF330" s="22"/>
    </row>
    <row r="331" spans="1:102" ht="34.5" customHeight="1">
      <c r="A331" s="141">
        <v>29</v>
      </c>
      <c r="B331" s="31" t="s">
        <v>77</v>
      </c>
      <c r="C331" s="131" t="s">
        <v>20</v>
      </c>
      <c r="D331" s="131" t="s">
        <v>151</v>
      </c>
      <c r="E331" s="32">
        <v>5.4969999999999999</v>
      </c>
      <c r="F331" s="16">
        <v>0</v>
      </c>
      <c r="G331" s="17">
        <f t="shared" si="459"/>
        <v>0</v>
      </c>
      <c r="H331" s="33">
        <v>44388</v>
      </c>
      <c r="I331" s="84">
        <v>44207</v>
      </c>
      <c r="J331" s="134">
        <v>1</v>
      </c>
      <c r="K331" s="34">
        <v>300</v>
      </c>
      <c r="L331" s="14">
        <f t="shared" ref="L331" si="486">K331*E331</f>
        <v>1649.1</v>
      </c>
      <c r="M331" s="134">
        <v>1250</v>
      </c>
      <c r="N331" s="12">
        <v>44152</v>
      </c>
      <c r="O331" s="16">
        <f t="shared" si="438"/>
        <v>0</v>
      </c>
      <c r="P331" s="19">
        <f t="shared" si="443"/>
        <v>0</v>
      </c>
      <c r="Q331" s="20"/>
      <c r="R331" s="17"/>
      <c r="S331" s="124"/>
      <c r="T331" s="124"/>
      <c r="U331" s="16">
        <v>0</v>
      </c>
      <c r="V331" s="14">
        <f t="shared" si="481"/>
        <v>0</v>
      </c>
      <c r="W331" s="71"/>
      <c r="X331" s="83">
        <f>G331-V331</f>
        <v>0</v>
      </c>
      <c r="AF331" s="22"/>
      <c r="AG331" s="22"/>
    </row>
    <row r="332" spans="1:102" ht="34.5" customHeight="1">
      <c r="A332" s="141">
        <v>30</v>
      </c>
      <c r="B332" s="31" t="s">
        <v>77</v>
      </c>
      <c r="C332" s="131" t="s">
        <v>20</v>
      </c>
      <c r="D332" s="131" t="s">
        <v>151</v>
      </c>
      <c r="E332" s="32">
        <v>5.4969999999999999</v>
      </c>
      <c r="F332" s="16">
        <v>0</v>
      </c>
      <c r="G332" s="17">
        <f t="shared" si="459"/>
        <v>0</v>
      </c>
      <c r="H332" s="33">
        <v>44413</v>
      </c>
      <c r="I332" s="84">
        <v>44232</v>
      </c>
      <c r="J332" s="134">
        <v>192</v>
      </c>
      <c r="K332" s="34">
        <v>350</v>
      </c>
      <c r="L332" s="14">
        <f t="shared" ref="L332:L340" si="487">K332*E332</f>
        <v>1923.95</v>
      </c>
      <c r="M332" s="134">
        <v>1250</v>
      </c>
      <c r="N332" s="12">
        <v>44152</v>
      </c>
      <c r="O332" s="16">
        <f t="shared" si="438"/>
        <v>0</v>
      </c>
      <c r="P332" s="19">
        <f t="shared" si="443"/>
        <v>0</v>
      </c>
      <c r="Q332" s="20"/>
      <c r="R332" s="17"/>
      <c r="S332" s="124"/>
      <c r="T332" s="124"/>
      <c r="U332" s="16">
        <v>0</v>
      </c>
      <c r="V332" s="14">
        <f t="shared" si="481"/>
        <v>0</v>
      </c>
      <c r="W332" s="71"/>
      <c r="X332" s="83">
        <f>G332-V332</f>
        <v>0</v>
      </c>
      <c r="AF332" s="22"/>
      <c r="AG332" s="22"/>
    </row>
    <row r="333" spans="1:102" ht="34.5" customHeight="1">
      <c r="A333" s="141">
        <v>31</v>
      </c>
      <c r="B333" s="31" t="s">
        <v>77</v>
      </c>
      <c r="C333" s="131" t="s">
        <v>20</v>
      </c>
      <c r="D333" s="131" t="s">
        <v>151</v>
      </c>
      <c r="E333" s="32">
        <v>5.4969999999999999</v>
      </c>
      <c r="F333" s="16">
        <v>0</v>
      </c>
      <c r="G333" s="17">
        <f t="shared" ref="G333:G334" si="488">F333*E333</f>
        <v>0</v>
      </c>
      <c r="H333" s="33">
        <v>44443</v>
      </c>
      <c r="I333" s="84">
        <v>44259</v>
      </c>
      <c r="J333" s="134">
        <v>283</v>
      </c>
      <c r="K333" s="34">
        <v>300</v>
      </c>
      <c r="L333" s="14">
        <f t="shared" ref="L333" si="489">K333*E333</f>
        <v>1649.1</v>
      </c>
      <c r="M333" s="134">
        <v>164</v>
      </c>
      <c r="N333" s="12">
        <v>44245</v>
      </c>
      <c r="O333" s="16">
        <f t="shared" si="438"/>
        <v>0</v>
      </c>
      <c r="P333" s="19">
        <f t="shared" ref="P333" si="490">O333*E333</f>
        <v>0</v>
      </c>
      <c r="Q333" s="20"/>
      <c r="R333" s="17"/>
      <c r="S333" s="124"/>
      <c r="T333" s="124"/>
      <c r="U333" s="16">
        <v>0</v>
      </c>
      <c r="V333" s="14">
        <f t="shared" si="481"/>
        <v>0</v>
      </c>
      <c r="W333" s="71"/>
      <c r="X333" s="83">
        <f>G333-V333</f>
        <v>0</v>
      </c>
      <c r="AF333" s="22"/>
      <c r="AG333" s="22"/>
    </row>
    <row r="334" spans="1:102" ht="34.5" customHeight="1">
      <c r="A334" s="141">
        <v>32</v>
      </c>
      <c r="B334" s="31" t="s">
        <v>77</v>
      </c>
      <c r="C334" s="131" t="s">
        <v>20</v>
      </c>
      <c r="D334" s="131" t="s">
        <v>151</v>
      </c>
      <c r="E334" s="32">
        <v>5.4969999999999999</v>
      </c>
      <c r="F334" s="16">
        <v>0</v>
      </c>
      <c r="G334" s="17">
        <f t="shared" si="488"/>
        <v>0</v>
      </c>
      <c r="H334" s="33">
        <v>44443</v>
      </c>
      <c r="I334" s="84">
        <v>44295</v>
      </c>
      <c r="J334" s="134">
        <v>764</v>
      </c>
      <c r="K334" s="34">
        <v>200</v>
      </c>
      <c r="L334" s="14">
        <f>K334*E334</f>
        <v>1099.4000000000001</v>
      </c>
      <c r="M334" s="134">
        <v>227</v>
      </c>
      <c r="N334" s="12">
        <v>44259</v>
      </c>
      <c r="O334" s="16">
        <f t="shared" si="438"/>
        <v>0</v>
      </c>
      <c r="P334" s="19">
        <f t="shared" ref="P334" si="491">O334*E334</f>
        <v>0</v>
      </c>
      <c r="Q334" s="20"/>
      <c r="R334" s="17"/>
      <c r="S334" s="124"/>
      <c r="T334" s="124"/>
      <c r="U334" s="16">
        <v>0</v>
      </c>
      <c r="V334" s="14">
        <f t="shared" si="481"/>
        <v>0</v>
      </c>
      <c r="W334" s="71"/>
      <c r="X334" s="83"/>
      <c r="AF334" s="22"/>
      <c r="AG334" s="22"/>
    </row>
    <row r="335" spans="1:102" ht="34.5" customHeight="1">
      <c r="A335" s="141">
        <v>33</v>
      </c>
      <c r="B335" s="31" t="s">
        <v>77</v>
      </c>
      <c r="C335" s="131" t="s">
        <v>20</v>
      </c>
      <c r="D335" s="131" t="s">
        <v>151</v>
      </c>
      <c r="E335" s="32">
        <v>5.4969999999999999</v>
      </c>
      <c r="F335" s="16">
        <v>280</v>
      </c>
      <c r="G335" s="17">
        <f>F335*E335</f>
        <v>1539.1599999999999</v>
      </c>
      <c r="H335" s="33">
        <v>44505</v>
      </c>
      <c r="I335" s="84">
        <v>44321</v>
      </c>
      <c r="J335" s="134">
        <v>1065</v>
      </c>
      <c r="K335" s="34">
        <v>300</v>
      </c>
      <c r="L335" s="14">
        <f>K335*E335</f>
        <v>1649.1</v>
      </c>
      <c r="M335" s="134">
        <v>227</v>
      </c>
      <c r="N335" s="12">
        <v>44259</v>
      </c>
      <c r="O335" s="16">
        <f t="shared" si="438"/>
        <v>280</v>
      </c>
      <c r="P335" s="19">
        <f t="shared" ref="P335:P337" si="492">O335*E335</f>
        <v>1539.1599999999999</v>
      </c>
      <c r="Q335" s="20"/>
      <c r="R335" s="17"/>
      <c r="S335" s="124"/>
      <c r="T335" s="124"/>
      <c r="U335" s="16">
        <v>0</v>
      </c>
      <c r="V335" s="14">
        <f>U335*E335</f>
        <v>0</v>
      </c>
      <c r="W335" s="71"/>
      <c r="X335" s="83">
        <f t="shared" ref="X335" si="493">G335-V335</f>
        <v>1539.1599999999999</v>
      </c>
      <c r="AF335" s="22"/>
      <c r="AG335" s="22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</row>
    <row r="336" spans="1:102" ht="34.5" customHeight="1">
      <c r="A336" s="141">
        <v>34</v>
      </c>
      <c r="B336" s="31" t="s">
        <v>77</v>
      </c>
      <c r="C336" s="131" t="s">
        <v>20</v>
      </c>
      <c r="D336" s="131" t="s">
        <v>151</v>
      </c>
      <c r="E336" s="32">
        <v>5.4969999999999999</v>
      </c>
      <c r="F336" s="16">
        <v>0</v>
      </c>
      <c r="G336" s="17">
        <f t="shared" ref="G336" si="494">F336*E336</f>
        <v>0</v>
      </c>
      <c r="H336" s="33">
        <v>44531</v>
      </c>
      <c r="I336" s="12">
        <v>44348</v>
      </c>
      <c r="J336" s="134">
        <v>1224</v>
      </c>
      <c r="K336" s="34">
        <v>300</v>
      </c>
      <c r="L336" s="14">
        <f>K336*E336</f>
        <v>1649.1</v>
      </c>
      <c r="M336" s="134">
        <v>227</v>
      </c>
      <c r="N336" s="12">
        <v>44259</v>
      </c>
      <c r="O336" s="16">
        <f>K336-U336</f>
        <v>210</v>
      </c>
      <c r="P336" s="19">
        <f t="shared" si="492"/>
        <v>1154.3699999999999</v>
      </c>
      <c r="Q336" s="20"/>
      <c r="R336" s="17"/>
      <c r="S336" s="124"/>
      <c r="T336" s="124"/>
      <c r="U336" s="16">
        <v>90</v>
      </c>
      <c r="V336" s="14">
        <f t="shared" ref="V336" si="495">U336*E336</f>
        <v>494.73</v>
      </c>
      <c r="W336" s="71"/>
      <c r="X336" s="83"/>
      <c r="AF336" s="22"/>
      <c r="AG336" s="22"/>
    </row>
    <row r="337" spans="1:102" s="27" customFormat="1" ht="44.25" customHeight="1">
      <c r="A337" s="141">
        <v>35</v>
      </c>
      <c r="B337" s="31" t="s">
        <v>42</v>
      </c>
      <c r="C337" s="131" t="s">
        <v>20</v>
      </c>
      <c r="D337" s="131" t="s">
        <v>113</v>
      </c>
      <c r="E337" s="32">
        <v>132.83000000000001</v>
      </c>
      <c r="F337" s="16">
        <v>800</v>
      </c>
      <c r="G337" s="17">
        <f t="shared" ref="G337" si="496">F337*E337</f>
        <v>106264.00000000001</v>
      </c>
      <c r="H337" s="33">
        <v>44469</v>
      </c>
      <c r="I337" s="84">
        <v>44321</v>
      </c>
      <c r="J337" s="134">
        <v>1065</v>
      </c>
      <c r="K337" s="34">
        <v>800</v>
      </c>
      <c r="L337" s="14">
        <f>K337*E337</f>
        <v>106264.00000000001</v>
      </c>
      <c r="M337" s="134">
        <v>1312</v>
      </c>
      <c r="N337" s="12">
        <v>44159</v>
      </c>
      <c r="O337" s="16">
        <f t="shared" si="438"/>
        <v>258</v>
      </c>
      <c r="P337" s="19">
        <f t="shared" si="492"/>
        <v>34270.140000000007</v>
      </c>
      <c r="Q337" s="20"/>
      <c r="R337" s="17"/>
      <c r="S337" s="124"/>
      <c r="T337" s="124"/>
      <c r="U337" s="16">
        <v>542</v>
      </c>
      <c r="V337" s="14">
        <f>U337*E337</f>
        <v>71993.86</v>
      </c>
      <c r="W337" s="71"/>
      <c r="X337" s="83"/>
      <c r="Y337" s="4"/>
      <c r="Z337" s="4"/>
      <c r="AA337" s="4"/>
      <c r="AB337" s="5"/>
      <c r="AC337" s="5"/>
      <c r="AD337" s="5"/>
      <c r="AE337" s="5"/>
      <c r="AF337" s="22"/>
      <c r="AG337" s="22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</row>
    <row r="338" spans="1:102" s="27" customFormat="1" ht="30.75" customHeight="1">
      <c r="A338" s="141">
        <v>36</v>
      </c>
      <c r="B338" s="31" t="s">
        <v>42</v>
      </c>
      <c r="C338" s="14" t="s">
        <v>20</v>
      </c>
      <c r="D338" s="131" t="s">
        <v>112</v>
      </c>
      <c r="E338" s="32">
        <v>132.83000000000001</v>
      </c>
      <c r="F338" s="16">
        <v>86</v>
      </c>
      <c r="G338" s="14">
        <f>F338*E338</f>
        <v>11423.380000000001</v>
      </c>
      <c r="H338" s="33">
        <v>44469</v>
      </c>
      <c r="I338" s="84">
        <v>44295</v>
      </c>
      <c r="J338" s="134">
        <v>764</v>
      </c>
      <c r="K338" s="34">
        <v>200</v>
      </c>
      <c r="L338" s="14">
        <f>K338*E338</f>
        <v>26566.000000000004</v>
      </c>
      <c r="M338" s="134">
        <v>96</v>
      </c>
      <c r="N338" s="12">
        <v>44232</v>
      </c>
      <c r="O338" s="16">
        <f t="shared" si="438"/>
        <v>86</v>
      </c>
      <c r="P338" s="19">
        <f t="shared" ref="P338" si="497">O338*E338</f>
        <v>11423.380000000001</v>
      </c>
      <c r="Q338" s="20"/>
      <c r="R338" s="17"/>
      <c r="S338" s="124"/>
      <c r="T338" s="124"/>
      <c r="U338" s="16">
        <v>0</v>
      </c>
      <c r="V338" s="14">
        <f>U338*E338</f>
        <v>0</v>
      </c>
      <c r="W338" s="71"/>
      <c r="X338" s="83">
        <f>G338-V338</f>
        <v>11423.380000000001</v>
      </c>
      <c r="Y338" s="4"/>
      <c r="Z338" s="4"/>
      <c r="AA338" s="4"/>
      <c r="AB338" s="5"/>
      <c r="AC338" s="5"/>
      <c r="AD338" s="5"/>
      <c r="AE338" s="5"/>
      <c r="AF338" s="22"/>
      <c r="AG338" s="22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</row>
    <row r="339" spans="1:102" ht="43.5" customHeight="1">
      <c r="A339" s="141">
        <v>37</v>
      </c>
      <c r="B339" s="31" t="s">
        <v>42</v>
      </c>
      <c r="C339" s="14" t="s">
        <v>20</v>
      </c>
      <c r="D339" s="131" t="s">
        <v>110</v>
      </c>
      <c r="E339" s="32">
        <v>123.47</v>
      </c>
      <c r="F339" s="16">
        <v>0</v>
      </c>
      <c r="G339" s="17">
        <f t="shared" si="459"/>
        <v>0</v>
      </c>
      <c r="H339" s="33">
        <v>44439</v>
      </c>
      <c r="I339" s="12"/>
      <c r="J339" s="134"/>
      <c r="K339" s="141"/>
      <c r="L339" s="14">
        <f t="shared" si="487"/>
        <v>0</v>
      </c>
      <c r="M339" s="134">
        <v>52</v>
      </c>
      <c r="N339" s="12">
        <v>43850</v>
      </c>
      <c r="O339" s="16">
        <f t="shared" si="438"/>
        <v>0</v>
      </c>
      <c r="P339" s="19">
        <f t="shared" si="443"/>
        <v>0</v>
      </c>
      <c r="Q339" s="20"/>
      <c r="R339" s="17"/>
      <c r="S339" s="124"/>
      <c r="T339" s="124"/>
      <c r="U339" s="16">
        <v>0</v>
      </c>
      <c r="V339" s="14">
        <f t="shared" si="481"/>
        <v>0</v>
      </c>
      <c r="W339" s="71"/>
      <c r="X339" s="45"/>
      <c r="Y339" s="5"/>
      <c r="Z339" s="5"/>
      <c r="AA339" s="5"/>
      <c r="AF339" s="22"/>
      <c r="AG339" s="22"/>
    </row>
    <row r="340" spans="1:102" ht="43.5" customHeight="1">
      <c r="A340" s="141">
        <v>38</v>
      </c>
      <c r="B340" s="31" t="s">
        <v>42</v>
      </c>
      <c r="C340" s="14" t="s">
        <v>20</v>
      </c>
      <c r="D340" s="131" t="s">
        <v>156</v>
      </c>
      <c r="E340" s="32">
        <v>123.47</v>
      </c>
      <c r="F340" s="16">
        <v>0</v>
      </c>
      <c r="G340" s="17">
        <f t="shared" ref="G340" si="498">F340*E340</f>
        <v>0</v>
      </c>
      <c r="H340" s="33">
        <v>44439</v>
      </c>
      <c r="I340" s="84">
        <v>44232</v>
      </c>
      <c r="J340" s="134">
        <v>192</v>
      </c>
      <c r="K340" s="141">
        <v>100</v>
      </c>
      <c r="L340" s="14">
        <f t="shared" si="487"/>
        <v>12347</v>
      </c>
      <c r="M340" s="134">
        <v>1100</v>
      </c>
      <c r="N340" s="12">
        <v>44120</v>
      </c>
      <c r="O340" s="16">
        <f t="shared" si="438"/>
        <v>0</v>
      </c>
      <c r="P340" s="19">
        <f t="shared" ref="P340" si="499">O340*E340</f>
        <v>0</v>
      </c>
      <c r="Q340" s="20"/>
      <c r="R340" s="17"/>
      <c r="S340" s="124"/>
      <c r="T340" s="124"/>
      <c r="U340" s="16">
        <v>0</v>
      </c>
      <c r="V340" s="14">
        <f t="shared" si="481"/>
        <v>0</v>
      </c>
      <c r="W340" s="71"/>
      <c r="X340" s="45"/>
      <c r="Y340" s="5"/>
      <c r="Z340" s="5"/>
      <c r="AA340" s="5"/>
      <c r="AF340" s="22"/>
      <c r="AG340" s="22"/>
    </row>
    <row r="341" spans="1:102" ht="43.5" customHeight="1">
      <c r="A341" s="141">
        <v>39</v>
      </c>
      <c r="B341" s="31" t="s">
        <v>42</v>
      </c>
      <c r="C341" s="14" t="s">
        <v>20</v>
      </c>
      <c r="D341" s="131" t="s">
        <v>156</v>
      </c>
      <c r="E341" s="32">
        <v>123.47</v>
      </c>
      <c r="F341" s="16">
        <v>0</v>
      </c>
      <c r="G341" s="17">
        <f t="shared" si="459"/>
        <v>0</v>
      </c>
      <c r="H341" s="33">
        <v>44439</v>
      </c>
      <c r="I341" s="84">
        <v>44259</v>
      </c>
      <c r="J341" s="134">
        <v>283</v>
      </c>
      <c r="K341" s="141">
        <v>400</v>
      </c>
      <c r="L341" s="14">
        <f t="shared" si="460"/>
        <v>49388</v>
      </c>
      <c r="M341" s="134">
        <v>96</v>
      </c>
      <c r="N341" s="12">
        <v>44232</v>
      </c>
      <c r="O341" s="16">
        <f t="shared" si="438"/>
        <v>0</v>
      </c>
      <c r="P341" s="19">
        <f t="shared" si="443"/>
        <v>0</v>
      </c>
      <c r="Q341" s="20"/>
      <c r="R341" s="17"/>
      <c r="S341" s="124"/>
      <c r="T341" s="124"/>
      <c r="U341" s="16">
        <v>0</v>
      </c>
      <c r="V341" s="14">
        <f t="shared" si="481"/>
        <v>0</v>
      </c>
      <c r="W341" s="71"/>
      <c r="X341" s="45"/>
      <c r="Y341" s="5"/>
      <c r="Z341" s="5"/>
      <c r="AA341" s="5"/>
      <c r="AF341" s="22"/>
      <c r="AG341" s="22"/>
    </row>
    <row r="342" spans="1:102" ht="22.5" customHeight="1">
      <c r="A342" s="35"/>
      <c r="B342" s="36"/>
      <c r="C342" s="128"/>
      <c r="D342" s="41"/>
      <c r="E342" s="41"/>
      <c r="F342" s="88">
        <f>SUM(F303:F341)</f>
        <v>2683</v>
      </c>
      <c r="G342" s="94">
        <f>SUM(G303:G341)</f>
        <v>169082.33800000002</v>
      </c>
      <c r="H342" s="82"/>
      <c r="I342" s="82"/>
      <c r="J342" s="124"/>
      <c r="K342" s="128">
        <f>SUM(K303:K341)</f>
        <v>10020</v>
      </c>
      <c r="L342" s="41">
        <f>SUM(L303:L341)</f>
        <v>409464.93000000005</v>
      </c>
      <c r="M342" s="128"/>
      <c r="N342" s="82"/>
      <c r="O342" s="128">
        <f>SUM(O303:O341)</f>
        <v>2471</v>
      </c>
      <c r="P342" s="94">
        <f>SUM(P303:P341)</f>
        <v>97356.750000000015</v>
      </c>
      <c r="Q342" s="133"/>
      <c r="R342" s="41"/>
      <c r="S342" s="133"/>
      <c r="T342" s="133"/>
      <c r="U342" s="88">
        <f>SUM(U303:U341)</f>
        <v>2162</v>
      </c>
      <c r="V342" s="94">
        <f>SUM(V303:V341)</f>
        <v>119169.48800000001</v>
      </c>
      <c r="W342" s="91"/>
      <c r="X342" s="83">
        <f>G342-V342</f>
        <v>49912.850000000006</v>
      </c>
      <c r="AF342" s="22"/>
      <c r="AG342" s="22"/>
    </row>
    <row r="343" spans="1:102" ht="34.5" customHeight="1">
      <c r="A343" s="206" t="s">
        <v>60</v>
      </c>
      <c r="B343" s="206"/>
      <c r="C343" s="206"/>
      <c r="D343" s="206"/>
      <c r="E343" s="206"/>
      <c r="F343" s="206"/>
      <c r="G343" s="206"/>
      <c r="H343" s="206"/>
      <c r="I343" s="206"/>
      <c r="J343" s="206"/>
      <c r="K343" s="206"/>
      <c r="L343" s="206"/>
      <c r="M343" s="206"/>
      <c r="N343" s="206"/>
      <c r="O343" s="206"/>
      <c r="P343" s="206"/>
      <c r="Q343" s="206"/>
      <c r="R343" s="206"/>
      <c r="S343" s="206"/>
      <c r="T343" s="206"/>
      <c r="U343" s="206"/>
      <c r="V343" s="206"/>
      <c r="W343" s="99"/>
      <c r="X343" s="83">
        <f>G343-V343</f>
        <v>0</v>
      </c>
      <c r="AF343" s="22"/>
      <c r="AG343" s="22"/>
    </row>
    <row r="344" spans="1:102" ht="37.5" customHeight="1">
      <c r="A344" s="141">
        <v>1</v>
      </c>
      <c r="B344" s="13" t="s">
        <v>59</v>
      </c>
      <c r="C344" s="124" t="s">
        <v>20</v>
      </c>
      <c r="D344" s="131" t="s">
        <v>92</v>
      </c>
      <c r="E344" s="135">
        <v>55.58</v>
      </c>
      <c r="F344" s="16">
        <v>0</v>
      </c>
      <c r="G344" s="96">
        <f>F344*E344</f>
        <v>0</v>
      </c>
      <c r="H344" s="18">
        <v>44316</v>
      </c>
      <c r="I344" s="12">
        <v>44224</v>
      </c>
      <c r="J344" s="134">
        <v>110</v>
      </c>
      <c r="K344" s="141">
        <v>100</v>
      </c>
      <c r="L344" s="14">
        <f t="shared" ref="L344:L347" si="500">K344*E344</f>
        <v>5558</v>
      </c>
      <c r="M344" s="141">
        <v>1249</v>
      </c>
      <c r="N344" s="18">
        <v>43439</v>
      </c>
      <c r="O344" s="16">
        <f>F344-U344</f>
        <v>0</v>
      </c>
      <c r="P344" s="19">
        <f>O344*E344</f>
        <v>0</v>
      </c>
      <c r="Q344" s="131"/>
      <c r="R344" s="17"/>
      <c r="S344" s="28"/>
      <c r="T344" s="28"/>
      <c r="U344" s="16">
        <v>0</v>
      </c>
      <c r="V344" s="14">
        <f t="shared" ref="V344:V347" si="501">U344*E344</f>
        <v>0</v>
      </c>
      <c r="W344" s="71"/>
      <c r="X344" s="83"/>
      <c r="AF344" s="22"/>
      <c r="AG344" s="22"/>
    </row>
    <row r="345" spans="1:102" ht="37.5" customHeight="1">
      <c r="A345" s="141">
        <v>2</v>
      </c>
      <c r="B345" s="13" t="s">
        <v>59</v>
      </c>
      <c r="C345" s="124" t="s">
        <v>20</v>
      </c>
      <c r="D345" s="131" t="s">
        <v>47</v>
      </c>
      <c r="E345" s="135">
        <v>55.58</v>
      </c>
      <c r="F345" s="16">
        <v>22</v>
      </c>
      <c r="G345" s="96">
        <f>F345*E345</f>
        <v>1222.76</v>
      </c>
      <c r="H345" s="18">
        <v>44377</v>
      </c>
      <c r="I345" s="12">
        <v>44271</v>
      </c>
      <c r="J345" s="134">
        <v>455</v>
      </c>
      <c r="K345" s="141">
        <v>120</v>
      </c>
      <c r="L345" s="14">
        <f t="shared" ref="L345:L346" si="502">K345*E345</f>
        <v>6669.5999999999995</v>
      </c>
      <c r="M345" s="141">
        <v>1249</v>
      </c>
      <c r="N345" s="18">
        <v>43439</v>
      </c>
      <c r="O345" s="16">
        <f t="shared" ref="O345:O377" si="503">F345-U345</f>
        <v>22</v>
      </c>
      <c r="P345" s="19">
        <f>O345*E345</f>
        <v>1222.76</v>
      </c>
      <c r="Q345" s="131"/>
      <c r="R345" s="17"/>
      <c r="S345" s="28"/>
      <c r="T345" s="28"/>
      <c r="U345" s="16">
        <v>0</v>
      </c>
      <c r="V345" s="14">
        <f t="shared" ref="V345" si="504">U345*E345</f>
        <v>0</v>
      </c>
      <c r="W345" s="71"/>
      <c r="X345" s="83"/>
      <c r="AF345" s="22"/>
      <c r="AG345" s="22"/>
    </row>
    <row r="346" spans="1:102" ht="37.5" customHeight="1">
      <c r="A346" s="141">
        <v>3</v>
      </c>
      <c r="B346" s="13" t="s">
        <v>59</v>
      </c>
      <c r="C346" s="124" t="s">
        <v>20</v>
      </c>
      <c r="D346" s="131" t="s">
        <v>47</v>
      </c>
      <c r="E346" s="135">
        <v>55.58</v>
      </c>
      <c r="F346" s="16">
        <v>0</v>
      </c>
      <c r="G346" s="96">
        <f t="shared" ref="G346" si="505">F346*E346</f>
        <v>0</v>
      </c>
      <c r="H346" s="18">
        <v>44377</v>
      </c>
      <c r="I346" s="84">
        <v>44358</v>
      </c>
      <c r="J346" s="134">
        <v>1500</v>
      </c>
      <c r="K346" s="141">
        <v>50</v>
      </c>
      <c r="L346" s="14">
        <f t="shared" si="502"/>
        <v>2779</v>
      </c>
      <c r="M346" s="141">
        <v>636</v>
      </c>
      <c r="N346" s="18">
        <v>44355</v>
      </c>
      <c r="O346" s="16">
        <f>K346-U346</f>
        <v>50</v>
      </c>
      <c r="P346" s="19">
        <f t="shared" ref="P346" si="506">O346*E346</f>
        <v>2779</v>
      </c>
      <c r="Q346" s="131"/>
      <c r="R346" s="17"/>
      <c r="S346" s="28"/>
      <c r="T346" s="28"/>
      <c r="U346" s="16">
        <v>0</v>
      </c>
      <c r="V346" s="14">
        <f>U346*E346</f>
        <v>0</v>
      </c>
      <c r="W346" s="71"/>
      <c r="X346" s="83"/>
      <c r="AF346" s="22"/>
      <c r="AG346" s="22"/>
    </row>
    <row r="347" spans="1:102" ht="25.5" customHeight="1">
      <c r="A347" s="141">
        <v>4</v>
      </c>
      <c r="B347" s="13" t="s">
        <v>40</v>
      </c>
      <c r="C347" s="14" t="s">
        <v>20</v>
      </c>
      <c r="D347" s="131" t="s">
        <v>136</v>
      </c>
      <c r="E347" s="15">
        <v>5.8849999999999998</v>
      </c>
      <c r="F347" s="16">
        <v>116</v>
      </c>
      <c r="G347" s="17">
        <f t="shared" ref="G347:G355" si="507">F347*E347</f>
        <v>682.66</v>
      </c>
      <c r="H347" s="18">
        <v>44926</v>
      </c>
      <c r="I347" s="12">
        <v>44252</v>
      </c>
      <c r="J347" s="134">
        <v>272</v>
      </c>
      <c r="K347" s="141">
        <v>100</v>
      </c>
      <c r="L347" s="14">
        <f t="shared" si="500"/>
        <v>588.5</v>
      </c>
      <c r="M347" s="141">
        <v>816</v>
      </c>
      <c r="N347" s="18">
        <v>44050</v>
      </c>
      <c r="O347" s="16">
        <f t="shared" si="503"/>
        <v>44</v>
      </c>
      <c r="P347" s="19">
        <f t="shared" ref="P347:P377" si="508">O347*E347</f>
        <v>258.94</v>
      </c>
      <c r="Q347" s="20"/>
      <c r="R347" s="17"/>
      <c r="S347" s="14"/>
      <c r="T347" s="14"/>
      <c r="U347" s="16">
        <v>72</v>
      </c>
      <c r="V347" s="14">
        <f t="shared" si="501"/>
        <v>423.71999999999997</v>
      </c>
      <c r="W347" s="71"/>
      <c r="X347" s="83">
        <f>G347-V347</f>
        <v>258.94</v>
      </c>
      <c r="AF347" s="22"/>
      <c r="AG347" s="22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</row>
    <row r="348" spans="1:102" ht="25.5" customHeight="1">
      <c r="A348" s="141">
        <v>5</v>
      </c>
      <c r="B348" s="13" t="s">
        <v>40</v>
      </c>
      <c r="C348" s="14" t="s">
        <v>20</v>
      </c>
      <c r="D348" s="131" t="s">
        <v>136</v>
      </c>
      <c r="E348" s="15">
        <v>5.8849999999999998</v>
      </c>
      <c r="F348" s="16">
        <v>200</v>
      </c>
      <c r="G348" s="17">
        <f>F348*E348</f>
        <v>1177</v>
      </c>
      <c r="H348" s="18">
        <v>44926</v>
      </c>
      <c r="I348" s="84">
        <v>44313</v>
      </c>
      <c r="J348" s="134">
        <v>961</v>
      </c>
      <c r="K348" s="141">
        <v>200</v>
      </c>
      <c r="L348" s="14">
        <f>K348*E348</f>
        <v>1177</v>
      </c>
      <c r="M348" s="141">
        <v>816</v>
      </c>
      <c r="N348" s="18">
        <v>44050</v>
      </c>
      <c r="O348" s="16">
        <f t="shared" si="503"/>
        <v>0</v>
      </c>
      <c r="P348" s="19">
        <f t="shared" si="508"/>
        <v>0</v>
      </c>
      <c r="Q348" s="20"/>
      <c r="R348" s="17"/>
      <c r="S348" s="14"/>
      <c r="T348" s="14"/>
      <c r="U348" s="16">
        <f>K348</f>
        <v>200</v>
      </c>
      <c r="V348" s="14">
        <f>U348*E348</f>
        <v>1177</v>
      </c>
      <c r="W348" s="71"/>
      <c r="X348" s="83"/>
      <c r="AF348" s="22"/>
      <c r="AG348" s="22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</row>
    <row r="349" spans="1:102" ht="41.25" customHeight="1">
      <c r="A349" s="141">
        <v>6</v>
      </c>
      <c r="B349" s="13" t="s">
        <v>39</v>
      </c>
      <c r="C349" s="14" t="s">
        <v>20</v>
      </c>
      <c r="D349" s="131" t="s">
        <v>119</v>
      </c>
      <c r="E349" s="135">
        <v>3.2789999999999999</v>
      </c>
      <c r="F349" s="134">
        <v>0</v>
      </c>
      <c r="G349" s="96">
        <f>F349*E349</f>
        <v>0</v>
      </c>
      <c r="H349" s="18">
        <v>44347</v>
      </c>
      <c r="I349" s="12">
        <v>44252</v>
      </c>
      <c r="J349" s="134">
        <v>272</v>
      </c>
      <c r="K349" s="141">
        <v>100</v>
      </c>
      <c r="L349" s="14">
        <f>K349*E349</f>
        <v>327.9</v>
      </c>
      <c r="M349" s="141">
        <v>1303</v>
      </c>
      <c r="N349" s="18">
        <v>44159</v>
      </c>
      <c r="O349" s="16">
        <f t="shared" si="503"/>
        <v>0</v>
      </c>
      <c r="P349" s="19">
        <f t="shared" si="508"/>
        <v>0</v>
      </c>
      <c r="Q349" s="131"/>
      <c r="R349" s="17"/>
      <c r="S349" s="28"/>
      <c r="T349" s="28"/>
      <c r="U349" s="134">
        <v>0</v>
      </c>
      <c r="V349" s="14">
        <f>U349*E349</f>
        <v>0</v>
      </c>
      <c r="W349" s="71"/>
      <c r="X349" s="83"/>
      <c r="AF349" s="22"/>
      <c r="AG349" s="22"/>
    </row>
    <row r="350" spans="1:102" ht="41.25" customHeight="1">
      <c r="A350" s="141">
        <v>7</v>
      </c>
      <c r="B350" s="13" t="s">
        <v>39</v>
      </c>
      <c r="C350" s="14" t="s">
        <v>20</v>
      </c>
      <c r="D350" s="131" t="s">
        <v>119</v>
      </c>
      <c r="E350" s="135">
        <v>3.2789999999999999</v>
      </c>
      <c r="F350" s="134">
        <v>0</v>
      </c>
      <c r="G350" s="96">
        <f>F350*E350</f>
        <v>0</v>
      </c>
      <c r="H350" s="18">
        <v>44347</v>
      </c>
      <c r="I350" s="12">
        <v>44260</v>
      </c>
      <c r="J350" s="134">
        <v>294</v>
      </c>
      <c r="K350" s="141">
        <v>600</v>
      </c>
      <c r="L350" s="14">
        <f>K350*E350</f>
        <v>1967.3999999999999</v>
      </c>
      <c r="M350" s="141">
        <v>223</v>
      </c>
      <c r="N350" s="18">
        <v>44258</v>
      </c>
      <c r="O350" s="16">
        <f t="shared" si="503"/>
        <v>0</v>
      </c>
      <c r="P350" s="19">
        <f t="shared" ref="P350:P352" si="509">O350*E350</f>
        <v>0</v>
      </c>
      <c r="Q350" s="131"/>
      <c r="R350" s="17"/>
      <c r="S350" s="28"/>
      <c r="T350" s="28"/>
      <c r="U350" s="134">
        <v>0</v>
      </c>
      <c r="V350" s="14">
        <f>U350*E350</f>
        <v>0</v>
      </c>
      <c r="W350" s="71"/>
      <c r="X350" s="83"/>
      <c r="AF350" s="22"/>
      <c r="AG350" s="22"/>
    </row>
    <row r="351" spans="1:102" ht="49.5" customHeight="1">
      <c r="A351" s="141">
        <v>8</v>
      </c>
      <c r="B351" s="13" t="s">
        <v>197</v>
      </c>
      <c r="C351" s="14" t="s">
        <v>20</v>
      </c>
      <c r="D351" s="131" t="s">
        <v>177</v>
      </c>
      <c r="E351" s="23">
        <v>4.6639999999999997</v>
      </c>
      <c r="F351" s="16">
        <v>8</v>
      </c>
      <c r="G351" s="17">
        <f>F351*E351</f>
        <v>37.311999999999998</v>
      </c>
      <c r="H351" s="18">
        <v>45107</v>
      </c>
      <c r="I351" s="84">
        <v>44313</v>
      </c>
      <c r="J351" s="134">
        <v>961</v>
      </c>
      <c r="K351" s="34">
        <v>1300</v>
      </c>
      <c r="L351" s="14">
        <f>K351*E351</f>
        <v>6063.2</v>
      </c>
      <c r="M351" s="141">
        <v>441</v>
      </c>
      <c r="N351" s="18">
        <v>44305</v>
      </c>
      <c r="O351" s="16">
        <f t="shared" si="503"/>
        <v>8</v>
      </c>
      <c r="P351" s="19">
        <f t="shared" si="509"/>
        <v>37.311999999999998</v>
      </c>
      <c r="Q351" s="20"/>
      <c r="R351" s="17"/>
      <c r="S351" s="14"/>
      <c r="T351" s="14"/>
      <c r="U351" s="16">
        <v>0</v>
      </c>
      <c r="V351" s="14">
        <f>U351*E351</f>
        <v>0</v>
      </c>
      <c r="W351" s="71"/>
      <c r="Y351" s="21">
        <f>G351-V351</f>
        <v>37.311999999999998</v>
      </c>
      <c r="AE351" s="22"/>
      <c r="AF351" s="22"/>
    </row>
    <row r="352" spans="1:102" ht="41.25" customHeight="1">
      <c r="A352" s="141">
        <v>9</v>
      </c>
      <c r="B352" s="13" t="s">
        <v>39</v>
      </c>
      <c r="C352" s="14" t="s">
        <v>20</v>
      </c>
      <c r="D352" s="131" t="s">
        <v>177</v>
      </c>
      <c r="E352" s="135">
        <v>4.6639999999999997</v>
      </c>
      <c r="F352" s="16">
        <v>1600</v>
      </c>
      <c r="G352" s="96">
        <f t="shared" ref="G352" si="510">F352*E352</f>
        <v>7462.4</v>
      </c>
      <c r="H352" s="18">
        <v>45107</v>
      </c>
      <c r="I352" s="84">
        <v>44343</v>
      </c>
      <c r="J352" s="134">
        <v>1222</v>
      </c>
      <c r="K352" s="141">
        <v>1600</v>
      </c>
      <c r="L352" s="14">
        <f t="shared" ref="L352" si="511">K352*E352</f>
        <v>7462.4</v>
      </c>
      <c r="M352" s="141">
        <v>566</v>
      </c>
      <c r="N352" s="18">
        <v>44337</v>
      </c>
      <c r="O352" s="16">
        <f>K352-U352</f>
        <v>572</v>
      </c>
      <c r="P352" s="19">
        <f t="shared" si="509"/>
        <v>2667.808</v>
      </c>
      <c r="Q352" s="131"/>
      <c r="R352" s="17"/>
      <c r="S352" s="28"/>
      <c r="T352" s="28"/>
      <c r="U352" s="16">
        <v>1028</v>
      </c>
      <c r="V352" s="14">
        <f t="shared" ref="V352" si="512">U352*E352</f>
        <v>4794.5919999999996</v>
      </c>
      <c r="W352" s="71"/>
      <c r="X352" s="83"/>
      <c r="AF352" s="22"/>
      <c r="AG352" s="22"/>
    </row>
    <row r="353" spans="1:102" ht="45" customHeight="1">
      <c r="A353" s="141">
        <v>10</v>
      </c>
      <c r="B353" s="13" t="s">
        <v>45</v>
      </c>
      <c r="C353" s="14" t="s">
        <v>20</v>
      </c>
      <c r="D353" s="131" t="s">
        <v>132</v>
      </c>
      <c r="E353" s="96">
        <v>5.08</v>
      </c>
      <c r="F353" s="16">
        <v>0</v>
      </c>
      <c r="G353" s="96">
        <f t="shared" si="507"/>
        <v>0</v>
      </c>
      <c r="H353" s="18">
        <v>44469</v>
      </c>
      <c r="I353" s="12"/>
      <c r="J353" s="134"/>
      <c r="K353" s="141"/>
      <c r="L353" s="14">
        <f t="shared" ref="L353" si="513">K353*E353</f>
        <v>0</v>
      </c>
      <c r="M353" s="141">
        <v>419</v>
      </c>
      <c r="N353" s="18">
        <v>43935</v>
      </c>
      <c r="O353" s="16">
        <f t="shared" si="503"/>
        <v>0</v>
      </c>
      <c r="P353" s="19">
        <f t="shared" si="508"/>
        <v>0</v>
      </c>
      <c r="Q353" s="97"/>
      <c r="R353" s="14"/>
      <c r="S353" s="14"/>
      <c r="T353" s="14"/>
      <c r="U353" s="16">
        <v>0</v>
      </c>
      <c r="V353" s="14">
        <f t="shared" ref="V353" si="514">U353*E353</f>
        <v>0</v>
      </c>
      <c r="W353" s="71"/>
      <c r="X353" s="83"/>
      <c r="AF353" s="22"/>
      <c r="AG353" s="22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</row>
    <row r="354" spans="1:102" ht="50.25" customHeight="1">
      <c r="A354" s="141">
        <v>11</v>
      </c>
      <c r="B354" s="13" t="s">
        <v>45</v>
      </c>
      <c r="C354" s="14" t="s">
        <v>20</v>
      </c>
      <c r="D354" s="131" t="s">
        <v>186</v>
      </c>
      <c r="E354" s="96">
        <v>5.4130000000000003</v>
      </c>
      <c r="F354" s="141">
        <v>330</v>
      </c>
      <c r="G354" s="96">
        <f t="shared" si="507"/>
        <v>1786.2900000000002</v>
      </c>
      <c r="H354" s="18">
        <v>44804</v>
      </c>
      <c r="I354" s="12">
        <v>44271</v>
      </c>
      <c r="J354" s="134">
        <v>455</v>
      </c>
      <c r="K354" s="141">
        <v>500</v>
      </c>
      <c r="L354" s="14">
        <f>K354*E354</f>
        <v>2706.5</v>
      </c>
      <c r="M354" s="141">
        <v>260</v>
      </c>
      <c r="N354" s="18">
        <v>44266</v>
      </c>
      <c r="O354" s="16">
        <f t="shared" si="503"/>
        <v>330</v>
      </c>
      <c r="P354" s="19">
        <f t="shared" si="508"/>
        <v>1786.2900000000002</v>
      </c>
      <c r="Q354" s="97"/>
      <c r="R354" s="14"/>
      <c r="S354" s="14"/>
      <c r="T354" s="14"/>
      <c r="U354" s="141">
        <v>0</v>
      </c>
      <c r="V354" s="14">
        <f>U354*E354</f>
        <v>0</v>
      </c>
      <c r="W354" s="71"/>
      <c r="X354" s="83"/>
      <c r="AF354" s="22"/>
      <c r="AG354" s="22"/>
    </row>
    <row r="355" spans="1:102" s="27" customFormat="1" ht="52.5" customHeight="1">
      <c r="A355" s="141">
        <v>12</v>
      </c>
      <c r="B355" s="13" t="s">
        <v>187</v>
      </c>
      <c r="C355" s="14" t="s">
        <v>20</v>
      </c>
      <c r="D355" s="131" t="s">
        <v>185</v>
      </c>
      <c r="E355" s="23">
        <v>3.8170000000000002</v>
      </c>
      <c r="F355" s="16">
        <v>0</v>
      </c>
      <c r="G355" s="17">
        <f t="shared" si="507"/>
        <v>0</v>
      </c>
      <c r="H355" s="18">
        <v>44651</v>
      </c>
      <c r="I355" s="12">
        <v>44271</v>
      </c>
      <c r="J355" s="134">
        <v>455</v>
      </c>
      <c r="K355" s="141">
        <v>140</v>
      </c>
      <c r="L355" s="14">
        <f t="shared" ref="L355" si="515">K355*E355</f>
        <v>534.38</v>
      </c>
      <c r="M355" s="141">
        <v>273</v>
      </c>
      <c r="N355" s="18">
        <v>44267</v>
      </c>
      <c r="O355" s="16">
        <f t="shared" si="503"/>
        <v>0</v>
      </c>
      <c r="P355" s="19">
        <f t="shared" si="508"/>
        <v>0</v>
      </c>
      <c r="Q355" s="20"/>
      <c r="R355" s="17"/>
      <c r="S355" s="14"/>
      <c r="T355" s="14"/>
      <c r="U355" s="16">
        <v>0</v>
      </c>
      <c r="V355" s="14">
        <f t="shared" ref="V355" si="516">U355*E355</f>
        <v>0</v>
      </c>
      <c r="W355" s="71"/>
      <c r="X355" s="24"/>
      <c r="Y355" s="21">
        <f t="shared" ref="Y355" si="517">G355-V355</f>
        <v>0</v>
      </c>
      <c r="Z355" s="25"/>
      <c r="AA355" s="25"/>
      <c r="AB355" s="26"/>
      <c r="AC355" s="26"/>
      <c r="AD355" s="26"/>
      <c r="AE355" s="22"/>
      <c r="AF355" s="22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  <c r="CC355" s="26"/>
      <c r="CD355" s="26"/>
      <c r="CE355" s="26"/>
      <c r="CF355" s="26"/>
      <c r="CG355" s="26"/>
      <c r="CH355" s="26"/>
      <c r="CI355" s="26"/>
      <c r="CJ355" s="26"/>
      <c r="CK355" s="26"/>
      <c r="CL355" s="26"/>
      <c r="CM355" s="26"/>
      <c r="CN355" s="26"/>
      <c r="CO355" s="26"/>
      <c r="CP355" s="26"/>
      <c r="CQ355" s="26"/>
      <c r="CR355" s="26"/>
      <c r="CS355" s="26"/>
      <c r="CT355" s="26"/>
      <c r="CU355" s="26"/>
      <c r="CV355" s="26"/>
      <c r="CW355" s="26"/>
      <c r="CX355" s="26"/>
    </row>
    <row r="356" spans="1:102" ht="31.5" customHeight="1">
      <c r="A356" s="141">
        <v>13</v>
      </c>
      <c r="B356" s="13" t="s">
        <v>35</v>
      </c>
      <c r="C356" s="14" t="s">
        <v>20</v>
      </c>
      <c r="D356" s="131" t="s">
        <v>82</v>
      </c>
      <c r="E356" s="14">
        <v>16.91</v>
      </c>
      <c r="F356" s="144">
        <v>0</v>
      </c>
      <c r="G356" s="17">
        <f t="shared" ref="G356:G357" si="518">F356*E356</f>
        <v>0</v>
      </c>
      <c r="H356" s="18">
        <v>44358</v>
      </c>
      <c r="I356" s="12"/>
      <c r="J356" s="134"/>
      <c r="K356" s="141"/>
      <c r="L356" s="17">
        <f>K356*E356</f>
        <v>0</v>
      </c>
      <c r="M356" s="141">
        <v>207</v>
      </c>
      <c r="N356" s="18">
        <v>43882</v>
      </c>
      <c r="O356" s="16">
        <f t="shared" si="503"/>
        <v>0</v>
      </c>
      <c r="P356" s="19">
        <f t="shared" si="508"/>
        <v>0</v>
      </c>
      <c r="Q356" s="131"/>
      <c r="R356" s="131"/>
      <c r="S356" s="131"/>
      <c r="T356" s="131"/>
      <c r="U356" s="144">
        <v>0</v>
      </c>
      <c r="V356" s="17">
        <f>U356*E356</f>
        <v>0</v>
      </c>
      <c r="W356" s="81"/>
      <c r="X356" s="83"/>
      <c r="AF356" s="22"/>
      <c r="AG356" s="22"/>
    </row>
    <row r="357" spans="1:102" ht="31.5" customHeight="1">
      <c r="A357" s="141">
        <v>14</v>
      </c>
      <c r="B357" s="13" t="s">
        <v>35</v>
      </c>
      <c r="C357" s="14" t="s">
        <v>20</v>
      </c>
      <c r="D357" s="131" t="s">
        <v>139</v>
      </c>
      <c r="E357" s="14">
        <v>16.91</v>
      </c>
      <c r="F357" s="144">
        <v>0</v>
      </c>
      <c r="G357" s="17">
        <f t="shared" si="518"/>
        <v>0</v>
      </c>
      <c r="H357" s="18">
        <v>44325</v>
      </c>
      <c r="I357" s="12"/>
      <c r="J357" s="134"/>
      <c r="K357" s="141"/>
      <c r="L357" s="17">
        <f>K357*E357</f>
        <v>0</v>
      </c>
      <c r="M357" s="141">
        <v>207</v>
      </c>
      <c r="N357" s="18">
        <v>43882</v>
      </c>
      <c r="O357" s="16">
        <f t="shared" si="503"/>
        <v>0</v>
      </c>
      <c r="P357" s="19">
        <f t="shared" si="508"/>
        <v>0</v>
      </c>
      <c r="Q357" s="131"/>
      <c r="R357" s="131"/>
      <c r="S357" s="131"/>
      <c r="T357" s="131"/>
      <c r="U357" s="144">
        <v>0</v>
      </c>
      <c r="V357" s="17">
        <f>U357*E357</f>
        <v>0</v>
      </c>
      <c r="W357" s="81"/>
      <c r="X357" s="83"/>
      <c r="AF357" s="22"/>
      <c r="AG357" s="22"/>
    </row>
    <row r="358" spans="1:102" ht="31.5" customHeight="1">
      <c r="A358" s="141">
        <v>15</v>
      </c>
      <c r="B358" s="13" t="s">
        <v>35</v>
      </c>
      <c r="C358" s="14" t="s">
        <v>20</v>
      </c>
      <c r="D358" s="131" t="s">
        <v>140</v>
      </c>
      <c r="E358" s="14">
        <v>16.91</v>
      </c>
      <c r="F358" s="144">
        <v>0</v>
      </c>
      <c r="G358" s="17">
        <f t="shared" ref="G358" si="519">F358*E358</f>
        <v>0</v>
      </c>
      <c r="H358" s="18">
        <v>44351</v>
      </c>
      <c r="I358" s="12">
        <v>44252</v>
      </c>
      <c r="J358" s="134">
        <v>272</v>
      </c>
      <c r="K358" s="141">
        <v>100</v>
      </c>
      <c r="L358" s="17">
        <f>K358*E358</f>
        <v>1691</v>
      </c>
      <c r="M358" s="141">
        <v>207</v>
      </c>
      <c r="N358" s="18">
        <v>43882</v>
      </c>
      <c r="O358" s="16">
        <f t="shared" si="503"/>
        <v>0</v>
      </c>
      <c r="P358" s="19">
        <f t="shared" si="508"/>
        <v>0</v>
      </c>
      <c r="Q358" s="131"/>
      <c r="R358" s="131"/>
      <c r="S358" s="131"/>
      <c r="T358" s="131"/>
      <c r="U358" s="144">
        <v>0</v>
      </c>
      <c r="V358" s="17">
        <f>U358*E358</f>
        <v>0</v>
      </c>
      <c r="W358" s="81"/>
      <c r="X358" s="83"/>
      <c r="AF358" s="22"/>
      <c r="AG358" s="22"/>
    </row>
    <row r="359" spans="1:102" ht="36" customHeight="1">
      <c r="A359" s="141">
        <v>16</v>
      </c>
      <c r="B359" s="13" t="s">
        <v>35</v>
      </c>
      <c r="C359" s="14" t="s">
        <v>20</v>
      </c>
      <c r="D359" s="131" t="s">
        <v>82</v>
      </c>
      <c r="E359" s="14">
        <v>16.91</v>
      </c>
      <c r="F359" s="16">
        <v>60</v>
      </c>
      <c r="G359" s="14">
        <f>F359*E359</f>
        <v>1014.6</v>
      </c>
      <c r="H359" s="18">
        <v>44358</v>
      </c>
      <c r="I359" s="84">
        <v>44313</v>
      </c>
      <c r="J359" s="134">
        <v>961</v>
      </c>
      <c r="K359" s="34">
        <v>400</v>
      </c>
      <c r="L359" s="14">
        <f>K359*E359</f>
        <v>6764</v>
      </c>
      <c r="M359" s="134">
        <v>207</v>
      </c>
      <c r="N359" s="12">
        <v>44248</v>
      </c>
      <c r="O359" s="16">
        <f t="shared" si="503"/>
        <v>60</v>
      </c>
      <c r="P359" s="19">
        <f>O359*E359</f>
        <v>1014.6</v>
      </c>
      <c r="Q359" s="20"/>
      <c r="R359" s="17"/>
      <c r="S359" s="124"/>
      <c r="T359" s="124"/>
      <c r="U359" s="16">
        <v>0</v>
      </c>
      <c r="V359" s="14">
        <f>U359*E359</f>
        <v>0</v>
      </c>
      <c r="W359" s="91"/>
      <c r="X359" s="83"/>
      <c r="Y359" s="3"/>
      <c r="Z359" s="3"/>
      <c r="AA359" s="3"/>
      <c r="AB359" s="43"/>
      <c r="AC359" s="43"/>
      <c r="AD359" s="43"/>
      <c r="AE359" s="43"/>
      <c r="AF359" s="45"/>
      <c r="AG359" s="45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  <c r="BX359" s="43"/>
      <c r="BY359" s="43"/>
      <c r="BZ359" s="43"/>
      <c r="CA359" s="43"/>
      <c r="CB359" s="43"/>
      <c r="CC359" s="43"/>
      <c r="CD359" s="43"/>
      <c r="CE359" s="43"/>
      <c r="CF359" s="43"/>
      <c r="CG359" s="43"/>
      <c r="CH359" s="43"/>
      <c r="CI359" s="43"/>
      <c r="CJ359" s="43"/>
      <c r="CK359" s="43"/>
      <c r="CL359" s="43"/>
      <c r="CM359" s="43"/>
      <c r="CN359" s="43"/>
      <c r="CO359" s="43"/>
      <c r="CP359" s="43"/>
      <c r="CQ359" s="43"/>
      <c r="CR359" s="43"/>
      <c r="CS359" s="43"/>
      <c r="CT359" s="43"/>
      <c r="CU359" s="43"/>
      <c r="CV359" s="43"/>
      <c r="CW359" s="43"/>
      <c r="CX359" s="43"/>
    </row>
    <row r="360" spans="1:102" ht="38.25" customHeight="1">
      <c r="A360" s="141">
        <v>17</v>
      </c>
      <c r="B360" s="13" t="s">
        <v>35</v>
      </c>
      <c r="C360" s="14" t="s">
        <v>20</v>
      </c>
      <c r="D360" s="131" t="s">
        <v>82</v>
      </c>
      <c r="E360" s="14">
        <v>16.91</v>
      </c>
      <c r="F360" s="144">
        <v>100</v>
      </c>
      <c r="G360" s="17">
        <f t="shared" ref="G360:G361" si="520">F360*E360</f>
        <v>1691</v>
      </c>
      <c r="H360" s="18">
        <v>44358</v>
      </c>
      <c r="I360" s="84">
        <v>44335</v>
      </c>
      <c r="J360" s="134">
        <v>1058</v>
      </c>
      <c r="K360" s="141">
        <v>100</v>
      </c>
      <c r="L360" s="85">
        <f t="shared" ref="L360" si="521">K360*E360</f>
        <v>1691</v>
      </c>
      <c r="M360" s="141">
        <v>460</v>
      </c>
      <c r="N360" s="18">
        <v>44308</v>
      </c>
      <c r="O360" s="16">
        <f>K360-U360</f>
        <v>100</v>
      </c>
      <c r="P360" s="19">
        <f t="shared" ref="P360:P361" si="522">O360*E360</f>
        <v>1691</v>
      </c>
      <c r="Q360" s="131"/>
      <c r="R360" s="131"/>
      <c r="S360" s="131"/>
      <c r="T360" s="131"/>
      <c r="U360" s="144">
        <v>0</v>
      </c>
      <c r="V360" s="17">
        <f t="shared" ref="V360" si="523">U360*E360</f>
        <v>0</v>
      </c>
      <c r="W360" s="81"/>
      <c r="X360" s="83"/>
      <c r="AF360" s="22"/>
      <c r="AG360" s="22"/>
    </row>
    <row r="361" spans="1:102" ht="31.5" customHeight="1">
      <c r="A361" s="141">
        <v>18</v>
      </c>
      <c r="B361" s="13" t="s">
        <v>35</v>
      </c>
      <c r="C361" s="14" t="s">
        <v>20</v>
      </c>
      <c r="D361" s="131" t="s">
        <v>202</v>
      </c>
      <c r="E361" s="14">
        <v>20.27</v>
      </c>
      <c r="F361" s="131">
        <v>0</v>
      </c>
      <c r="G361" s="17">
        <f t="shared" si="520"/>
        <v>0</v>
      </c>
      <c r="H361" s="18">
        <v>45091</v>
      </c>
      <c r="I361" s="12">
        <v>44356</v>
      </c>
      <c r="J361" s="134">
        <v>1419</v>
      </c>
      <c r="K361" s="141">
        <v>200</v>
      </c>
      <c r="L361" s="17">
        <f>K361*E361</f>
        <v>4054</v>
      </c>
      <c r="M361" s="141">
        <v>597</v>
      </c>
      <c r="N361" s="18">
        <v>44348</v>
      </c>
      <c r="O361" s="16">
        <f>K361-U361</f>
        <v>53</v>
      </c>
      <c r="P361" s="96">
        <f t="shared" si="522"/>
        <v>1074.31</v>
      </c>
      <c r="Q361" s="131"/>
      <c r="R361" s="131"/>
      <c r="S361" s="131"/>
      <c r="T361" s="131"/>
      <c r="U361" s="131">
        <v>147</v>
      </c>
      <c r="V361" s="17">
        <f>U361*E361</f>
        <v>2979.69</v>
      </c>
      <c r="W361" s="81"/>
      <c r="X361" s="83"/>
      <c r="AF361" s="22"/>
      <c r="AG361" s="22"/>
    </row>
    <row r="362" spans="1:102" ht="34.5" customHeight="1">
      <c r="A362" s="141">
        <v>19</v>
      </c>
      <c r="B362" s="31" t="s">
        <v>77</v>
      </c>
      <c r="C362" s="131" t="s">
        <v>20</v>
      </c>
      <c r="D362" s="131" t="s">
        <v>151</v>
      </c>
      <c r="E362" s="32">
        <v>5.4969999999999999</v>
      </c>
      <c r="F362" s="16">
        <v>0</v>
      </c>
      <c r="G362" s="17">
        <f>F362*E362</f>
        <v>0</v>
      </c>
      <c r="H362" s="33">
        <v>44405</v>
      </c>
      <c r="I362" s="12">
        <v>44224</v>
      </c>
      <c r="J362" s="134">
        <v>110</v>
      </c>
      <c r="K362" s="34">
        <v>500</v>
      </c>
      <c r="L362" s="14">
        <f t="shared" ref="L362" si="524">K362*E362</f>
        <v>2748.5</v>
      </c>
      <c r="M362" s="134">
        <v>1250</v>
      </c>
      <c r="N362" s="12">
        <v>44152</v>
      </c>
      <c r="O362" s="16">
        <f t="shared" si="503"/>
        <v>0</v>
      </c>
      <c r="P362" s="19">
        <f t="shared" si="508"/>
        <v>0</v>
      </c>
      <c r="Q362" s="20"/>
      <c r="R362" s="17"/>
      <c r="S362" s="124"/>
      <c r="T362" s="124"/>
      <c r="U362" s="16">
        <v>0</v>
      </c>
      <c r="V362" s="14">
        <f t="shared" ref="V362" si="525">U362*E362</f>
        <v>0</v>
      </c>
      <c r="W362" s="71"/>
      <c r="X362" s="83"/>
      <c r="AF362" s="22"/>
      <c r="AG362" s="22"/>
    </row>
    <row r="363" spans="1:102" ht="34.5" customHeight="1">
      <c r="A363" s="141">
        <v>20</v>
      </c>
      <c r="B363" s="31" t="s">
        <v>77</v>
      </c>
      <c r="C363" s="131" t="s">
        <v>20</v>
      </c>
      <c r="D363" s="131" t="s">
        <v>151</v>
      </c>
      <c r="E363" s="32">
        <v>5.4969999999999999</v>
      </c>
      <c r="F363" s="16">
        <v>0</v>
      </c>
      <c r="G363" s="17">
        <f>F363*E363</f>
        <v>0</v>
      </c>
      <c r="H363" s="33">
        <v>44433</v>
      </c>
      <c r="I363" s="12">
        <v>44252</v>
      </c>
      <c r="J363" s="134">
        <v>272</v>
      </c>
      <c r="K363" s="34">
        <v>200</v>
      </c>
      <c r="L363" s="14">
        <f t="shared" ref="L363" si="526">K363*E363</f>
        <v>1099.4000000000001</v>
      </c>
      <c r="M363" s="134">
        <v>1250</v>
      </c>
      <c r="N363" s="12">
        <v>44152</v>
      </c>
      <c r="O363" s="16">
        <f t="shared" si="503"/>
        <v>0</v>
      </c>
      <c r="P363" s="19">
        <f t="shared" si="508"/>
        <v>0</v>
      </c>
      <c r="Q363" s="20"/>
      <c r="R363" s="17"/>
      <c r="S363" s="124"/>
      <c r="T363" s="124"/>
      <c r="U363" s="16">
        <v>0</v>
      </c>
      <c r="V363" s="14">
        <f t="shared" ref="V363" si="527">U363*E363</f>
        <v>0</v>
      </c>
      <c r="W363" s="71"/>
      <c r="X363" s="83"/>
      <c r="AF363" s="22"/>
      <c r="AG363" s="22"/>
    </row>
    <row r="364" spans="1:102" ht="34.5" customHeight="1">
      <c r="A364" s="141">
        <v>21</v>
      </c>
      <c r="B364" s="31" t="s">
        <v>77</v>
      </c>
      <c r="C364" s="131" t="s">
        <v>20</v>
      </c>
      <c r="D364" s="131" t="s">
        <v>151</v>
      </c>
      <c r="E364" s="32">
        <v>5.4969999999999999</v>
      </c>
      <c r="F364" s="16">
        <v>0</v>
      </c>
      <c r="G364" s="17">
        <f>F364*E364</f>
        <v>0</v>
      </c>
      <c r="H364" s="33">
        <v>44455</v>
      </c>
      <c r="I364" s="12">
        <v>44271</v>
      </c>
      <c r="J364" s="134">
        <v>455</v>
      </c>
      <c r="K364" s="34">
        <v>300</v>
      </c>
      <c r="L364" s="14">
        <f t="shared" ref="L364" si="528">K364*E364</f>
        <v>1649.1</v>
      </c>
      <c r="M364" s="134">
        <v>1250</v>
      </c>
      <c r="N364" s="12">
        <v>44152</v>
      </c>
      <c r="O364" s="16">
        <f t="shared" si="503"/>
        <v>0</v>
      </c>
      <c r="P364" s="19">
        <f t="shared" ref="P364" si="529">O364*E364</f>
        <v>0</v>
      </c>
      <c r="Q364" s="20"/>
      <c r="R364" s="17"/>
      <c r="S364" s="124"/>
      <c r="T364" s="124"/>
      <c r="U364" s="16">
        <v>0</v>
      </c>
      <c r="V364" s="14">
        <f t="shared" ref="V364" si="530">U364*E364</f>
        <v>0</v>
      </c>
      <c r="W364" s="71"/>
      <c r="X364" s="83"/>
      <c r="AF364" s="22"/>
      <c r="AG364" s="22"/>
    </row>
    <row r="365" spans="1:102" ht="43.5" customHeight="1">
      <c r="A365" s="141">
        <v>22</v>
      </c>
      <c r="B365" s="31" t="s">
        <v>42</v>
      </c>
      <c r="C365" s="14" t="s">
        <v>20</v>
      </c>
      <c r="D365" s="131" t="s">
        <v>110</v>
      </c>
      <c r="E365" s="32">
        <v>123.47</v>
      </c>
      <c r="F365" s="16">
        <v>0</v>
      </c>
      <c r="G365" s="17">
        <f>F365*E365</f>
        <v>0</v>
      </c>
      <c r="H365" s="33">
        <v>44439</v>
      </c>
      <c r="I365" s="12"/>
      <c r="J365" s="134"/>
      <c r="K365" s="141"/>
      <c r="L365" s="14">
        <f>K365*E365</f>
        <v>0</v>
      </c>
      <c r="M365" s="134">
        <v>52</v>
      </c>
      <c r="N365" s="12">
        <v>43850</v>
      </c>
      <c r="O365" s="16">
        <f t="shared" si="503"/>
        <v>0</v>
      </c>
      <c r="P365" s="19">
        <f t="shared" si="508"/>
        <v>0</v>
      </c>
      <c r="Q365" s="20"/>
      <c r="R365" s="17"/>
      <c r="S365" s="124"/>
      <c r="T365" s="124"/>
      <c r="U365" s="16">
        <v>0</v>
      </c>
      <c r="V365" s="14">
        <f>U365*E365</f>
        <v>0</v>
      </c>
      <c r="W365" s="71"/>
      <c r="X365" s="45"/>
      <c r="Y365" s="5"/>
      <c r="Z365" s="5"/>
      <c r="AA365" s="5"/>
      <c r="AF365" s="22"/>
      <c r="AG365" s="22"/>
    </row>
    <row r="366" spans="1:102" ht="30.75" customHeight="1">
      <c r="A366" s="141">
        <v>23</v>
      </c>
      <c r="B366" s="31" t="s">
        <v>42</v>
      </c>
      <c r="C366" s="14" t="s">
        <v>20</v>
      </c>
      <c r="D366" s="131" t="s">
        <v>156</v>
      </c>
      <c r="E366" s="32">
        <v>123.47</v>
      </c>
      <c r="F366" s="16">
        <v>0</v>
      </c>
      <c r="G366" s="14">
        <f t="shared" ref="G366" si="531">F366*E366</f>
        <v>0</v>
      </c>
      <c r="H366" s="33">
        <v>44469</v>
      </c>
      <c r="I366" s="12">
        <v>44224</v>
      </c>
      <c r="J366" s="134">
        <v>110</v>
      </c>
      <c r="K366" s="34">
        <v>200</v>
      </c>
      <c r="L366" s="14">
        <f t="shared" ref="L366" si="532">K366*E366</f>
        <v>24694</v>
      </c>
      <c r="M366" s="134">
        <v>52</v>
      </c>
      <c r="N366" s="12">
        <v>43850</v>
      </c>
      <c r="O366" s="16">
        <f t="shared" si="503"/>
        <v>0</v>
      </c>
      <c r="P366" s="19">
        <f t="shared" si="508"/>
        <v>0</v>
      </c>
      <c r="Q366" s="20"/>
      <c r="R366" s="17"/>
      <c r="S366" s="124"/>
      <c r="T366" s="124"/>
      <c r="U366" s="16">
        <v>0</v>
      </c>
      <c r="V366" s="14">
        <f t="shared" ref="V366" si="533">U366*E366</f>
        <v>0</v>
      </c>
      <c r="W366" s="71"/>
      <c r="X366" s="83">
        <f t="shared" ref="X366" si="534">G366-V366</f>
        <v>0</v>
      </c>
      <c r="AF366" s="22"/>
      <c r="AG366" s="22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</row>
    <row r="367" spans="1:102" ht="30.75" customHeight="1">
      <c r="A367" s="141">
        <v>24</v>
      </c>
      <c r="B367" s="31" t="s">
        <v>42</v>
      </c>
      <c r="C367" s="14" t="s">
        <v>20</v>
      </c>
      <c r="D367" s="131" t="s">
        <v>156</v>
      </c>
      <c r="E367" s="32">
        <v>123.47</v>
      </c>
      <c r="F367" s="16">
        <v>0</v>
      </c>
      <c r="G367" s="14">
        <f t="shared" ref="G367" si="535">F367*E367</f>
        <v>0</v>
      </c>
      <c r="H367" s="33">
        <v>44469</v>
      </c>
      <c r="I367" s="12">
        <v>44252</v>
      </c>
      <c r="J367" s="134">
        <v>272</v>
      </c>
      <c r="K367" s="34">
        <v>100</v>
      </c>
      <c r="L367" s="14">
        <f t="shared" ref="L367" si="536">K367*E367</f>
        <v>12347</v>
      </c>
      <c r="M367" s="134">
        <v>52</v>
      </c>
      <c r="N367" s="12">
        <v>43850</v>
      </c>
      <c r="O367" s="16">
        <f t="shared" si="503"/>
        <v>0</v>
      </c>
      <c r="P367" s="19">
        <f t="shared" si="508"/>
        <v>0</v>
      </c>
      <c r="Q367" s="20"/>
      <c r="R367" s="17"/>
      <c r="S367" s="124"/>
      <c r="T367" s="124"/>
      <c r="U367" s="16">
        <v>0</v>
      </c>
      <c r="V367" s="14">
        <f t="shared" ref="V367" si="537">U367*E367</f>
        <v>0</v>
      </c>
      <c r="W367" s="71"/>
      <c r="X367" s="83">
        <f t="shared" ref="X367" si="538">G367-V367</f>
        <v>0</v>
      </c>
      <c r="AF367" s="22"/>
      <c r="AG367" s="22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</row>
    <row r="368" spans="1:102" ht="30.75" customHeight="1">
      <c r="A368" s="141">
        <v>25</v>
      </c>
      <c r="B368" s="31" t="s">
        <v>42</v>
      </c>
      <c r="C368" s="14" t="s">
        <v>20</v>
      </c>
      <c r="D368" s="131" t="s">
        <v>156</v>
      </c>
      <c r="E368" s="32">
        <v>123.47</v>
      </c>
      <c r="F368" s="16">
        <v>0</v>
      </c>
      <c r="G368" s="14">
        <f t="shared" ref="G368" si="539">F368*E368</f>
        <v>0</v>
      </c>
      <c r="H368" s="33">
        <v>44469</v>
      </c>
      <c r="I368" s="12">
        <v>44271</v>
      </c>
      <c r="J368" s="134">
        <v>455</v>
      </c>
      <c r="K368" s="34">
        <v>200</v>
      </c>
      <c r="L368" s="14">
        <f t="shared" ref="L368" si="540">K368*E368</f>
        <v>24694</v>
      </c>
      <c r="M368" s="134">
        <v>52</v>
      </c>
      <c r="N368" s="12">
        <v>43850</v>
      </c>
      <c r="O368" s="16">
        <f t="shared" si="503"/>
        <v>0</v>
      </c>
      <c r="P368" s="19">
        <f t="shared" ref="P368" si="541">O368*E368</f>
        <v>0</v>
      </c>
      <c r="Q368" s="20"/>
      <c r="R368" s="17"/>
      <c r="S368" s="124"/>
      <c r="T368" s="124"/>
      <c r="U368" s="16">
        <v>0</v>
      </c>
      <c r="V368" s="14">
        <f t="shared" ref="V368" si="542">U368*E368</f>
        <v>0</v>
      </c>
      <c r="W368" s="71"/>
      <c r="X368" s="83">
        <f t="shared" ref="X368" si="543">G368-V368</f>
        <v>0</v>
      </c>
      <c r="AF368" s="22"/>
      <c r="AG368" s="22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</row>
    <row r="369" spans="1:102" s="27" customFormat="1" ht="30.75" customHeight="1">
      <c r="A369" s="141">
        <v>26</v>
      </c>
      <c r="B369" s="31" t="s">
        <v>42</v>
      </c>
      <c r="C369" s="14" t="s">
        <v>20</v>
      </c>
      <c r="D369" s="131" t="s">
        <v>156</v>
      </c>
      <c r="E369" s="32">
        <v>123.47</v>
      </c>
      <c r="F369" s="16">
        <v>220</v>
      </c>
      <c r="G369" s="14">
        <f>F369*E369</f>
        <v>27163.4</v>
      </c>
      <c r="H369" s="33">
        <v>44469</v>
      </c>
      <c r="I369" s="84">
        <v>44313</v>
      </c>
      <c r="J369" s="134">
        <v>961</v>
      </c>
      <c r="K369" s="34">
        <v>300</v>
      </c>
      <c r="L369" s="14">
        <f>K369*E369</f>
        <v>37041</v>
      </c>
      <c r="M369" s="134">
        <v>52</v>
      </c>
      <c r="N369" s="12">
        <v>44216</v>
      </c>
      <c r="O369" s="16">
        <f t="shared" ref="O369" si="544">F369-U369</f>
        <v>220</v>
      </c>
      <c r="P369" s="19">
        <f t="shared" ref="P369" si="545">O369*E369</f>
        <v>27163.4</v>
      </c>
      <c r="Q369" s="20"/>
      <c r="R369" s="17"/>
      <c r="S369" s="124"/>
      <c r="T369" s="124"/>
      <c r="U369" s="16">
        <v>0</v>
      </c>
      <c r="V369" s="14">
        <f>U369*E369</f>
        <v>0</v>
      </c>
      <c r="W369" s="71"/>
      <c r="X369" s="83">
        <f>G369-V369</f>
        <v>27163.4</v>
      </c>
      <c r="Y369" s="4"/>
      <c r="Z369" s="4"/>
      <c r="AA369" s="4"/>
      <c r="AB369" s="5"/>
      <c r="AC369" s="5"/>
      <c r="AD369" s="5"/>
      <c r="AE369" s="5"/>
      <c r="AF369" s="22"/>
      <c r="AG369" s="22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</row>
    <row r="370" spans="1:102" s="27" customFormat="1" ht="44.25" customHeight="1">
      <c r="A370" s="141">
        <v>27</v>
      </c>
      <c r="B370" s="31" t="s">
        <v>42</v>
      </c>
      <c r="C370" s="131" t="s">
        <v>20</v>
      </c>
      <c r="D370" s="131" t="s">
        <v>156</v>
      </c>
      <c r="E370" s="32">
        <v>123.47</v>
      </c>
      <c r="F370" s="16">
        <v>550</v>
      </c>
      <c r="G370" s="17">
        <f t="shared" ref="G370" si="546">F370*E370</f>
        <v>67908.5</v>
      </c>
      <c r="H370" s="33">
        <v>44469</v>
      </c>
      <c r="I370" s="84">
        <v>44469</v>
      </c>
      <c r="J370" s="134">
        <v>1058</v>
      </c>
      <c r="K370" s="34">
        <v>550</v>
      </c>
      <c r="L370" s="14">
        <f>K370*E370</f>
        <v>67908.5</v>
      </c>
      <c r="M370" s="134">
        <v>52</v>
      </c>
      <c r="N370" s="12">
        <v>44216</v>
      </c>
      <c r="O370" s="16">
        <f>K370-U370</f>
        <v>38</v>
      </c>
      <c r="P370" s="19">
        <f t="shared" ref="P370:P372" si="547">O370*E370</f>
        <v>4691.8599999999997</v>
      </c>
      <c r="Q370" s="20"/>
      <c r="R370" s="17"/>
      <c r="S370" s="124"/>
      <c r="T370" s="124"/>
      <c r="U370" s="16">
        <v>512</v>
      </c>
      <c r="V370" s="14">
        <f>U370*E370</f>
        <v>63216.639999999999</v>
      </c>
      <c r="W370" s="71"/>
      <c r="X370" s="83"/>
      <c r="Y370" s="4"/>
      <c r="Z370" s="4"/>
      <c r="AA370" s="4"/>
      <c r="AB370" s="5"/>
      <c r="AC370" s="5"/>
      <c r="AD370" s="5"/>
      <c r="AE370" s="5"/>
      <c r="AF370" s="22"/>
      <c r="AG370" s="22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</row>
    <row r="371" spans="1:102" ht="34.5" customHeight="1">
      <c r="A371" s="141">
        <v>28</v>
      </c>
      <c r="B371" s="31" t="s">
        <v>77</v>
      </c>
      <c r="C371" s="131" t="s">
        <v>20</v>
      </c>
      <c r="D371" s="131" t="s">
        <v>151</v>
      </c>
      <c r="E371" s="32">
        <v>5.4969999999999999</v>
      </c>
      <c r="F371" s="16">
        <v>330</v>
      </c>
      <c r="G371" s="17">
        <f t="shared" ref="G371:G372" si="548">F371*E371</f>
        <v>1814.01</v>
      </c>
      <c r="H371" s="33">
        <v>44443</v>
      </c>
      <c r="I371" s="84">
        <v>44313</v>
      </c>
      <c r="J371" s="134">
        <v>961</v>
      </c>
      <c r="K371" s="34">
        <v>500</v>
      </c>
      <c r="L371" s="14">
        <f>K371*E371</f>
        <v>2748.5</v>
      </c>
      <c r="M371" s="134">
        <v>1250</v>
      </c>
      <c r="N371" s="12">
        <v>44152</v>
      </c>
      <c r="O371" s="16">
        <f>F371-U371</f>
        <v>330</v>
      </c>
      <c r="P371" s="19">
        <f t="shared" si="547"/>
        <v>1814.01</v>
      </c>
      <c r="Q371" s="20"/>
      <c r="R371" s="17"/>
      <c r="S371" s="124"/>
      <c r="T371" s="124"/>
      <c r="U371" s="16">
        <v>0</v>
      </c>
      <c r="V371" s="14">
        <f t="shared" ref="V371:V372" si="549">U371*E371</f>
        <v>0</v>
      </c>
      <c r="W371" s="71"/>
      <c r="X371" s="83"/>
      <c r="AF371" s="22"/>
      <c r="AG371" s="22"/>
    </row>
    <row r="372" spans="1:102" ht="34.5" customHeight="1">
      <c r="A372" s="141">
        <v>29</v>
      </c>
      <c r="B372" s="31" t="s">
        <v>77</v>
      </c>
      <c r="C372" s="131" t="s">
        <v>20</v>
      </c>
      <c r="D372" s="131" t="s">
        <v>151</v>
      </c>
      <c r="E372" s="32">
        <v>5.4969999999999999</v>
      </c>
      <c r="F372" s="16">
        <v>0</v>
      </c>
      <c r="G372" s="17">
        <f t="shared" si="548"/>
        <v>0</v>
      </c>
      <c r="H372" s="33">
        <v>44531</v>
      </c>
      <c r="I372" s="12">
        <v>44356</v>
      </c>
      <c r="J372" s="134">
        <v>1419</v>
      </c>
      <c r="K372" s="34">
        <v>200</v>
      </c>
      <c r="L372" s="14">
        <f>K372*E372</f>
        <v>1099.4000000000001</v>
      </c>
      <c r="M372" s="134">
        <v>227</v>
      </c>
      <c r="N372" s="12">
        <v>44259</v>
      </c>
      <c r="O372" s="16">
        <f>K372-U372</f>
        <v>0</v>
      </c>
      <c r="P372" s="19">
        <f t="shared" si="547"/>
        <v>0</v>
      </c>
      <c r="Q372" s="20"/>
      <c r="R372" s="17"/>
      <c r="S372" s="124"/>
      <c r="T372" s="124"/>
      <c r="U372" s="16">
        <f>K372</f>
        <v>200</v>
      </c>
      <c r="V372" s="14">
        <f t="shared" si="549"/>
        <v>1099.4000000000001</v>
      </c>
      <c r="W372" s="71"/>
      <c r="X372" s="83"/>
      <c r="AF372" s="22"/>
      <c r="AG372" s="22"/>
    </row>
    <row r="373" spans="1:102" ht="38.25" customHeight="1">
      <c r="A373" s="141">
        <v>30</v>
      </c>
      <c r="B373" s="13" t="s">
        <v>44</v>
      </c>
      <c r="C373" s="14" t="s">
        <v>20</v>
      </c>
      <c r="D373" s="131" t="s">
        <v>144</v>
      </c>
      <c r="E373" s="96">
        <v>59.100999999999999</v>
      </c>
      <c r="F373" s="141">
        <v>0</v>
      </c>
      <c r="G373" s="96">
        <f>F373*E373</f>
        <v>0</v>
      </c>
      <c r="H373" s="18">
        <v>44469</v>
      </c>
      <c r="I373" s="12"/>
      <c r="J373" s="134"/>
      <c r="K373" s="141"/>
      <c r="L373" s="14">
        <f t="shared" ref="L373:L375" si="550">K373*E373</f>
        <v>0</v>
      </c>
      <c r="M373" s="141">
        <v>1237</v>
      </c>
      <c r="N373" s="18">
        <v>44148</v>
      </c>
      <c r="O373" s="16">
        <f t="shared" si="503"/>
        <v>0</v>
      </c>
      <c r="P373" s="19">
        <f t="shared" si="508"/>
        <v>0</v>
      </c>
      <c r="Q373" s="97"/>
      <c r="R373" s="14"/>
      <c r="S373" s="14"/>
      <c r="T373" s="14"/>
      <c r="U373" s="141">
        <v>0</v>
      </c>
      <c r="V373" s="14">
        <f t="shared" ref="V373:V376" si="551">U373*E373</f>
        <v>0</v>
      </c>
      <c r="W373" s="71"/>
      <c r="X373" s="83">
        <f>G373-V373</f>
        <v>0</v>
      </c>
      <c r="AF373" s="22"/>
      <c r="AG373" s="22"/>
    </row>
    <row r="374" spans="1:102" ht="38.25" customHeight="1">
      <c r="A374" s="141">
        <v>31</v>
      </c>
      <c r="B374" s="13" t="s">
        <v>44</v>
      </c>
      <c r="C374" s="14" t="s">
        <v>20</v>
      </c>
      <c r="D374" s="131" t="s">
        <v>144</v>
      </c>
      <c r="E374" s="96">
        <v>59.100999999999999</v>
      </c>
      <c r="F374" s="16">
        <v>130</v>
      </c>
      <c r="G374" s="96">
        <f t="shared" ref="G374:G375" si="552">F374*E374</f>
        <v>7683.13</v>
      </c>
      <c r="H374" s="18">
        <v>44469</v>
      </c>
      <c r="I374" s="84">
        <v>44313</v>
      </c>
      <c r="J374" s="134">
        <v>961</v>
      </c>
      <c r="K374" s="141">
        <v>300</v>
      </c>
      <c r="L374" s="14">
        <f t="shared" si="550"/>
        <v>17730.3</v>
      </c>
      <c r="M374" s="141">
        <v>228</v>
      </c>
      <c r="N374" s="18">
        <v>44259</v>
      </c>
      <c r="O374" s="16">
        <f t="shared" si="503"/>
        <v>10</v>
      </c>
      <c r="P374" s="19">
        <f t="shared" si="508"/>
        <v>591.01</v>
      </c>
      <c r="Q374" s="97"/>
      <c r="R374" s="14"/>
      <c r="S374" s="14"/>
      <c r="T374" s="14"/>
      <c r="U374" s="16">
        <v>120</v>
      </c>
      <c r="V374" s="14">
        <f t="shared" si="551"/>
        <v>7092.12</v>
      </c>
      <c r="W374" s="71"/>
      <c r="X374" s="83">
        <f t="shared" ref="X374:X375" si="553">G374-V374</f>
        <v>591.01000000000022</v>
      </c>
      <c r="AF374" s="22"/>
      <c r="AG374" s="22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</row>
    <row r="375" spans="1:102" ht="38.25" customHeight="1">
      <c r="A375" s="141">
        <v>32</v>
      </c>
      <c r="B375" s="13" t="s">
        <v>44</v>
      </c>
      <c r="C375" s="14" t="s">
        <v>20</v>
      </c>
      <c r="D375" s="131" t="s">
        <v>144</v>
      </c>
      <c r="E375" s="96">
        <v>59.100999999999999</v>
      </c>
      <c r="F375" s="16">
        <v>350</v>
      </c>
      <c r="G375" s="96">
        <f t="shared" si="552"/>
        <v>20685.349999999999</v>
      </c>
      <c r="H375" s="18">
        <v>44469</v>
      </c>
      <c r="I375" s="84">
        <v>44335</v>
      </c>
      <c r="J375" s="134">
        <v>1058</v>
      </c>
      <c r="K375" s="141">
        <v>350</v>
      </c>
      <c r="L375" s="14">
        <f t="shared" si="550"/>
        <v>20685.349999999999</v>
      </c>
      <c r="M375" s="141">
        <v>228</v>
      </c>
      <c r="N375" s="18">
        <v>44259</v>
      </c>
      <c r="O375" s="16">
        <f>K375-U375</f>
        <v>350</v>
      </c>
      <c r="P375" s="19">
        <f t="shared" si="508"/>
        <v>20685.349999999999</v>
      </c>
      <c r="Q375" s="97"/>
      <c r="R375" s="14"/>
      <c r="S375" s="14"/>
      <c r="T375" s="14"/>
      <c r="U375" s="16">
        <v>0</v>
      </c>
      <c r="V375" s="14">
        <f t="shared" si="551"/>
        <v>0</v>
      </c>
      <c r="W375" s="71"/>
      <c r="X375" s="83">
        <f t="shared" si="553"/>
        <v>20685.349999999999</v>
      </c>
      <c r="AF375" s="22"/>
      <c r="AG375" s="22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</row>
    <row r="376" spans="1:102" ht="53.25" customHeight="1">
      <c r="A376" s="141">
        <v>33</v>
      </c>
      <c r="B376" s="13" t="s">
        <v>101</v>
      </c>
      <c r="C376" s="124" t="s">
        <v>20</v>
      </c>
      <c r="D376" s="131" t="s">
        <v>95</v>
      </c>
      <c r="E376" s="23">
        <v>36.090000000000003</v>
      </c>
      <c r="F376" s="16">
        <v>242</v>
      </c>
      <c r="G376" s="17">
        <f>F376*E376</f>
        <v>8733.7800000000007</v>
      </c>
      <c r="H376" s="18">
        <v>44439</v>
      </c>
      <c r="I376" s="84">
        <v>44313</v>
      </c>
      <c r="J376" s="134">
        <v>961</v>
      </c>
      <c r="K376" s="34">
        <v>300</v>
      </c>
      <c r="L376" s="14">
        <f>K376*E376</f>
        <v>10827.000000000002</v>
      </c>
      <c r="M376" s="141">
        <v>1237</v>
      </c>
      <c r="N376" s="18">
        <v>43773</v>
      </c>
      <c r="O376" s="16">
        <f>F376-U376</f>
        <v>73</v>
      </c>
      <c r="P376" s="19">
        <f t="shared" si="508"/>
        <v>2634.57</v>
      </c>
      <c r="Q376" s="20"/>
      <c r="R376" s="17"/>
      <c r="S376" s="124"/>
      <c r="T376" s="124"/>
      <c r="U376" s="16">
        <v>169</v>
      </c>
      <c r="V376" s="14">
        <f t="shared" si="551"/>
        <v>6099.2100000000009</v>
      </c>
      <c r="W376" s="71"/>
      <c r="Y376" s="21"/>
      <c r="AE376" s="22"/>
      <c r="AF376" s="22"/>
    </row>
    <row r="377" spans="1:102" ht="53.25" customHeight="1">
      <c r="A377" s="141">
        <v>34</v>
      </c>
      <c r="B377" s="13" t="s">
        <v>101</v>
      </c>
      <c r="C377" s="124" t="s">
        <v>20</v>
      </c>
      <c r="D377" s="131" t="s">
        <v>91</v>
      </c>
      <c r="E377" s="23">
        <v>36.090000000000003</v>
      </c>
      <c r="F377" s="16">
        <v>0</v>
      </c>
      <c r="G377" s="17">
        <f>F377*E377</f>
        <v>0</v>
      </c>
      <c r="H377" s="18">
        <v>44439</v>
      </c>
      <c r="I377" s="12">
        <v>44252</v>
      </c>
      <c r="J377" s="134">
        <v>272</v>
      </c>
      <c r="K377" s="141">
        <v>200</v>
      </c>
      <c r="L377" s="14">
        <f>K377*E377</f>
        <v>7218.0000000000009</v>
      </c>
      <c r="M377" s="141">
        <v>1237</v>
      </c>
      <c r="N377" s="18">
        <v>43773</v>
      </c>
      <c r="O377" s="16">
        <f t="shared" si="503"/>
        <v>0</v>
      </c>
      <c r="P377" s="19">
        <f t="shared" si="508"/>
        <v>0</v>
      </c>
      <c r="Q377" s="20"/>
      <c r="R377" s="17"/>
      <c r="S377" s="28"/>
      <c r="T377" s="28"/>
      <c r="U377" s="16">
        <v>0</v>
      </c>
      <c r="V377" s="14">
        <f>U377*E377</f>
        <v>0</v>
      </c>
      <c r="W377" s="71"/>
      <c r="Y377" s="21">
        <f>G377-V377</f>
        <v>0</v>
      </c>
      <c r="AE377" s="22"/>
      <c r="AF377" s="22"/>
    </row>
    <row r="378" spans="1:102">
      <c r="A378" s="35"/>
      <c r="B378" s="36" t="s">
        <v>38</v>
      </c>
      <c r="C378" s="128"/>
      <c r="D378" s="41"/>
      <c r="E378" s="41"/>
      <c r="F378" s="88">
        <f>SUM(F344:F377)</f>
        <v>4258</v>
      </c>
      <c r="G378" s="41">
        <f>SUM(G344:G377)</f>
        <v>149062.19200000001</v>
      </c>
      <c r="H378" s="82"/>
      <c r="I378" s="82"/>
      <c r="J378" s="38"/>
      <c r="K378" s="128">
        <f>SUM(K344:K377)</f>
        <v>9810</v>
      </c>
      <c r="L378" s="41">
        <f>SUM(L344:L377)</f>
        <v>282523.93</v>
      </c>
      <c r="M378" s="128"/>
      <c r="N378" s="82"/>
      <c r="O378" s="128">
        <f>SUM(O344:O377)</f>
        <v>2260</v>
      </c>
      <c r="P378" s="90">
        <f>SUM(P344:P377)</f>
        <v>70112.22</v>
      </c>
      <c r="Q378" s="133"/>
      <c r="R378" s="133"/>
      <c r="S378" s="133"/>
      <c r="T378" s="133"/>
      <c r="U378" s="88">
        <f>SUM(U344:U377)</f>
        <v>2448</v>
      </c>
      <c r="V378" s="94">
        <f>SUM(V344:V377)</f>
        <v>86882.371999999988</v>
      </c>
      <c r="W378" s="91"/>
      <c r="X378" s="83">
        <f>G378-V378</f>
        <v>62179.820000000022</v>
      </c>
      <c r="AF378" s="22"/>
      <c r="AG378" s="22"/>
    </row>
    <row r="379" spans="1:102" s="44" customFormat="1">
      <c r="A379" s="206" t="s">
        <v>61</v>
      </c>
      <c r="B379" s="206"/>
      <c r="C379" s="206"/>
      <c r="D379" s="206"/>
      <c r="E379" s="206"/>
      <c r="F379" s="206"/>
      <c r="G379" s="206"/>
      <c r="H379" s="206"/>
      <c r="I379" s="206"/>
      <c r="J379" s="206"/>
      <c r="K379" s="206"/>
      <c r="L379" s="206"/>
      <c r="M379" s="206"/>
      <c r="N379" s="206"/>
      <c r="O379" s="206"/>
      <c r="P379" s="206"/>
      <c r="Q379" s="206"/>
      <c r="R379" s="206"/>
      <c r="S379" s="206"/>
      <c r="T379" s="206"/>
      <c r="U379" s="206"/>
      <c r="V379" s="206"/>
      <c r="W379" s="99"/>
      <c r="X379" s="83">
        <f>G379-V379</f>
        <v>0</v>
      </c>
      <c r="Y379" s="3"/>
      <c r="Z379" s="3"/>
      <c r="AA379" s="3"/>
      <c r="AB379" s="43"/>
      <c r="AC379" s="43"/>
      <c r="AD379" s="43"/>
      <c r="AE379" s="43"/>
      <c r="AF379" s="45"/>
      <c r="AG379" s="45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  <c r="BX379" s="43"/>
      <c r="BY379" s="43"/>
      <c r="BZ379" s="43"/>
      <c r="CA379" s="43"/>
      <c r="CB379" s="43"/>
      <c r="CC379" s="43"/>
      <c r="CD379" s="43"/>
      <c r="CE379" s="43"/>
      <c r="CF379" s="43"/>
      <c r="CG379" s="43"/>
      <c r="CH379" s="43"/>
      <c r="CI379" s="43"/>
      <c r="CJ379" s="43"/>
      <c r="CK379" s="43"/>
      <c r="CL379" s="43"/>
      <c r="CM379" s="43"/>
      <c r="CN379" s="43"/>
      <c r="CO379" s="43"/>
      <c r="CP379" s="43"/>
      <c r="CQ379" s="43"/>
      <c r="CR379" s="43"/>
      <c r="CS379" s="43"/>
      <c r="CT379" s="43"/>
      <c r="CU379" s="43"/>
      <c r="CV379" s="43"/>
      <c r="CW379" s="43"/>
      <c r="CX379" s="43"/>
    </row>
    <row r="380" spans="1:102" ht="37.5" customHeight="1">
      <c r="A380" s="141">
        <v>1</v>
      </c>
      <c r="B380" s="13" t="s">
        <v>59</v>
      </c>
      <c r="C380" s="124" t="s">
        <v>20</v>
      </c>
      <c r="D380" s="131" t="s">
        <v>92</v>
      </c>
      <c r="E380" s="135">
        <v>55.58</v>
      </c>
      <c r="F380" s="16">
        <v>0</v>
      </c>
      <c r="G380" s="96">
        <f t="shared" ref="G380:G390" si="554">F380*E380</f>
        <v>0</v>
      </c>
      <c r="H380" s="18">
        <v>44316</v>
      </c>
      <c r="I380" s="84">
        <v>44232</v>
      </c>
      <c r="J380" s="134">
        <v>191</v>
      </c>
      <c r="K380" s="141">
        <v>100</v>
      </c>
      <c r="L380" s="14">
        <f t="shared" ref="L380:L398" si="555">K380*E380</f>
        <v>5558</v>
      </c>
      <c r="M380" s="141">
        <v>1088</v>
      </c>
      <c r="N380" s="18">
        <v>44117</v>
      </c>
      <c r="O380" s="16">
        <f>F380-U380</f>
        <v>0</v>
      </c>
      <c r="P380" s="19">
        <f>O380*E380</f>
        <v>0</v>
      </c>
      <c r="Q380" s="131"/>
      <c r="R380" s="17"/>
      <c r="S380" s="28"/>
      <c r="T380" s="28"/>
      <c r="U380" s="16">
        <v>0</v>
      </c>
      <c r="V380" s="14">
        <f t="shared" ref="V380:V392" si="556">U380*E380</f>
        <v>0</v>
      </c>
      <c r="W380" s="71"/>
      <c r="X380" s="83"/>
      <c r="AF380" s="22"/>
      <c r="AG380" s="22"/>
    </row>
    <row r="381" spans="1:102" ht="37.5" customHeight="1">
      <c r="A381" s="141">
        <v>2</v>
      </c>
      <c r="B381" s="13" t="s">
        <v>59</v>
      </c>
      <c r="C381" s="124" t="s">
        <v>20</v>
      </c>
      <c r="D381" s="131" t="s">
        <v>47</v>
      </c>
      <c r="E381" s="135">
        <v>55.58</v>
      </c>
      <c r="F381" s="16">
        <v>38</v>
      </c>
      <c r="G381" s="96">
        <f t="shared" si="554"/>
        <v>2112.04</v>
      </c>
      <c r="H381" s="18">
        <v>44377</v>
      </c>
      <c r="I381" s="12">
        <v>44271</v>
      </c>
      <c r="J381" s="134">
        <v>353</v>
      </c>
      <c r="K381" s="141">
        <v>100</v>
      </c>
      <c r="L381" s="14">
        <f t="shared" ref="L381:L382" si="557">K381*E381</f>
        <v>5558</v>
      </c>
      <c r="M381" s="141">
        <v>226</v>
      </c>
      <c r="N381" s="18">
        <v>44259</v>
      </c>
      <c r="O381" s="16">
        <f t="shared" ref="O381:O424" si="558">F381-U381</f>
        <v>38</v>
      </c>
      <c r="P381" s="19">
        <f>O381*E381</f>
        <v>2112.04</v>
      </c>
      <c r="Q381" s="131"/>
      <c r="R381" s="17"/>
      <c r="S381" s="28"/>
      <c r="T381" s="28"/>
      <c r="U381" s="16">
        <v>0</v>
      </c>
      <c r="V381" s="14">
        <f t="shared" ref="V381" si="559">U381*E381</f>
        <v>0</v>
      </c>
      <c r="W381" s="71"/>
      <c r="X381" s="83"/>
      <c r="AF381" s="22"/>
      <c r="AG381" s="22"/>
    </row>
    <row r="382" spans="1:102" ht="37.5" customHeight="1">
      <c r="A382" s="141">
        <v>3</v>
      </c>
      <c r="B382" s="13" t="s">
        <v>59</v>
      </c>
      <c r="C382" s="124" t="s">
        <v>20</v>
      </c>
      <c r="D382" s="131" t="s">
        <v>47</v>
      </c>
      <c r="E382" s="135">
        <v>55.58</v>
      </c>
      <c r="F382" s="16">
        <v>0</v>
      </c>
      <c r="G382" s="96">
        <f t="shared" si="554"/>
        <v>0</v>
      </c>
      <c r="H382" s="18">
        <v>44377</v>
      </c>
      <c r="I382" s="84">
        <v>44358</v>
      </c>
      <c r="J382" s="134">
        <v>1572</v>
      </c>
      <c r="K382" s="141">
        <v>150</v>
      </c>
      <c r="L382" s="14">
        <f t="shared" si="557"/>
        <v>8337</v>
      </c>
      <c r="M382" s="141">
        <v>636</v>
      </c>
      <c r="N382" s="18">
        <v>44355</v>
      </c>
      <c r="O382" s="16">
        <f>K382-U382</f>
        <v>150</v>
      </c>
      <c r="P382" s="19">
        <f t="shared" ref="P382" si="560">O382*E382</f>
        <v>8337</v>
      </c>
      <c r="Q382" s="131"/>
      <c r="R382" s="17"/>
      <c r="S382" s="28"/>
      <c r="T382" s="28"/>
      <c r="U382" s="16">
        <v>0</v>
      </c>
      <c r="V382" s="14">
        <f>U382*E382</f>
        <v>0</v>
      </c>
      <c r="W382" s="71"/>
      <c r="X382" s="83"/>
      <c r="AF382" s="22"/>
      <c r="AG382" s="22"/>
    </row>
    <row r="383" spans="1:102" ht="25.5" customHeight="1">
      <c r="A383" s="141">
        <v>4</v>
      </c>
      <c r="B383" s="13" t="s">
        <v>40</v>
      </c>
      <c r="C383" s="14" t="s">
        <v>20</v>
      </c>
      <c r="D383" s="131" t="s">
        <v>136</v>
      </c>
      <c r="E383" s="15">
        <v>5.8849999999999998</v>
      </c>
      <c r="F383" s="16">
        <v>0</v>
      </c>
      <c r="G383" s="17">
        <f t="shared" si="554"/>
        <v>0</v>
      </c>
      <c r="H383" s="18">
        <v>44926</v>
      </c>
      <c r="I383" s="84">
        <v>44259</v>
      </c>
      <c r="J383" s="134">
        <v>284</v>
      </c>
      <c r="K383" s="141">
        <v>100</v>
      </c>
      <c r="L383" s="14">
        <f t="shared" si="555"/>
        <v>588.5</v>
      </c>
      <c r="M383" s="141">
        <v>97</v>
      </c>
      <c r="N383" s="18">
        <v>44232</v>
      </c>
      <c r="O383" s="16">
        <f t="shared" si="558"/>
        <v>0</v>
      </c>
      <c r="P383" s="19">
        <f t="shared" ref="P383:P415" si="561">O383*E383</f>
        <v>0</v>
      </c>
      <c r="Q383" s="20"/>
      <c r="R383" s="17"/>
      <c r="S383" s="14"/>
      <c r="T383" s="14"/>
      <c r="U383" s="16">
        <v>0</v>
      </c>
      <c r="V383" s="14">
        <f t="shared" si="556"/>
        <v>0</v>
      </c>
      <c r="W383" s="71"/>
      <c r="X383" s="83">
        <f>G383-V383</f>
        <v>0</v>
      </c>
      <c r="AF383" s="22"/>
      <c r="AG383" s="22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</row>
    <row r="384" spans="1:102" ht="25.5" customHeight="1">
      <c r="A384" s="141">
        <v>5</v>
      </c>
      <c r="B384" s="13" t="s">
        <v>40</v>
      </c>
      <c r="C384" s="14" t="s">
        <v>20</v>
      </c>
      <c r="D384" s="131" t="s">
        <v>189</v>
      </c>
      <c r="E384" s="15">
        <v>5.7190000000000003</v>
      </c>
      <c r="F384" s="16">
        <v>0</v>
      </c>
      <c r="G384" s="17">
        <f t="shared" si="554"/>
        <v>0</v>
      </c>
      <c r="H384" s="18">
        <v>45077</v>
      </c>
      <c r="I384" s="12">
        <v>44271</v>
      </c>
      <c r="J384" s="134">
        <v>353</v>
      </c>
      <c r="K384" s="141">
        <v>50</v>
      </c>
      <c r="L384" s="14">
        <f t="shared" ref="L384" si="562">K384*E384</f>
        <v>285.95</v>
      </c>
      <c r="M384" s="141">
        <v>260</v>
      </c>
      <c r="N384" s="18">
        <v>44266</v>
      </c>
      <c r="O384" s="16">
        <f t="shared" si="558"/>
        <v>0</v>
      </c>
      <c r="P384" s="19">
        <f t="shared" ref="P384:P385" si="563">O384*E384</f>
        <v>0</v>
      </c>
      <c r="Q384" s="20"/>
      <c r="R384" s="17"/>
      <c r="S384" s="14"/>
      <c r="T384" s="14"/>
      <c r="U384" s="16">
        <v>0</v>
      </c>
      <c r="V384" s="14">
        <f t="shared" ref="V384" si="564">U384*E384</f>
        <v>0</v>
      </c>
      <c r="W384" s="71"/>
      <c r="X384" s="83">
        <f>G384-V384</f>
        <v>0</v>
      </c>
      <c r="AF384" s="22"/>
      <c r="AG384" s="22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</row>
    <row r="385" spans="1:102" s="27" customFormat="1" ht="47.25" customHeight="1">
      <c r="A385" s="141">
        <v>6</v>
      </c>
      <c r="B385" s="13" t="s">
        <v>40</v>
      </c>
      <c r="C385" s="14" t="s">
        <v>20</v>
      </c>
      <c r="D385" s="131" t="s">
        <v>189</v>
      </c>
      <c r="E385" s="15">
        <v>5.7190000000000003</v>
      </c>
      <c r="F385" s="141">
        <v>56</v>
      </c>
      <c r="G385" s="17">
        <f>F385*E385</f>
        <v>320.26400000000001</v>
      </c>
      <c r="H385" s="18">
        <v>44926</v>
      </c>
      <c r="I385" s="84">
        <v>44321</v>
      </c>
      <c r="J385" s="134">
        <v>1066</v>
      </c>
      <c r="K385" s="141">
        <v>100</v>
      </c>
      <c r="L385" s="14">
        <f>K385*E385</f>
        <v>571.9</v>
      </c>
      <c r="M385" s="141">
        <v>260</v>
      </c>
      <c r="N385" s="18">
        <v>44266</v>
      </c>
      <c r="O385" s="16">
        <f t="shared" si="558"/>
        <v>56</v>
      </c>
      <c r="P385" s="19">
        <f t="shared" si="563"/>
        <v>320.26400000000001</v>
      </c>
      <c r="Q385" s="97"/>
      <c r="R385" s="14"/>
      <c r="S385" s="14"/>
      <c r="T385" s="14"/>
      <c r="U385" s="141">
        <v>0</v>
      </c>
      <c r="V385" s="14">
        <f>U385*E385</f>
        <v>0</v>
      </c>
      <c r="W385" s="71"/>
      <c r="X385" s="156">
        <f>G385-V385</f>
        <v>320.26400000000001</v>
      </c>
      <c r="Y385" s="25"/>
      <c r="Z385" s="25"/>
      <c r="AA385" s="25"/>
      <c r="AB385" s="26"/>
      <c r="AC385" s="26"/>
      <c r="AD385" s="26"/>
      <c r="AE385" s="26"/>
      <c r="AF385" s="157"/>
      <c r="AG385" s="157"/>
    </row>
    <row r="386" spans="1:102" s="27" customFormat="1" ht="47.25" customHeight="1">
      <c r="A386" s="141">
        <v>7</v>
      </c>
      <c r="B386" s="13" t="s">
        <v>40</v>
      </c>
      <c r="C386" s="14" t="s">
        <v>20</v>
      </c>
      <c r="D386" s="131" t="s">
        <v>189</v>
      </c>
      <c r="E386" s="23">
        <v>5.7190000000000003</v>
      </c>
      <c r="F386" s="141">
        <v>0</v>
      </c>
      <c r="G386" s="17">
        <f>F386*E386</f>
        <v>0</v>
      </c>
      <c r="H386" s="18">
        <v>44926</v>
      </c>
      <c r="I386" s="12">
        <v>44356</v>
      </c>
      <c r="J386" s="134">
        <v>1420</v>
      </c>
      <c r="K386" s="141">
        <v>200</v>
      </c>
      <c r="L386" s="14">
        <f>K386*E386</f>
        <v>1143.8</v>
      </c>
      <c r="M386" s="141">
        <v>816</v>
      </c>
      <c r="N386" s="18">
        <v>44050</v>
      </c>
      <c r="O386" s="16">
        <f>K386-U386</f>
        <v>5</v>
      </c>
      <c r="P386" s="19">
        <f>O386*E386</f>
        <v>28.595000000000002</v>
      </c>
      <c r="Q386" s="97"/>
      <c r="R386" s="14"/>
      <c r="S386" s="14"/>
      <c r="T386" s="14"/>
      <c r="U386" s="141">
        <v>195</v>
      </c>
      <c r="V386" s="14">
        <f>U386*E386</f>
        <v>1115.2050000000002</v>
      </c>
      <c r="W386" s="71"/>
      <c r="X386" s="156">
        <f>G386-V386</f>
        <v>-1115.2050000000002</v>
      </c>
      <c r="Y386" s="25"/>
      <c r="Z386" s="25"/>
      <c r="AA386" s="25"/>
      <c r="AB386" s="26"/>
      <c r="AC386" s="26"/>
      <c r="AD386" s="26"/>
      <c r="AE386" s="26"/>
      <c r="AF386" s="157"/>
      <c r="AG386" s="157"/>
    </row>
    <row r="387" spans="1:102" ht="38.25" customHeight="1">
      <c r="A387" s="141">
        <v>8</v>
      </c>
      <c r="B387" s="13" t="s">
        <v>39</v>
      </c>
      <c r="C387" s="14" t="s">
        <v>20</v>
      </c>
      <c r="D387" s="131" t="s">
        <v>119</v>
      </c>
      <c r="E387" s="135">
        <v>3.2789999999999999</v>
      </c>
      <c r="F387" s="16">
        <v>0</v>
      </c>
      <c r="G387" s="96">
        <f t="shared" si="554"/>
        <v>0</v>
      </c>
      <c r="H387" s="18">
        <v>44347</v>
      </c>
      <c r="I387" s="84">
        <v>44207</v>
      </c>
      <c r="J387" s="134">
        <v>29</v>
      </c>
      <c r="K387" s="141">
        <v>250</v>
      </c>
      <c r="L387" s="14">
        <f t="shared" si="555"/>
        <v>819.75</v>
      </c>
      <c r="M387" s="141">
        <v>312</v>
      </c>
      <c r="N387" s="18">
        <v>43903</v>
      </c>
      <c r="O387" s="16">
        <f t="shared" si="558"/>
        <v>0</v>
      </c>
      <c r="P387" s="19">
        <f t="shared" si="561"/>
        <v>0</v>
      </c>
      <c r="Q387" s="131"/>
      <c r="R387" s="17"/>
      <c r="S387" s="28"/>
      <c r="T387" s="28"/>
      <c r="U387" s="16">
        <v>0</v>
      </c>
      <c r="V387" s="14">
        <f t="shared" si="556"/>
        <v>0</v>
      </c>
      <c r="W387" s="71"/>
      <c r="X387" s="21"/>
      <c r="AF387" s="22"/>
      <c r="AG387" s="22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</row>
    <row r="388" spans="1:102" ht="38.25" customHeight="1">
      <c r="A388" s="141">
        <v>9</v>
      </c>
      <c r="B388" s="13" t="s">
        <v>39</v>
      </c>
      <c r="C388" s="14" t="s">
        <v>20</v>
      </c>
      <c r="D388" s="131" t="s">
        <v>119</v>
      </c>
      <c r="E388" s="135">
        <v>3.2789999999999999</v>
      </c>
      <c r="F388" s="16">
        <v>0</v>
      </c>
      <c r="G388" s="96">
        <f t="shared" si="554"/>
        <v>0</v>
      </c>
      <c r="H388" s="18">
        <v>44347</v>
      </c>
      <c r="I388" s="84">
        <v>44232</v>
      </c>
      <c r="J388" s="134">
        <v>191</v>
      </c>
      <c r="K388" s="141">
        <v>500</v>
      </c>
      <c r="L388" s="14">
        <f t="shared" ref="L388" si="565">K388*E388</f>
        <v>1639.5</v>
      </c>
      <c r="M388" s="141">
        <v>1440</v>
      </c>
      <c r="N388" s="18">
        <v>44187</v>
      </c>
      <c r="O388" s="16">
        <f t="shared" si="558"/>
        <v>0</v>
      </c>
      <c r="P388" s="19">
        <f t="shared" si="561"/>
        <v>0</v>
      </c>
      <c r="Q388" s="131"/>
      <c r="R388" s="17"/>
      <c r="S388" s="28"/>
      <c r="T388" s="28"/>
      <c r="U388" s="16">
        <v>0</v>
      </c>
      <c r="V388" s="14">
        <f t="shared" si="556"/>
        <v>0</v>
      </c>
      <c r="W388" s="71"/>
      <c r="X388" s="21"/>
      <c r="AF388" s="22"/>
      <c r="AG388" s="22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</row>
    <row r="389" spans="1:102" ht="38.25" customHeight="1">
      <c r="A389" s="141">
        <v>10</v>
      </c>
      <c r="B389" s="13" t="s">
        <v>39</v>
      </c>
      <c r="C389" s="14" t="s">
        <v>20</v>
      </c>
      <c r="D389" s="131" t="s">
        <v>119</v>
      </c>
      <c r="E389" s="135">
        <v>3.2789999999999999</v>
      </c>
      <c r="F389" s="16">
        <v>0</v>
      </c>
      <c r="G389" s="96">
        <f t="shared" si="554"/>
        <v>0</v>
      </c>
      <c r="H389" s="18">
        <v>44347</v>
      </c>
      <c r="I389" s="84">
        <v>44259</v>
      </c>
      <c r="J389" s="134">
        <v>284</v>
      </c>
      <c r="K389" s="141">
        <v>400</v>
      </c>
      <c r="L389" s="14">
        <f t="shared" ref="L389:L391" si="566">K389*E389</f>
        <v>1311.6</v>
      </c>
      <c r="M389" s="141">
        <v>223</v>
      </c>
      <c r="N389" s="18">
        <v>44258</v>
      </c>
      <c r="O389" s="16">
        <f t="shared" si="558"/>
        <v>0</v>
      </c>
      <c r="P389" s="19">
        <f t="shared" ref="P389:P391" si="567">O389*E389</f>
        <v>0</v>
      </c>
      <c r="Q389" s="131"/>
      <c r="R389" s="17"/>
      <c r="S389" s="28"/>
      <c r="T389" s="28"/>
      <c r="U389" s="16">
        <v>0</v>
      </c>
      <c r="V389" s="14">
        <f t="shared" si="556"/>
        <v>0</v>
      </c>
      <c r="W389" s="71"/>
      <c r="X389" s="21"/>
      <c r="AF389" s="22"/>
      <c r="AG389" s="22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</row>
    <row r="390" spans="1:102" ht="41.25" customHeight="1">
      <c r="A390" s="141">
        <v>11</v>
      </c>
      <c r="B390" s="13" t="s">
        <v>39</v>
      </c>
      <c r="C390" s="14" t="s">
        <v>20</v>
      </c>
      <c r="D390" s="131" t="s">
        <v>177</v>
      </c>
      <c r="E390" s="135">
        <v>4.6639999999999997</v>
      </c>
      <c r="F390" s="16">
        <v>337</v>
      </c>
      <c r="G390" s="96">
        <f t="shared" si="554"/>
        <v>1571.7679999999998</v>
      </c>
      <c r="H390" s="18">
        <v>45107</v>
      </c>
      <c r="I390" s="84">
        <v>44321</v>
      </c>
      <c r="J390" s="134">
        <v>1066</v>
      </c>
      <c r="K390" s="141">
        <v>400</v>
      </c>
      <c r="L390" s="14">
        <f t="shared" si="566"/>
        <v>1865.6</v>
      </c>
      <c r="M390" s="141">
        <v>441</v>
      </c>
      <c r="N390" s="18">
        <v>44305</v>
      </c>
      <c r="O390" s="16">
        <f t="shared" si="558"/>
        <v>304</v>
      </c>
      <c r="P390" s="19">
        <f t="shared" si="567"/>
        <v>1417.856</v>
      </c>
      <c r="Q390" s="131"/>
      <c r="R390" s="17"/>
      <c r="S390" s="28"/>
      <c r="T390" s="28"/>
      <c r="U390" s="16">
        <v>33</v>
      </c>
      <c r="V390" s="14">
        <f t="shared" si="556"/>
        <v>153.91199999999998</v>
      </c>
      <c r="W390" s="71"/>
      <c r="X390" s="83"/>
      <c r="AF390" s="22"/>
      <c r="AG390" s="22"/>
    </row>
    <row r="391" spans="1:102" ht="49.5" customHeight="1">
      <c r="A391" s="141">
        <v>12</v>
      </c>
      <c r="B391" s="13" t="s">
        <v>197</v>
      </c>
      <c r="C391" s="14" t="s">
        <v>20</v>
      </c>
      <c r="D391" s="131" t="s">
        <v>177</v>
      </c>
      <c r="E391" s="23">
        <v>4.6639999999999997</v>
      </c>
      <c r="F391" s="16">
        <v>0</v>
      </c>
      <c r="G391" s="17">
        <f>F391*E391</f>
        <v>0</v>
      </c>
      <c r="H391" s="18">
        <v>45107</v>
      </c>
      <c r="I391" s="12">
        <v>44356</v>
      </c>
      <c r="J391" s="134">
        <v>1420</v>
      </c>
      <c r="K391" s="34">
        <v>540</v>
      </c>
      <c r="L391" s="14">
        <f t="shared" si="566"/>
        <v>2518.56</v>
      </c>
      <c r="M391" s="141">
        <v>441</v>
      </c>
      <c r="N391" s="18">
        <v>44305</v>
      </c>
      <c r="O391" s="16">
        <f>K391-U391</f>
        <v>0</v>
      </c>
      <c r="P391" s="19">
        <f t="shared" si="567"/>
        <v>0</v>
      </c>
      <c r="Q391" s="20"/>
      <c r="R391" s="17"/>
      <c r="S391" s="14"/>
      <c r="T391" s="14"/>
      <c r="U391" s="16">
        <v>540</v>
      </c>
      <c r="V391" s="14">
        <f t="shared" si="556"/>
        <v>2518.56</v>
      </c>
      <c r="W391" s="71"/>
      <c r="Y391" s="21">
        <f>G391-V391</f>
        <v>-2518.56</v>
      </c>
      <c r="AE391" s="22"/>
      <c r="AF391" s="22"/>
    </row>
    <row r="392" spans="1:102" ht="45" customHeight="1">
      <c r="A392" s="141">
        <v>13</v>
      </c>
      <c r="B392" s="13" t="s">
        <v>45</v>
      </c>
      <c r="C392" s="14" t="s">
        <v>20</v>
      </c>
      <c r="D392" s="131" t="s">
        <v>132</v>
      </c>
      <c r="E392" s="96">
        <v>5.08</v>
      </c>
      <c r="F392" s="16">
        <v>0</v>
      </c>
      <c r="G392" s="96">
        <f t="shared" ref="G392:G414" si="568">F392*E392</f>
        <v>0</v>
      </c>
      <c r="H392" s="18">
        <v>44469</v>
      </c>
      <c r="I392" s="12"/>
      <c r="J392" s="134"/>
      <c r="K392" s="141"/>
      <c r="L392" s="14">
        <f t="shared" si="555"/>
        <v>0</v>
      </c>
      <c r="M392" s="141">
        <v>961</v>
      </c>
      <c r="N392" s="18">
        <v>43725</v>
      </c>
      <c r="O392" s="16">
        <f t="shared" si="558"/>
        <v>0</v>
      </c>
      <c r="P392" s="19">
        <f t="shared" si="561"/>
        <v>0</v>
      </c>
      <c r="Q392" s="97"/>
      <c r="R392" s="14"/>
      <c r="S392" s="14"/>
      <c r="T392" s="14"/>
      <c r="U392" s="16">
        <v>0</v>
      </c>
      <c r="V392" s="14">
        <f t="shared" si="556"/>
        <v>0</v>
      </c>
      <c r="W392" s="71"/>
      <c r="X392" s="83"/>
      <c r="AF392" s="22"/>
      <c r="AG392" s="22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</row>
    <row r="393" spans="1:102" ht="50.25" customHeight="1">
      <c r="A393" s="141">
        <v>14</v>
      </c>
      <c r="B393" s="13" t="s">
        <v>45</v>
      </c>
      <c r="C393" s="14" t="s">
        <v>20</v>
      </c>
      <c r="D393" s="131" t="s">
        <v>186</v>
      </c>
      <c r="E393" s="96">
        <v>5.4130000000000003</v>
      </c>
      <c r="F393" s="141">
        <v>5</v>
      </c>
      <c r="G393" s="96">
        <f t="shared" si="568"/>
        <v>27.065000000000001</v>
      </c>
      <c r="H393" s="18">
        <v>44804</v>
      </c>
      <c r="I393" s="12">
        <v>44271</v>
      </c>
      <c r="J393" s="134">
        <v>353</v>
      </c>
      <c r="K393" s="141">
        <v>100</v>
      </c>
      <c r="L393" s="14">
        <f>K393*E393</f>
        <v>541.30000000000007</v>
      </c>
      <c r="M393" s="141">
        <v>260</v>
      </c>
      <c r="N393" s="18">
        <v>44266</v>
      </c>
      <c r="O393" s="16">
        <f t="shared" si="558"/>
        <v>5</v>
      </c>
      <c r="P393" s="19">
        <f t="shared" si="561"/>
        <v>27.065000000000001</v>
      </c>
      <c r="Q393" s="97"/>
      <c r="R393" s="14"/>
      <c r="S393" s="14"/>
      <c r="T393" s="14"/>
      <c r="U393" s="141">
        <v>0</v>
      </c>
      <c r="V393" s="14">
        <f>U393*E393</f>
        <v>0</v>
      </c>
      <c r="W393" s="71"/>
      <c r="X393" s="83"/>
      <c r="AF393" s="22"/>
      <c r="AG393" s="22"/>
    </row>
    <row r="394" spans="1:102" ht="50.25" customHeight="1">
      <c r="A394" s="141">
        <v>15</v>
      </c>
      <c r="B394" s="13" t="s">
        <v>45</v>
      </c>
      <c r="C394" s="14" t="s">
        <v>20</v>
      </c>
      <c r="D394" s="131" t="s">
        <v>186</v>
      </c>
      <c r="E394" s="96">
        <v>5.4130000000000003</v>
      </c>
      <c r="F394" s="141">
        <v>100</v>
      </c>
      <c r="G394" s="96">
        <f t="shared" si="568"/>
        <v>541.30000000000007</v>
      </c>
      <c r="H394" s="18">
        <v>44804</v>
      </c>
      <c r="I394" s="84">
        <v>44321</v>
      </c>
      <c r="J394" s="134">
        <v>1066</v>
      </c>
      <c r="K394" s="141">
        <v>100</v>
      </c>
      <c r="L394" s="14">
        <f>K394*E394</f>
        <v>541.30000000000007</v>
      </c>
      <c r="M394" s="141">
        <v>260</v>
      </c>
      <c r="N394" s="18">
        <v>44266</v>
      </c>
      <c r="O394" s="16">
        <f t="shared" si="558"/>
        <v>54</v>
      </c>
      <c r="P394" s="19">
        <f t="shared" si="561"/>
        <v>292.30200000000002</v>
      </c>
      <c r="Q394" s="97"/>
      <c r="R394" s="14"/>
      <c r="S394" s="14"/>
      <c r="T394" s="14"/>
      <c r="U394" s="141">
        <v>46</v>
      </c>
      <c r="V394" s="14">
        <f>U394*E394</f>
        <v>248.99800000000002</v>
      </c>
      <c r="W394" s="71"/>
      <c r="X394" s="83"/>
      <c r="AF394" s="22"/>
      <c r="AG394" s="22"/>
    </row>
    <row r="395" spans="1:102" ht="50.25" customHeight="1">
      <c r="A395" s="141">
        <v>16</v>
      </c>
      <c r="B395" s="13" t="s">
        <v>45</v>
      </c>
      <c r="C395" s="14" t="s">
        <v>20</v>
      </c>
      <c r="D395" s="131" t="s">
        <v>186</v>
      </c>
      <c r="E395" s="96">
        <v>5.4130000000000003</v>
      </c>
      <c r="F395" s="16">
        <v>0</v>
      </c>
      <c r="G395" s="96">
        <f t="shared" si="568"/>
        <v>0</v>
      </c>
      <c r="H395" s="18">
        <v>44804</v>
      </c>
      <c r="I395" s="12">
        <v>44356</v>
      </c>
      <c r="J395" s="134">
        <v>1420</v>
      </c>
      <c r="K395" s="141">
        <v>100</v>
      </c>
      <c r="L395" s="14">
        <f t="shared" ref="L395" si="569">K395*E395</f>
        <v>541.30000000000007</v>
      </c>
      <c r="M395" s="141">
        <v>260</v>
      </c>
      <c r="N395" s="18">
        <v>44266</v>
      </c>
      <c r="O395" s="16">
        <f>K395-U395</f>
        <v>0</v>
      </c>
      <c r="P395" s="19">
        <f t="shared" si="561"/>
        <v>0</v>
      </c>
      <c r="Q395" s="20"/>
      <c r="R395" s="17"/>
      <c r="S395" s="14"/>
      <c r="T395" s="14"/>
      <c r="U395" s="16">
        <f>K395</f>
        <v>100</v>
      </c>
      <c r="V395" s="14">
        <f t="shared" ref="V395" si="570">U395*E395</f>
        <v>541.30000000000007</v>
      </c>
      <c r="W395" s="71"/>
      <c r="X395" s="83"/>
      <c r="AF395" s="22"/>
      <c r="AG395" s="22"/>
    </row>
    <row r="396" spans="1:102" s="27" customFormat="1" ht="52.5" customHeight="1">
      <c r="A396" s="141">
        <v>17</v>
      </c>
      <c r="B396" s="13" t="s">
        <v>187</v>
      </c>
      <c r="C396" s="14" t="s">
        <v>20</v>
      </c>
      <c r="D396" s="131" t="s">
        <v>183</v>
      </c>
      <c r="E396" s="23">
        <v>3.8170000000000002</v>
      </c>
      <c r="F396" s="16">
        <v>0</v>
      </c>
      <c r="G396" s="17">
        <f t="shared" si="568"/>
        <v>0</v>
      </c>
      <c r="H396" s="18">
        <v>44651</v>
      </c>
      <c r="I396" s="12">
        <v>44271</v>
      </c>
      <c r="J396" s="134">
        <v>353</v>
      </c>
      <c r="K396" s="141">
        <v>120</v>
      </c>
      <c r="L396" s="14">
        <f t="shared" ref="L396" si="571">K396*E396</f>
        <v>458.04</v>
      </c>
      <c r="M396" s="141">
        <v>273</v>
      </c>
      <c r="N396" s="18">
        <v>44267</v>
      </c>
      <c r="O396" s="16">
        <f t="shared" si="558"/>
        <v>0</v>
      </c>
      <c r="P396" s="19">
        <f t="shared" si="561"/>
        <v>0</v>
      </c>
      <c r="Q396" s="20"/>
      <c r="R396" s="17"/>
      <c r="S396" s="14"/>
      <c r="T396" s="14"/>
      <c r="U396" s="16">
        <v>0</v>
      </c>
      <c r="V396" s="14">
        <f t="shared" ref="V396" si="572">U396*E396</f>
        <v>0</v>
      </c>
      <c r="W396" s="71"/>
      <c r="X396" s="24"/>
      <c r="Y396" s="21">
        <f t="shared" ref="Y396" si="573">G396-V396</f>
        <v>0</v>
      </c>
      <c r="Z396" s="25"/>
      <c r="AA396" s="25"/>
      <c r="AB396" s="26"/>
      <c r="AC396" s="26"/>
      <c r="AD396" s="26"/>
      <c r="AE396" s="22"/>
      <c r="AF396" s="22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  <c r="BM396" s="26"/>
      <c r="BN396" s="26"/>
      <c r="BO396" s="26"/>
      <c r="BP396" s="26"/>
      <c r="BQ396" s="26"/>
      <c r="BR396" s="26"/>
      <c r="BS396" s="26"/>
      <c r="BT396" s="26"/>
      <c r="BU396" s="26"/>
      <c r="BV396" s="26"/>
      <c r="BW396" s="26"/>
      <c r="BX396" s="26"/>
      <c r="BY396" s="26"/>
      <c r="BZ396" s="26"/>
      <c r="CA396" s="26"/>
      <c r="CB396" s="26"/>
      <c r="CC396" s="26"/>
      <c r="CD396" s="26"/>
      <c r="CE396" s="26"/>
      <c r="CF396" s="26"/>
      <c r="CG396" s="26"/>
      <c r="CH396" s="26"/>
      <c r="CI396" s="26"/>
      <c r="CJ396" s="26"/>
      <c r="CK396" s="26"/>
      <c r="CL396" s="26"/>
      <c r="CM396" s="26"/>
      <c r="CN396" s="26"/>
      <c r="CO396" s="26"/>
      <c r="CP396" s="26"/>
      <c r="CQ396" s="26"/>
      <c r="CR396" s="26"/>
      <c r="CS396" s="26"/>
      <c r="CT396" s="26"/>
      <c r="CU396" s="26"/>
      <c r="CV396" s="26"/>
      <c r="CW396" s="26"/>
      <c r="CX396" s="26"/>
    </row>
    <row r="397" spans="1:102" ht="38.25" customHeight="1">
      <c r="A397" s="141">
        <v>18</v>
      </c>
      <c r="B397" s="13" t="s">
        <v>44</v>
      </c>
      <c r="C397" s="14" t="s">
        <v>20</v>
      </c>
      <c r="D397" s="131" t="s">
        <v>143</v>
      </c>
      <c r="E397" s="96">
        <v>59.100999999999999</v>
      </c>
      <c r="F397" s="141">
        <v>0</v>
      </c>
      <c r="G397" s="96">
        <f t="shared" si="568"/>
        <v>0</v>
      </c>
      <c r="H397" s="18">
        <v>44469</v>
      </c>
      <c r="I397" s="12"/>
      <c r="J397" s="134"/>
      <c r="K397" s="141"/>
      <c r="L397" s="14">
        <f t="shared" si="555"/>
        <v>0</v>
      </c>
      <c r="M397" s="141">
        <v>1096</v>
      </c>
      <c r="N397" s="18">
        <v>44120</v>
      </c>
      <c r="O397" s="16">
        <f t="shared" si="558"/>
        <v>0</v>
      </c>
      <c r="P397" s="19">
        <f t="shared" si="561"/>
        <v>0</v>
      </c>
      <c r="Q397" s="97"/>
      <c r="R397" s="14"/>
      <c r="S397" s="14"/>
      <c r="T397" s="14"/>
      <c r="U397" s="141">
        <v>0</v>
      </c>
      <c r="V397" s="14">
        <f t="shared" ref="V397:V414" si="574">U397*E397</f>
        <v>0</v>
      </c>
      <c r="W397" s="71"/>
      <c r="X397" s="83">
        <f>G397-V397</f>
        <v>0</v>
      </c>
      <c r="AF397" s="22"/>
      <c r="AG397" s="22"/>
    </row>
    <row r="398" spans="1:102" ht="38.25" customHeight="1">
      <c r="A398" s="141">
        <v>19</v>
      </c>
      <c r="B398" s="13" t="s">
        <v>44</v>
      </c>
      <c r="C398" s="14" t="s">
        <v>20</v>
      </c>
      <c r="D398" s="131" t="s">
        <v>144</v>
      </c>
      <c r="E398" s="96">
        <v>59.100999999999999</v>
      </c>
      <c r="F398" s="141">
        <v>0</v>
      </c>
      <c r="G398" s="96">
        <f>F398*E398</f>
        <v>0</v>
      </c>
      <c r="H398" s="18">
        <v>44469</v>
      </c>
      <c r="I398" s="84">
        <v>44207</v>
      </c>
      <c r="J398" s="134">
        <v>29</v>
      </c>
      <c r="K398" s="141">
        <v>50</v>
      </c>
      <c r="L398" s="14">
        <f t="shared" si="555"/>
        <v>2955.05</v>
      </c>
      <c r="M398" s="141">
        <v>1096</v>
      </c>
      <c r="N398" s="18">
        <v>44120</v>
      </c>
      <c r="O398" s="16">
        <f t="shared" si="558"/>
        <v>0</v>
      </c>
      <c r="P398" s="19">
        <f t="shared" si="561"/>
        <v>0</v>
      </c>
      <c r="Q398" s="97"/>
      <c r="R398" s="14"/>
      <c r="S398" s="14"/>
      <c r="T398" s="14"/>
      <c r="U398" s="141">
        <v>0</v>
      </c>
      <c r="V398" s="14">
        <f t="shared" si="574"/>
        <v>0</v>
      </c>
      <c r="W398" s="71"/>
      <c r="X398" s="83">
        <f>G398-V398</f>
        <v>0</v>
      </c>
      <c r="AF398" s="22"/>
      <c r="AG398" s="22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</row>
    <row r="399" spans="1:102" ht="38.25" customHeight="1">
      <c r="A399" s="141">
        <v>20</v>
      </c>
      <c r="B399" s="13" t="s">
        <v>44</v>
      </c>
      <c r="C399" s="14" t="s">
        <v>20</v>
      </c>
      <c r="D399" s="131" t="s">
        <v>144</v>
      </c>
      <c r="E399" s="96">
        <v>59.100999999999999</v>
      </c>
      <c r="F399" s="141">
        <v>0</v>
      </c>
      <c r="G399" s="96">
        <f>F399*E399</f>
        <v>0</v>
      </c>
      <c r="H399" s="18">
        <v>44469</v>
      </c>
      <c r="I399" s="84">
        <v>44232</v>
      </c>
      <c r="J399" s="134">
        <v>191</v>
      </c>
      <c r="K399" s="141">
        <v>150</v>
      </c>
      <c r="L399" s="14">
        <f t="shared" ref="L399" si="575">K399*E399</f>
        <v>8865.15</v>
      </c>
      <c r="M399" s="141">
        <v>1096</v>
      </c>
      <c r="N399" s="18">
        <v>44120</v>
      </c>
      <c r="O399" s="16">
        <f t="shared" si="558"/>
        <v>0</v>
      </c>
      <c r="P399" s="19">
        <f t="shared" si="561"/>
        <v>0</v>
      </c>
      <c r="Q399" s="97"/>
      <c r="R399" s="14"/>
      <c r="S399" s="14"/>
      <c r="T399" s="14"/>
      <c r="U399" s="141">
        <v>0</v>
      </c>
      <c r="V399" s="14">
        <f t="shared" ref="V399" si="576">U399*E399</f>
        <v>0</v>
      </c>
      <c r="W399" s="71"/>
      <c r="X399" s="83">
        <f>G399-V399</f>
        <v>0</v>
      </c>
      <c r="AF399" s="22"/>
      <c r="AG399" s="22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</row>
    <row r="400" spans="1:102" ht="38.25" customHeight="1">
      <c r="A400" s="141">
        <v>21</v>
      </c>
      <c r="B400" s="13" t="s">
        <v>44</v>
      </c>
      <c r="C400" s="14" t="s">
        <v>20</v>
      </c>
      <c r="D400" s="131" t="s">
        <v>144</v>
      </c>
      <c r="E400" s="96">
        <v>59.100999999999999</v>
      </c>
      <c r="F400" s="141">
        <v>0</v>
      </c>
      <c r="G400" s="96">
        <f>F400*E400</f>
        <v>0</v>
      </c>
      <c r="H400" s="18">
        <v>44469</v>
      </c>
      <c r="I400" s="84">
        <v>44259</v>
      </c>
      <c r="J400" s="134">
        <v>284</v>
      </c>
      <c r="K400" s="141">
        <v>160</v>
      </c>
      <c r="L400" s="14">
        <f t="shared" ref="L400" si="577">K400*E400</f>
        <v>9456.16</v>
      </c>
      <c r="M400" s="141">
        <v>1326</v>
      </c>
      <c r="N400" s="18">
        <v>44161</v>
      </c>
      <c r="O400" s="16">
        <f t="shared" si="558"/>
        <v>0</v>
      </c>
      <c r="P400" s="19">
        <f t="shared" ref="P400" si="578">O400*E400</f>
        <v>0</v>
      </c>
      <c r="Q400" s="97"/>
      <c r="R400" s="14"/>
      <c r="S400" s="14"/>
      <c r="T400" s="14"/>
      <c r="U400" s="141">
        <v>0</v>
      </c>
      <c r="V400" s="14">
        <f t="shared" ref="V400" si="579">U400*E400</f>
        <v>0</v>
      </c>
      <c r="W400" s="71"/>
      <c r="X400" s="83">
        <f>G400-V400</f>
        <v>0</v>
      </c>
      <c r="AF400" s="22"/>
      <c r="AG400" s="22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</row>
    <row r="401" spans="1:102" ht="38.25" customHeight="1">
      <c r="A401" s="141">
        <v>22</v>
      </c>
      <c r="B401" s="13" t="s">
        <v>44</v>
      </c>
      <c r="C401" s="14" t="s">
        <v>20</v>
      </c>
      <c r="D401" s="131" t="s">
        <v>144</v>
      </c>
      <c r="E401" s="96">
        <v>59.100999999999999</v>
      </c>
      <c r="F401" s="141">
        <v>30</v>
      </c>
      <c r="G401" s="96">
        <f>F401*E401</f>
        <v>1773.03</v>
      </c>
      <c r="H401" s="18">
        <v>44469</v>
      </c>
      <c r="I401" s="84">
        <v>44271</v>
      </c>
      <c r="J401" s="134">
        <v>353</v>
      </c>
      <c r="K401" s="141">
        <v>100</v>
      </c>
      <c r="L401" s="14">
        <f t="shared" ref="L401:L403" si="580">K401*E401</f>
        <v>5910.1</v>
      </c>
      <c r="M401" s="141">
        <v>228</v>
      </c>
      <c r="N401" s="18">
        <v>44309</v>
      </c>
      <c r="O401" s="16">
        <f t="shared" si="558"/>
        <v>30</v>
      </c>
      <c r="P401" s="19">
        <f t="shared" ref="P401:P403" si="581">O401*E401</f>
        <v>1773.03</v>
      </c>
      <c r="Q401" s="97"/>
      <c r="R401" s="14"/>
      <c r="S401" s="14"/>
      <c r="T401" s="14"/>
      <c r="U401" s="141">
        <v>0</v>
      </c>
      <c r="V401" s="14">
        <f t="shared" ref="V401:V403" si="582">U401*E401</f>
        <v>0</v>
      </c>
      <c r="W401" s="71"/>
      <c r="X401" s="83">
        <f>G401-V401</f>
        <v>1773.03</v>
      </c>
      <c r="AF401" s="22"/>
      <c r="AG401" s="22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</row>
    <row r="402" spans="1:102" ht="38.25" customHeight="1">
      <c r="A402" s="141">
        <v>23</v>
      </c>
      <c r="B402" s="13" t="s">
        <v>44</v>
      </c>
      <c r="C402" s="14" t="s">
        <v>20</v>
      </c>
      <c r="D402" s="131" t="s">
        <v>144</v>
      </c>
      <c r="E402" s="96">
        <v>59.100999999999999</v>
      </c>
      <c r="F402" s="16">
        <v>100</v>
      </c>
      <c r="G402" s="96">
        <f t="shared" ref="G402:G403" si="583">F402*E402</f>
        <v>5910.1</v>
      </c>
      <c r="H402" s="18">
        <v>44469</v>
      </c>
      <c r="I402" s="84">
        <v>44321</v>
      </c>
      <c r="J402" s="134">
        <v>1066</v>
      </c>
      <c r="K402" s="141">
        <v>100</v>
      </c>
      <c r="L402" s="14">
        <f t="shared" si="580"/>
        <v>5910.1</v>
      </c>
      <c r="M402" s="141">
        <v>228</v>
      </c>
      <c r="N402" s="18">
        <v>44259</v>
      </c>
      <c r="O402" s="16">
        <f t="shared" si="558"/>
        <v>100</v>
      </c>
      <c r="P402" s="19">
        <f t="shared" si="581"/>
        <v>5910.1</v>
      </c>
      <c r="Q402" s="97"/>
      <c r="R402" s="14"/>
      <c r="S402" s="14"/>
      <c r="T402" s="14"/>
      <c r="U402" s="16">
        <v>0</v>
      </c>
      <c r="V402" s="14">
        <f t="shared" si="582"/>
        <v>0</v>
      </c>
      <c r="W402" s="71"/>
      <c r="X402" s="83">
        <f t="shared" ref="X402" si="584">G402-V402</f>
        <v>5910.1</v>
      </c>
      <c r="AF402" s="22"/>
      <c r="AG402" s="22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</row>
    <row r="403" spans="1:102" ht="38.25" customHeight="1">
      <c r="A403" s="141">
        <v>24</v>
      </c>
      <c r="B403" s="13" t="s">
        <v>44</v>
      </c>
      <c r="C403" s="14" t="s">
        <v>20</v>
      </c>
      <c r="D403" s="131" t="s">
        <v>144</v>
      </c>
      <c r="E403" s="96">
        <v>59.100999999999999</v>
      </c>
      <c r="F403" s="141">
        <v>0</v>
      </c>
      <c r="G403" s="96">
        <f t="shared" si="583"/>
        <v>0</v>
      </c>
      <c r="H403" s="18">
        <v>44469</v>
      </c>
      <c r="I403" s="12">
        <v>44356</v>
      </c>
      <c r="J403" s="134">
        <v>1420</v>
      </c>
      <c r="K403" s="141">
        <v>600</v>
      </c>
      <c r="L403" s="14">
        <f t="shared" si="580"/>
        <v>35460.6</v>
      </c>
      <c r="M403" s="141">
        <v>228</v>
      </c>
      <c r="N403" s="18">
        <v>44259</v>
      </c>
      <c r="O403" s="16">
        <f>K403-U403</f>
        <v>90</v>
      </c>
      <c r="P403" s="19">
        <f t="shared" si="581"/>
        <v>5319.09</v>
      </c>
      <c r="Q403" s="97"/>
      <c r="R403" s="14"/>
      <c r="S403" s="14"/>
      <c r="T403" s="14"/>
      <c r="U403" s="141">
        <v>510</v>
      </c>
      <c r="V403" s="14">
        <f t="shared" si="582"/>
        <v>30141.51</v>
      </c>
      <c r="W403" s="71"/>
      <c r="X403" s="83">
        <f>G403-V403</f>
        <v>-30141.51</v>
      </c>
      <c r="AF403" s="22"/>
      <c r="AG403" s="22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</row>
    <row r="404" spans="1:102" ht="31.5" customHeight="1">
      <c r="A404" s="141">
        <v>25</v>
      </c>
      <c r="B404" s="13" t="s">
        <v>35</v>
      </c>
      <c r="C404" s="14" t="s">
        <v>20</v>
      </c>
      <c r="D404" s="131" t="s">
        <v>74</v>
      </c>
      <c r="E404" s="14">
        <v>16.91</v>
      </c>
      <c r="F404" s="144">
        <v>0</v>
      </c>
      <c r="G404" s="17">
        <f t="shared" si="568"/>
        <v>0</v>
      </c>
      <c r="H404" s="18">
        <v>44304</v>
      </c>
      <c r="I404" s="12"/>
      <c r="J404" s="134"/>
      <c r="K404" s="141"/>
      <c r="L404" s="85">
        <f t="shared" ref="L404:L409" si="585">K404*E404</f>
        <v>0</v>
      </c>
      <c r="M404" s="141">
        <v>279</v>
      </c>
      <c r="N404" s="18">
        <v>43525</v>
      </c>
      <c r="O404" s="16">
        <f t="shared" si="558"/>
        <v>0</v>
      </c>
      <c r="P404" s="19">
        <f t="shared" si="561"/>
        <v>0</v>
      </c>
      <c r="Q404" s="131"/>
      <c r="R404" s="131"/>
      <c r="S404" s="131"/>
      <c r="T404" s="131"/>
      <c r="U404" s="144">
        <v>0</v>
      </c>
      <c r="V404" s="17">
        <f t="shared" si="574"/>
        <v>0</v>
      </c>
      <c r="W404" s="81"/>
      <c r="X404" s="83"/>
      <c r="AF404" s="22"/>
      <c r="AG404" s="22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</row>
    <row r="405" spans="1:102" ht="31.5" customHeight="1">
      <c r="A405" s="141">
        <v>26</v>
      </c>
      <c r="B405" s="13" t="s">
        <v>35</v>
      </c>
      <c r="C405" s="14" t="s">
        <v>20</v>
      </c>
      <c r="D405" s="131" t="s">
        <v>82</v>
      </c>
      <c r="E405" s="14">
        <v>16.91</v>
      </c>
      <c r="F405" s="144">
        <v>0</v>
      </c>
      <c r="G405" s="17">
        <f t="shared" si="568"/>
        <v>0</v>
      </c>
      <c r="H405" s="18">
        <v>44358</v>
      </c>
      <c r="I405" s="12"/>
      <c r="J405" s="134"/>
      <c r="K405" s="141"/>
      <c r="L405" s="85">
        <f>K405*E405</f>
        <v>0</v>
      </c>
      <c r="M405" s="141">
        <v>889</v>
      </c>
      <c r="N405" s="18">
        <v>43676</v>
      </c>
      <c r="O405" s="16">
        <f t="shared" si="558"/>
        <v>0</v>
      </c>
      <c r="P405" s="19">
        <f t="shared" si="561"/>
        <v>0</v>
      </c>
      <c r="Q405" s="131"/>
      <c r="R405" s="131"/>
      <c r="S405" s="131"/>
      <c r="T405" s="131"/>
      <c r="U405" s="144">
        <v>0</v>
      </c>
      <c r="V405" s="17">
        <f t="shared" si="574"/>
        <v>0</v>
      </c>
      <c r="W405" s="81"/>
      <c r="X405" s="83"/>
      <c r="AF405" s="22"/>
      <c r="AG405" s="22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</row>
    <row r="406" spans="1:102" ht="31.5" customHeight="1">
      <c r="A406" s="141">
        <v>27</v>
      </c>
      <c r="B406" s="13" t="s">
        <v>35</v>
      </c>
      <c r="C406" s="14" t="s">
        <v>20</v>
      </c>
      <c r="D406" s="131" t="s">
        <v>82</v>
      </c>
      <c r="E406" s="14">
        <v>16.91</v>
      </c>
      <c r="F406" s="144">
        <v>10</v>
      </c>
      <c r="G406" s="17">
        <f t="shared" ref="G406:G408" si="586">F406*E406</f>
        <v>169.1</v>
      </c>
      <c r="H406" s="18">
        <v>44358</v>
      </c>
      <c r="I406" s="84">
        <v>44271</v>
      </c>
      <c r="J406" s="134">
        <v>353</v>
      </c>
      <c r="K406" s="141">
        <v>100</v>
      </c>
      <c r="L406" s="85">
        <f>K406*E406</f>
        <v>1691</v>
      </c>
      <c r="M406" s="141">
        <v>225</v>
      </c>
      <c r="N406" s="18">
        <v>43676</v>
      </c>
      <c r="O406" s="16">
        <f t="shared" si="558"/>
        <v>10</v>
      </c>
      <c r="P406" s="19">
        <f t="shared" ref="P406:P408" si="587">O406*E406</f>
        <v>169.1</v>
      </c>
      <c r="Q406" s="131"/>
      <c r="R406" s="131"/>
      <c r="S406" s="131"/>
      <c r="T406" s="131"/>
      <c r="U406" s="144">
        <v>0</v>
      </c>
      <c r="V406" s="17">
        <f t="shared" ref="V406:V407" si="588">U406*E406</f>
        <v>0</v>
      </c>
      <c r="W406" s="81"/>
      <c r="X406" s="83"/>
      <c r="AF406" s="22"/>
      <c r="AG406" s="22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</row>
    <row r="407" spans="1:102" ht="38.25" customHeight="1">
      <c r="A407" s="141">
        <v>28</v>
      </c>
      <c r="B407" s="13" t="s">
        <v>35</v>
      </c>
      <c r="C407" s="14" t="s">
        <v>20</v>
      </c>
      <c r="D407" s="131" t="s">
        <v>82</v>
      </c>
      <c r="E407" s="14">
        <v>16.91</v>
      </c>
      <c r="F407" s="144">
        <v>60</v>
      </c>
      <c r="G407" s="17">
        <f t="shared" si="586"/>
        <v>1014.6</v>
      </c>
      <c r="H407" s="18">
        <v>44358</v>
      </c>
      <c r="I407" s="84">
        <v>44321</v>
      </c>
      <c r="J407" s="134">
        <v>1066</v>
      </c>
      <c r="K407" s="141">
        <v>60</v>
      </c>
      <c r="L407" s="85">
        <f t="shared" ref="L407" si="589">K407*E407</f>
        <v>1014.6</v>
      </c>
      <c r="M407" s="141">
        <v>460</v>
      </c>
      <c r="N407" s="18">
        <v>44308</v>
      </c>
      <c r="O407" s="16">
        <f t="shared" si="558"/>
        <v>60</v>
      </c>
      <c r="P407" s="19">
        <f t="shared" si="587"/>
        <v>1014.6</v>
      </c>
      <c r="Q407" s="131"/>
      <c r="R407" s="131"/>
      <c r="S407" s="131"/>
      <c r="T407" s="131"/>
      <c r="U407" s="144">
        <v>0</v>
      </c>
      <c r="V407" s="17">
        <f t="shared" si="588"/>
        <v>0</v>
      </c>
      <c r="W407" s="81"/>
      <c r="X407" s="83"/>
      <c r="AF407" s="22"/>
      <c r="AG407" s="22"/>
    </row>
    <row r="408" spans="1:102" ht="31.5" customHeight="1">
      <c r="A408" s="141">
        <v>29</v>
      </c>
      <c r="B408" s="13" t="s">
        <v>35</v>
      </c>
      <c r="C408" s="14" t="s">
        <v>20</v>
      </c>
      <c r="D408" s="131" t="s">
        <v>202</v>
      </c>
      <c r="E408" s="14">
        <v>20.27</v>
      </c>
      <c r="F408" s="131">
        <v>0</v>
      </c>
      <c r="G408" s="17">
        <f t="shared" si="586"/>
        <v>0</v>
      </c>
      <c r="H408" s="18">
        <v>45091</v>
      </c>
      <c r="I408" s="12">
        <v>44356</v>
      </c>
      <c r="J408" s="134">
        <v>1420</v>
      </c>
      <c r="K408" s="141">
        <v>100</v>
      </c>
      <c r="L408" s="17">
        <f>K408*E408</f>
        <v>2027</v>
      </c>
      <c r="M408" s="141">
        <v>597</v>
      </c>
      <c r="N408" s="18">
        <v>44348</v>
      </c>
      <c r="O408" s="16">
        <f>K408-U408</f>
        <v>22</v>
      </c>
      <c r="P408" s="96">
        <f t="shared" si="587"/>
        <v>445.94</v>
      </c>
      <c r="Q408" s="131"/>
      <c r="R408" s="131"/>
      <c r="S408" s="131"/>
      <c r="T408" s="131"/>
      <c r="U408" s="131">
        <v>78</v>
      </c>
      <c r="V408" s="17">
        <f>U408*E408</f>
        <v>1581.06</v>
      </c>
      <c r="W408" s="81"/>
      <c r="X408" s="83"/>
      <c r="AF408" s="22"/>
      <c r="AG408" s="22"/>
    </row>
    <row r="409" spans="1:102" ht="53.25" customHeight="1">
      <c r="A409" s="141">
        <v>30</v>
      </c>
      <c r="B409" s="13" t="s">
        <v>101</v>
      </c>
      <c r="C409" s="124" t="s">
        <v>20</v>
      </c>
      <c r="D409" s="131" t="s">
        <v>89</v>
      </c>
      <c r="E409" s="23">
        <v>36.090000000000003</v>
      </c>
      <c r="F409" s="16">
        <v>0</v>
      </c>
      <c r="G409" s="17">
        <f t="shared" si="568"/>
        <v>0</v>
      </c>
      <c r="H409" s="18">
        <v>44439</v>
      </c>
      <c r="I409" s="12"/>
      <c r="J409" s="134"/>
      <c r="K409" s="141"/>
      <c r="L409" s="14">
        <f t="shared" si="585"/>
        <v>0</v>
      </c>
      <c r="M409" s="141">
        <v>1237</v>
      </c>
      <c r="N409" s="18">
        <v>43773</v>
      </c>
      <c r="O409" s="16">
        <f t="shared" si="558"/>
        <v>0</v>
      </c>
      <c r="P409" s="19">
        <f t="shared" si="561"/>
        <v>0</v>
      </c>
      <c r="Q409" s="20"/>
      <c r="R409" s="17"/>
      <c r="S409" s="28"/>
      <c r="T409" s="28"/>
      <c r="U409" s="16">
        <v>0</v>
      </c>
      <c r="V409" s="14">
        <f t="shared" si="574"/>
        <v>0</v>
      </c>
      <c r="W409" s="71"/>
      <c r="Y409" s="21">
        <f>G409-V409</f>
        <v>0</v>
      </c>
      <c r="AE409" s="22"/>
      <c r="AF409" s="22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</row>
    <row r="410" spans="1:102" ht="53.25" customHeight="1">
      <c r="A410" s="141">
        <v>31</v>
      </c>
      <c r="B410" s="13" t="s">
        <v>101</v>
      </c>
      <c r="C410" s="124" t="s">
        <v>20</v>
      </c>
      <c r="D410" s="131" t="s">
        <v>91</v>
      </c>
      <c r="E410" s="23">
        <v>36.090000000000003</v>
      </c>
      <c r="F410" s="16">
        <v>0</v>
      </c>
      <c r="G410" s="17">
        <f t="shared" si="568"/>
        <v>0</v>
      </c>
      <c r="H410" s="18">
        <v>44439</v>
      </c>
      <c r="I410" s="84">
        <v>44232</v>
      </c>
      <c r="J410" s="134">
        <v>191</v>
      </c>
      <c r="K410" s="141">
        <v>200</v>
      </c>
      <c r="L410" s="14">
        <f t="shared" ref="L410:L416" si="590">K410*E410</f>
        <v>7218.0000000000009</v>
      </c>
      <c r="M410" s="141">
        <v>1237</v>
      </c>
      <c r="N410" s="18">
        <v>43773</v>
      </c>
      <c r="O410" s="16">
        <f t="shared" si="558"/>
        <v>0</v>
      </c>
      <c r="P410" s="19">
        <f t="shared" si="561"/>
        <v>0</v>
      </c>
      <c r="Q410" s="20"/>
      <c r="R410" s="17"/>
      <c r="S410" s="28"/>
      <c r="T410" s="28"/>
      <c r="U410" s="16">
        <v>0</v>
      </c>
      <c r="V410" s="14">
        <f t="shared" si="574"/>
        <v>0</v>
      </c>
      <c r="W410" s="71"/>
      <c r="Y410" s="21">
        <f>G410-V410</f>
        <v>0</v>
      </c>
      <c r="AE410" s="22"/>
      <c r="AF410" s="22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</row>
    <row r="411" spans="1:102" ht="53.25" customHeight="1">
      <c r="A411" s="141">
        <v>32</v>
      </c>
      <c r="B411" s="13" t="s">
        <v>101</v>
      </c>
      <c r="C411" s="124" t="s">
        <v>20</v>
      </c>
      <c r="D411" s="131" t="s">
        <v>91</v>
      </c>
      <c r="E411" s="23">
        <v>36.090000000000003</v>
      </c>
      <c r="F411" s="16">
        <v>35</v>
      </c>
      <c r="G411" s="17">
        <f t="shared" ref="G411" si="591">F411*E411</f>
        <v>1263.1500000000001</v>
      </c>
      <c r="H411" s="18">
        <v>44439</v>
      </c>
      <c r="I411" s="84">
        <v>44259</v>
      </c>
      <c r="J411" s="134">
        <v>284</v>
      </c>
      <c r="K411" s="141">
        <v>200</v>
      </c>
      <c r="L411" s="14">
        <f t="shared" si="590"/>
        <v>7218.0000000000009</v>
      </c>
      <c r="M411" s="141">
        <v>1237</v>
      </c>
      <c r="N411" s="18">
        <v>43773</v>
      </c>
      <c r="O411" s="16">
        <f t="shared" si="558"/>
        <v>35</v>
      </c>
      <c r="P411" s="19">
        <f t="shared" ref="P411" si="592">O411*E411</f>
        <v>1263.1500000000001</v>
      </c>
      <c r="Q411" s="20"/>
      <c r="R411" s="17"/>
      <c r="S411" s="28"/>
      <c r="T411" s="28"/>
      <c r="U411" s="16">
        <v>0</v>
      </c>
      <c r="V411" s="14">
        <f t="shared" ref="V411" si="593">U411*E411</f>
        <v>0</v>
      </c>
      <c r="W411" s="71"/>
      <c r="Y411" s="21">
        <f>G411-V411</f>
        <v>1263.1500000000001</v>
      </c>
      <c r="AE411" s="22"/>
      <c r="AF411" s="22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</row>
    <row r="412" spans="1:102" ht="53.25" customHeight="1">
      <c r="A412" s="141">
        <v>33</v>
      </c>
      <c r="B412" s="13" t="s">
        <v>101</v>
      </c>
      <c r="C412" s="124" t="s">
        <v>20</v>
      </c>
      <c r="D412" s="131" t="s">
        <v>95</v>
      </c>
      <c r="E412" s="23">
        <v>36.090000000000003</v>
      </c>
      <c r="F412" s="16">
        <v>0</v>
      </c>
      <c r="G412" s="17">
        <f t="shared" ref="G412" si="594">F412*E412</f>
        <v>0</v>
      </c>
      <c r="H412" s="18">
        <v>44439</v>
      </c>
      <c r="I412" s="84">
        <v>44271</v>
      </c>
      <c r="J412" s="134">
        <v>353</v>
      </c>
      <c r="K412" s="141">
        <v>200</v>
      </c>
      <c r="L412" s="14">
        <f t="shared" si="590"/>
        <v>7218.0000000000009</v>
      </c>
      <c r="M412" s="141">
        <v>1237</v>
      </c>
      <c r="N412" s="18">
        <v>43773</v>
      </c>
      <c r="O412" s="16">
        <f t="shared" si="558"/>
        <v>0</v>
      </c>
      <c r="P412" s="19">
        <f t="shared" ref="P412:P413" si="595">O412*E412</f>
        <v>0</v>
      </c>
      <c r="Q412" s="20"/>
      <c r="R412" s="17"/>
      <c r="S412" s="28"/>
      <c r="T412" s="28"/>
      <c r="U412" s="16">
        <v>0</v>
      </c>
      <c r="V412" s="14">
        <f t="shared" ref="V412:V413" si="596">U412*E412</f>
        <v>0</v>
      </c>
      <c r="W412" s="71"/>
      <c r="Y412" s="21">
        <f>G412-V412</f>
        <v>0</v>
      </c>
      <c r="AE412" s="22"/>
      <c r="AF412" s="22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</row>
    <row r="413" spans="1:102" ht="72" customHeight="1">
      <c r="A413" s="141">
        <v>34</v>
      </c>
      <c r="B413" s="13" t="s">
        <v>101</v>
      </c>
      <c r="C413" s="124" t="s">
        <v>20</v>
      </c>
      <c r="D413" s="131" t="s">
        <v>95</v>
      </c>
      <c r="E413" s="23">
        <v>36.090000000000003</v>
      </c>
      <c r="F413" s="16">
        <v>349</v>
      </c>
      <c r="G413" s="17">
        <f>F413*E413</f>
        <v>12595.410000000002</v>
      </c>
      <c r="H413" s="18">
        <v>44439</v>
      </c>
      <c r="I413" s="84">
        <v>44321</v>
      </c>
      <c r="J413" s="134">
        <v>1066</v>
      </c>
      <c r="K413" s="34">
        <v>600</v>
      </c>
      <c r="L413" s="14">
        <f>K413*E413</f>
        <v>21654.000000000004</v>
      </c>
      <c r="M413" s="141">
        <v>1237</v>
      </c>
      <c r="N413" s="18">
        <v>43773</v>
      </c>
      <c r="O413" s="16">
        <f t="shared" si="558"/>
        <v>239</v>
      </c>
      <c r="P413" s="19">
        <f t="shared" si="595"/>
        <v>8625.51</v>
      </c>
      <c r="Q413" s="20"/>
      <c r="R413" s="17"/>
      <c r="S413" s="124"/>
      <c r="T413" s="124"/>
      <c r="U413" s="16">
        <v>110</v>
      </c>
      <c r="V413" s="14">
        <f t="shared" si="596"/>
        <v>3969.9000000000005</v>
      </c>
      <c r="W413" s="71"/>
      <c r="Y413" s="21"/>
      <c r="AE413" s="22"/>
      <c r="AF413" s="22"/>
    </row>
    <row r="414" spans="1:102" ht="38.25" customHeight="1">
      <c r="A414" s="141">
        <v>35</v>
      </c>
      <c r="B414" s="31" t="s">
        <v>42</v>
      </c>
      <c r="C414" s="14" t="s">
        <v>20</v>
      </c>
      <c r="D414" s="131" t="s">
        <v>107</v>
      </c>
      <c r="E414" s="96">
        <v>123.47</v>
      </c>
      <c r="F414" s="16">
        <v>0</v>
      </c>
      <c r="G414" s="14">
        <f t="shared" si="568"/>
        <v>0</v>
      </c>
      <c r="H414" s="18">
        <v>44439</v>
      </c>
      <c r="I414" s="12"/>
      <c r="J414" s="134"/>
      <c r="K414" s="141"/>
      <c r="L414" s="14">
        <f t="shared" si="590"/>
        <v>0</v>
      </c>
      <c r="M414" s="141">
        <v>52</v>
      </c>
      <c r="N414" s="18">
        <v>43850</v>
      </c>
      <c r="O414" s="16">
        <f t="shared" si="558"/>
        <v>0</v>
      </c>
      <c r="P414" s="19">
        <f t="shared" si="561"/>
        <v>0</v>
      </c>
      <c r="Q414" s="97"/>
      <c r="R414" s="14"/>
      <c r="S414" s="14"/>
      <c r="T414" s="14"/>
      <c r="U414" s="16">
        <v>0</v>
      </c>
      <c r="V414" s="14">
        <f t="shared" si="574"/>
        <v>0</v>
      </c>
      <c r="W414" s="71"/>
      <c r="X414" s="83"/>
      <c r="AF414" s="22"/>
      <c r="AG414" s="22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</row>
    <row r="415" spans="1:102" ht="38.25" customHeight="1">
      <c r="A415" s="141">
        <v>36</v>
      </c>
      <c r="B415" s="31" t="s">
        <v>42</v>
      </c>
      <c r="C415" s="14" t="s">
        <v>20</v>
      </c>
      <c r="D415" s="131" t="s">
        <v>109</v>
      </c>
      <c r="E415" s="96">
        <v>123.47</v>
      </c>
      <c r="F415" s="16">
        <v>0</v>
      </c>
      <c r="G415" s="14">
        <f t="shared" ref="G415" si="597">F415*E415</f>
        <v>0</v>
      </c>
      <c r="H415" s="18">
        <v>44469</v>
      </c>
      <c r="I415" s="84">
        <v>44232</v>
      </c>
      <c r="J415" s="134">
        <v>191</v>
      </c>
      <c r="K415" s="141">
        <v>100</v>
      </c>
      <c r="L415" s="14">
        <f t="shared" si="590"/>
        <v>12347</v>
      </c>
      <c r="M415" s="141">
        <v>52</v>
      </c>
      <c r="N415" s="18">
        <v>43850</v>
      </c>
      <c r="O415" s="16">
        <f t="shared" si="558"/>
        <v>0</v>
      </c>
      <c r="P415" s="19">
        <f t="shared" si="561"/>
        <v>0</v>
      </c>
      <c r="Q415" s="97"/>
      <c r="R415" s="14"/>
      <c r="S415" s="14"/>
      <c r="T415" s="14"/>
      <c r="U415" s="16">
        <v>0</v>
      </c>
      <c r="V415" s="14">
        <f t="shared" ref="V415" si="598">U415*E415</f>
        <v>0</v>
      </c>
      <c r="W415" s="71"/>
      <c r="X415" s="83"/>
      <c r="AF415" s="22"/>
      <c r="AG415" s="22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</row>
    <row r="416" spans="1:102" ht="38.25" customHeight="1">
      <c r="A416" s="141">
        <v>37</v>
      </c>
      <c r="B416" s="31" t="s">
        <v>42</v>
      </c>
      <c r="C416" s="14" t="s">
        <v>20</v>
      </c>
      <c r="D416" s="131" t="s">
        <v>112</v>
      </c>
      <c r="E416" s="96">
        <v>132.83000000000001</v>
      </c>
      <c r="F416" s="16">
        <v>12</v>
      </c>
      <c r="G416" s="14">
        <f t="shared" ref="G416:G418" si="599">F416*E416</f>
        <v>1593.96</v>
      </c>
      <c r="H416" s="18">
        <v>44469</v>
      </c>
      <c r="I416" s="84">
        <v>44259</v>
      </c>
      <c r="J416" s="134">
        <v>284</v>
      </c>
      <c r="K416" s="141">
        <v>400</v>
      </c>
      <c r="L416" s="14">
        <f t="shared" si="590"/>
        <v>53132.000000000007</v>
      </c>
      <c r="M416" s="141">
        <v>96</v>
      </c>
      <c r="N416" s="18">
        <v>44232</v>
      </c>
      <c r="O416" s="16">
        <f t="shared" si="558"/>
        <v>12</v>
      </c>
      <c r="P416" s="19">
        <f t="shared" ref="P416:P420" si="600">O416*E416</f>
        <v>1593.96</v>
      </c>
      <c r="Q416" s="97"/>
      <c r="R416" s="14"/>
      <c r="S416" s="14"/>
      <c r="T416" s="14"/>
      <c r="U416" s="16">
        <v>0</v>
      </c>
      <c r="V416" s="14">
        <f t="shared" ref="V416" si="601">U416*E416</f>
        <v>0</v>
      </c>
      <c r="W416" s="71"/>
      <c r="X416" s="83"/>
      <c r="AF416" s="22"/>
      <c r="AG416" s="22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</row>
    <row r="417" spans="1:102" s="27" customFormat="1" ht="44.25" customHeight="1">
      <c r="A417" s="141">
        <v>38</v>
      </c>
      <c r="B417" s="31" t="s">
        <v>42</v>
      </c>
      <c r="C417" s="131" t="s">
        <v>20</v>
      </c>
      <c r="D417" s="131" t="s">
        <v>113</v>
      </c>
      <c r="E417" s="32">
        <v>132.83000000000001</v>
      </c>
      <c r="F417" s="16">
        <v>270</v>
      </c>
      <c r="G417" s="17">
        <f t="shared" si="599"/>
        <v>35864.100000000006</v>
      </c>
      <c r="H417" s="33">
        <v>44469</v>
      </c>
      <c r="I417" s="84">
        <v>44321</v>
      </c>
      <c r="J417" s="134">
        <v>1066</v>
      </c>
      <c r="K417" s="34">
        <v>300</v>
      </c>
      <c r="L417" s="14">
        <f>K417*E417</f>
        <v>39849.000000000007</v>
      </c>
      <c r="M417" s="134">
        <v>1312</v>
      </c>
      <c r="N417" s="12">
        <v>44159</v>
      </c>
      <c r="O417" s="16">
        <f t="shared" si="558"/>
        <v>140</v>
      </c>
      <c r="P417" s="19">
        <f t="shared" si="600"/>
        <v>18596.2</v>
      </c>
      <c r="Q417" s="20"/>
      <c r="R417" s="17"/>
      <c r="S417" s="124"/>
      <c r="T417" s="124"/>
      <c r="U417" s="16">
        <v>130</v>
      </c>
      <c r="V417" s="14">
        <f t="shared" ref="V417:V424" si="602">U417*E417</f>
        <v>17267.900000000001</v>
      </c>
      <c r="W417" s="71"/>
      <c r="X417" s="83"/>
      <c r="Y417" s="4"/>
      <c r="Z417" s="4"/>
      <c r="AA417" s="4"/>
      <c r="AB417" s="5"/>
      <c r="AC417" s="5"/>
      <c r="AD417" s="5"/>
      <c r="AE417" s="5"/>
      <c r="AF417" s="22"/>
      <c r="AG417" s="22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</row>
    <row r="418" spans="1:102" ht="38.25" customHeight="1">
      <c r="A418" s="141">
        <v>39</v>
      </c>
      <c r="B418" s="31" t="s">
        <v>42</v>
      </c>
      <c r="C418" s="14" t="s">
        <v>20</v>
      </c>
      <c r="D418" s="131" t="s">
        <v>113</v>
      </c>
      <c r="E418" s="32">
        <v>132.83000000000001</v>
      </c>
      <c r="F418" s="16">
        <v>0</v>
      </c>
      <c r="G418" s="14">
        <f t="shared" si="599"/>
        <v>0</v>
      </c>
      <c r="H418" s="33">
        <v>44469</v>
      </c>
      <c r="I418" s="12">
        <v>44356</v>
      </c>
      <c r="J418" s="134">
        <v>1420</v>
      </c>
      <c r="K418" s="141">
        <v>50</v>
      </c>
      <c r="L418" s="14">
        <f t="shared" ref="L418" si="603">K418*E418</f>
        <v>6641.5000000000009</v>
      </c>
      <c r="M418" s="134">
        <v>96</v>
      </c>
      <c r="N418" s="12">
        <v>44232</v>
      </c>
      <c r="O418" s="16">
        <f>K418-U418</f>
        <v>0</v>
      </c>
      <c r="P418" s="19">
        <f t="shared" si="600"/>
        <v>0</v>
      </c>
      <c r="Q418" s="97"/>
      <c r="R418" s="14"/>
      <c r="S418" s="14"/>
      <c r="T418" s="14"/>
      <c r="U418" s="16">
        <f>K418</f>
        <v>50</v>
      </c>
      <c r="V418" s="14">
        <f t="shared" si="602"/>
        <v>6641.5000000000009</v>
      </c>
      <c r="W418" s="71"/>
      <c r="X418" s="83"/>
      <c r="AF418" s="22"/>
      <c r="AG418" s="22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</row>
    <row r="419" spans="1:102" ht="34.5" customHeight="1">
      <c r="A419" s="141">
        <v>40</v>
      </c>
      <c r="B419" s="31" t="s">
        <v>77</v>
      </c>
      <c r="C419" s="131" t="s">
        <v>20</v>
      </c>
      <c r="D419" s="131" t="s">
        <v>151</v>
      </c>
      <c r="E419" s="32">
        <v>5.4969999999999999</v>
      </c>
      <c r="F419" s="16">
        <v>0</v>
      </c>
      <c r="G419" s="17">
        <f t="shared" ref="G419" si="604">F419*E419</f>
        <v>0</v>
      </c>
      <c r="H419" s="33">
        <v>44531</v>
      </c>
      <c r="I419" s="12">
        <v>44356</v>
      </c>
      <c r="J419" s="134">
        <v>1420</v>
      </c>
      <c r="K419" s="34">
        <v>300</v>
      </c>
      <c r="L419" s="14">
        <f>K419*E419</f>
        <v>1649.1</v>
      </c>
      <c r="M419" s="134">
        <v>227</v>
      </c>
      <c r="N419" s="12">
        <v>44259</v>
      </c>
      <c r="O419" s="16">
        <f>K419-U419</f>
        <v>110</v>
      </c>
      <c r="P419" s="19">
        <f t="shared" ref="P419" si="605">O419*E419</f>
        <v>604.66999999999996</v>
      </c>
      <c r="Q419" s="20"/>
      <c r="R419" s="17"/>
      <c r="S419" s="124"/>
      <c r="T419" s="124"/>
      <c r="U419" s="16">
        <v>190</v>
      </c>
      <c r="V419" s="14">
        <f t="shared" ref="V419" si="606">U419*E419</f>
        <v>1044.43</v>
      </c>
      <c r="W419" s="71"/>
      <c r="X419" s="83"/>
      <c r="AF419" s="22"/>
      <c r="AG419" s="22"/>
    </row>
    <row r="420" spans="1:102" ht="34.5" customHeight="1">
      <c r="A420" s="141">
        <v>41</v>
      </c>
      <c r="B420" s="31" t="s">
        <v>77</v>
      </c>
      <c r="C420" s="131" t="s">
        <v>20</v>
      </c>
      <c r="D420" s="131" t="s">
        <v>151</v>
      </c>
      <c r="E420" s="32">
        <v>5.4969999999999999</v>
      </c>
      <c r="F420" s="16">
        <v>200</v>
      </c>
      <c r="G420" s="17">
        <f>F420*E420</f>
        <v>1099.4000000000001</v>
      </c>
      <c r="H420" s="33">
        <v>44505</v>
      </c>
      <c r="I420" s="84">
        <v>44321</v>
      </c>
      <c r="J420" s="134">
        <v>1066</v>
      </c>
      <c r="K420" s="34">
        <v>300</v>
      </c>
      <c r="L420" s="14">
        <f>K420*E420</f>
        <v>1649.1</v>
      </c>
      <c r="M420" s="134">
        <v>227</v>
      </c>
      <c r="N420" s="12">
        <v>44259</v>
      </c>
      <c r="O420" s="16">
        <f t="shared" si="558"/>
        <v>200</v>
      </c>
      <c r="P420" s="19">
        <f t="shared" si="600"/>
        <v>1099.4000000000001</v>
      </c>
      <c r="Q420" s="20"/>
      <c r="R420" s="17"/>
      <c r="S420" s="124"/>
      <c r="T420" s="124"/>
      <c r="U420" s="16">
        <v>0</v>
      </c>
      <c r="V420" s="14">
        <f t="shared" si="602"/>
        <v>0</v>
      </c>
      <c r="W420" s="71"/>
      <c r="X420" s="83">
        <f t="shared" ref="X420" si="607">G420-V420</f>
        <v>1099.4000000000001</v>
      </c>
      <c r="AF420" s="22"/>
      <c r="AG420" s="22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</row>
    <row r="421" spans="1:102" ht="34.5" customHeight="1">
      <c r="A421" s="141">
        <v>42</v>
      </c>
      <c r="B421" s="31" t="s">
        <v>77</v>
      </c>
      <c r="C421" s="131" t="s">
        <v>20</v>
      </c>
      <c r="D421" s="131" t="s">
        <v>151</v>
      </c>
      <c r="E421" s="32">
        <v>5.4969999999999999</v>
      </c>
      <c r="F421" s="16">
        <v>0</v>
      </c>
      <c r="G421" s="17">
        <f>F421*E421</f>
        <v>0</v>
      </c>
      <c r="H421" s="33">
        <v>44388</v>
      </c>
      <c r="I421" s="84">
        <v>44207</v>
      </c>
      <c r="J421" s="134">
        <v>29</v>
      </c>
      <c r="K421" s="34">
        <v>220</v>
      </c>
      <c r="L421" s="14">
        <f t="shared" ref="L421:L423" si="608">K421*E421</f>
        <v>1209.3399999999999</v>
      </c>
      <c r="M421" s="134">
        <v>1250</v>
      </c>
      <c r="N421" s="12">
        <v>44152</v>
      </c>
      <c r="O421" s="16">
        <f t="shared" si="558"/>
        <v>0</v>
      </c>
      <c r="P421" s="19">
        <f t="shared" ref="P421:P424" si="609">O421*E421</f>
        <v>0</v>
      </c>
      <c r="Q421" s="20"/>
      <c r="R421" s="17"/>
      <c r="S421" s="124"/>
      <c r="T421" s="124"/>
      <c r="U421" s="16">
        <v>0</v>
      </c>
      <c r="V421" s="14">
        <f t="shared" si="602"/>
        <v>0</v>
      </c>
      <c r="W421" s="71"/>
      <c r="X421" s="83">
        <f t="shared" ref="X421:X426" si="610">G421-V421</f>
        <v>0</v>
      </c>
      <c r="AF421" s="22"/>
      <c r="AG421" s="22"/>
    </row>
    <row r="422" spans="1:102" ht="34.5" customHeight="1">
      <c r="A422" s="141">
        <v>43</v>
      </c>
      <c r="B422" s="31" t="s">
        <v>77</v>
      </c>
      <c r="C422" s="131" t="s">
        <v>20</v>
      </c>
      <c r="D422" s="131" t="s">
        <v>151</v>
      </c>
      <c r="E422" s="32">
        <v>5.4969999999999999</v>
      </c>
      <c r="F422" s="16">
        <v>0</v>
      </c>
      <c r="G422" s="17">
        <f>F422*E422</f>
        <v>0</v>
      </c>
      <c r="H422" s="33">
        <v>44413</v>
      </c>
      <c r="I422" s="84">
        <v>44232</v>
      </c>
      <c r="J422" s="134">
        <v>191</v>
      </c>
      <c r="K422" s="34">
        <v>300</v>
      </c>
      <c r="L422" s="14">
        <f t="shared" si="608"/>
        <v>1649.1</v>
      </c>
      <c r="M422" s="134">
        <v>1250</v>
      </c>
      <c r="N422" s="12">
        <v>44152</v>
      </c>
      <c r="O422" s="16">
        <f t="shared" si="558"/>
        <v>0</v>
      </c>
      <c r="P422" s="19">
        <f t="shared" ref="P422:P423" si="611">O422*E422</f>
        <v>0</v>
      </c>
      <c r="Q422" s="20"/>
      <c r="R422" s="17"/>
      <c r="S422" s="124"/>
      <c r="T422" s="124"/>
      <c r="U422" s="16">
        <v>0</v>
      </c>
      <c r="V422" s="14">
        <f t="shared" si="602"/>
        <v>0</v>
      </c>
      <c r="W422" s="71"/>
      <c r="X422" s="83">
        <f t="shared" si="610"/>
        <v>0</v>
      </c>
      <c r="AF422" s="22"/>
      <c r="AG422" s="22"/>
    </row>
    <row r="423" spans="1:102" ht="34.5" customHeight="1">
      <c r="A423" s="141">
        <v>44</v>
      </c>
      <c r="B423" s="31" t="s">
        <v>77</v>
      </c>
      <c r="C423" s="131" t="s">
        <v>20</v>
      </c>
      <c r="D423" s="131" t="s">
        <v>151</v>
      </c>
      <c r="E423" s="32">
        <v>5.4969999999999999</v>
      </c>
      <c r="F423" s="16">
        <v>0</v>
      </c>
      <c r="G423" s="17">
        <f>F423*E423</f>
        <v>0</v>
      </c>
      <c r="H423" s="33">
        <v>44443</v>
      </c>
      <c r="I423" s="84">
        <v>44259</v>
      </c>
      <c r="J423" s="134">
        <v>284</v>
      </c>
      <c r="K423" s="34">
        <v>100</v>
      </c>
      <c r="L423" s="14">
        <f t="shared" si="608"/>
        <v>549.70000000000005</v>
      </c>
      <c r="M423" s="134">
        <v>1250</v>
      </c>
      <c r="N423" s="12">
        <v>44152</v>
      </c>
      <c r="O423" s="16">
        <f t="shared" si="558"/>
        <v>0</v>
      </c>
      <c r="P423" s="19">
        <f t="shared" si="611"/>
        <v>0</v>
      </c>
      <c r="Q423" s="20"/>
      <c r="R423" s="17"/>
      <c r="S423" s="124"/>
      <c r="T423" s="124"/>
      <c r="U423" s="16">
        <v>0</v>
      </c>
      <c r="V423" s="14">
        <f t="shared" si="602"/>
        <v>0</v>
      </c>
      <c r="W423" s="71"/>
      <c r="X423" s="83">
        <f t="shared" si="610"/>
        <v>0</v>
      </c>
      <c r="AF423" s="22"/>
      <c r="AG423" s="22"/>
    </row>
    <row r="424" spans="1:102" ht="34.5" customHeight="1">
      <c r="A424" s="141">
        <v>45</v>
      </c>
      <c r="B424" s="31" t="s">
        <v>77</v>
      </c>
      <c r="C424" s="131" t="s">
        <v>20</v>
      </c>
      <c r="D424" s="131" t="s">
        <v>151</v>
      </c>
      <c r="E424" s="32">
        <v>5.4969999999999999</v>
      </c>
      <c r="F424" s="16">
        <v>0</v>
      </c>
      <c r="G424" s="17">
        <f>F424*E424</f>
        <v>0</v>
      </c>
      <c r="H424" s="33">
        <v>44443</v>
      </c>
      <c r="I424" s="84">
        <v>44271</v>
      </c>
      <c r="J424" s="134">
        <v>353</v>
      </c>
      <c r="K424" s="34">
        <v>300</v>
      </c>
      <c r="L424" s="14">
        <f t="shared" ref="L424" si="612">K424*E424</f>
        <v>1649.1</v>
      </c>
      <c r="M424" s="134">
        <v>227</v>
      </c>
      <c r="N424" s="12">
        <v>44259</v>
      </c>
      <c r="O424" s="16">
        <f t="shared" si="558"/>
        <v>0</v>
      </c>
      <c r="P424" s="19">
        <f t="shared" si="609"/>
        <v>0</v>
      </c>
      <c r="Q424" s="20"/>
      <c r="R424" s="17"/>
      <c r="S424" s="124"/>
      <c r="T424" s="124"/>
      <c r="U424" s="16">
        <v>0</v>
      </c>
      <c r="V424" s="14">
        <f t="shared" si="602"/>
        <v>0</v>
      </c>
      <c r="W424" s="71"/>
      <c r="X424" s="83">
        <f t="shared" si="610"/>
        <v>0</v>
      </c>
      <c r="AF424" s="22"/>
      <c r="AG424" s="22"/>
    </row>
    <row r="425" spans="1:102" s="44" customFormat="1">
      <c r="A425" s="87"/>
      <c r="B425" s="36" t="s">
        <v>38</v>
      </c>
      <c r="C425" s="128"/>
      <c r="D425" s="41"/>
      <c r="E425" s="41"/>
      <c r="F425" s="88">
        <f>SUM(F380:F424)</f>
        <v>1602</v>
      </c>
      <c r="G425" s="41">
        <f>SUM(G380:G424)</f>
        <v>65855.286999999997</v>
      </c>
      <c r="H425" s="82"/>
      <c r="I425" s="82"/>
      <c r="J425" s="38"/>
      <c r="K425" s="128">
        <f>SUM(K380:K424)</f>
        <v>8300</v>
      </c>
      <c r="L425" s="41">
        <f>SUM(L380:L424)</f>
        <v>269202.8</v>
      </c>
      <c r="M425" s="128"/>
      <c r="N425" s="82"/>
      <c r="O425" s="128">
        <f>SUM(O380:O424)</f>
        <v>1660</v>
      </c>
      <c r="P425" s="90">
        <f>SUM(P380:P424)</f>
        <v>58949.871999999996</v>
      </c>
      <c r="Q425" s="133"/>
      <c r="R425" s="133"/>
      <c r="S425" s="133"/>
      <c r="T425" s="133"/>
      <c r="U425" s="88">
        <f>SUM(U380:U424)</f>
        <v>1982</v>
      </c>
      <c r="V425" s="94">
        <f>SUM(V380:V424)</f>
        <v>65224.275000000001</v>
      </c>
      <c r="W425" s="91"/>
      <c r="X425" s="83">
        <f t="shared" si="610"/>
        <v>631.01199999999517</v>
      </c>
      <c r="Y425" s="3"/>
      <c r="Z425" s="3"/>
      <c r="AA425" s="3"/>
      <c r="AB425" s="43"/>
      <c r="AC425" s="43"/>
      <c r="AD425" s="43"/>
      <c r="AE425" s="43"/>
      <c r="AF425" s="45"/>
      <c r="AG425" s="45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  <c r="BX425" s="43"/>
      <c r="BY425" s="43"/>
      <c r="BZ425" s="43"/>
      <c r="CA425" s="43"/>
      <c r="CB425" s="43"/>
      <c r="CC425" s="43"/>
      <c r="CD425" s="43"/>
      <c r="CE425" s="43"/>
      <c r="CF425" s="43"/>
      <c r="CG425" s="43"/>
      <c r="CH425" s="43"/>
      <c r="CI425" s="43"/>
      <c r="CJ425" s="43"/>
      <c r="CK425" s="43"/>
      <c r="CL425" s="43"/>
      <c r="CM425" s="43"/>
      <c r="CN425" s="43"/>
      <c r="CO425" s="43"/>
      <c r="CP425" s="43"/>
      <c r="CQ425" s="43"/>
      <c r="CR425" s="43"/>
      <c r="CS425" s="43"/>
      <c r="CT425" s="43"/>
      <c r="CU425" s="43"/>
      <c r="CV425" s="43"/>
      <c r="CW425" s="43"/>
      <c r="CX425" s="43"/>
    </row>
    <row r="426" spans="1:102" ht="29.25" customHeight="1">
      <c r="A426" s="204" t="s">
        <v>24</v>
      </c>
      <c r="B426" s="204"/>
      <c r="C426" s="204"/>
      <c r="D426" s="204"/>
      <c r="E426" s="204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70"/>
      <c r="X426" s="83">
        <f t="shared" si="610"/>
        <v>0</v>
      </c>
      <c r="AF426" s="22"/>
      <c r="AG426" s="22"/>
    </row>
    <row r="427" spans="1:102" ht="41.25" customHeight="1">
      <c r="A427" s="131">
        <v>1</v>
      </c>
      <c r="B427" s="13" t="s">
        <v>39</v>
      </c>
      <c r="C427" s="14" t="s">
        <v>20</v>
      </c>
      <c r="D427" s="131" t="s">
        <v>119</v>
      </c>
      <c r="E427" s="135">
        <v>3.2789999999999999</v>
      </c>
      <c r="F427" s="16">
        <v>0</v>
      </c>
      <c r="G427" s="96">
        <f t="shared" ref="G427" si="613">F427*E427</f>
        <v>0</v>
      </c>
      <c r="H427" s="18">
        <v>44347</v>
      </c>
      <c r="I427" s="12">
        <v>44231</v>
      </c>
      <c r="J427" s="134">
        <v>120</v>
      </c>
      <c r="K427" s="141">
        <v>300</v>
      </c>
      <c r="L427" s="14">
        <f t="shared" ref="L427" si="614">K427*E427</f>
        <v>983.69999999999993</v>
      </c>
      <c r="M427" s="141">
        <v>312</v>
      </c>
      <c r="N427" s="18">
        <v>43903</v>
      </c>
      <c r="O427" s="141">
        <f t="shared" ref="O427:O467" si="615">F427-U427</f>
        <v>0</v>
      </c>
      <c r="P427" s="19">
        <f t="shared" ref="P427" si="616">O427*E427</f>
        <v>0</v>
      </c>
      <c r="Q427" s="131"/>
      <c r="R427" s="17"/>
      <c r="S427" s="28"/>
      <c r="T427" s="28"/>
      <c r="U427" s="16">
        <v>0</v>
      </c>
      <c r="V427" s="14">
        <f>U427*E427</f>
        <v>0</v>
      </c>
      <c r="W427" s="71"/>
      <c r="X427" s="83"/>
      <c r="AF427" s="22"/>
      <c r="AG427" s="22"/>
    </row>
    <row r="428" spans="1:102" ht="41.25" customHeight="1">
      <c r="A428" s="131">
        <v>2</v>
      </c>
      <c r="B428" s="13" t="s">
        <v>39</v>
      </c>
      <c r="C428" s="14" t="s">
        <v>20</v>
      </c>
      <c r="D428" s="131" t="s">
        <v>119</v>
      </c>
      <c r="E428" s="135">
        <v>3.2789999999999999</v>
      </c>
      <c r="F428" s="16">
        <v>0</v>
      </c>
      <c r="G428" s="96">
        <f t="shared" ref="G428:G429" si="617">F428*E428</f>
        <v>0</v>
      </c>
      <c r="H428" s="18">
        <v>44347</v>
      </c>
      <c r="I428" s="12">
        <v>44264</v>
      </c>
      <c r="J428" s="134">
        <v>296</v>
      </c>
      <c r="K428" s="141">
        <v>960</v>
      </c>
      <c r="L428" s="14">
        <f t="shared" ref="L428:L430" si="618">K428*E428</f>
        <v>3147.84</v>
      </c>
      <c r="M428" s="141">
        <v>223</v>
      </c>
      <c r="N428" s="18">
        <v>44258</v>
      </c>
      <c r="O428" s="141">
        <f t="shared" si="615"/>
        <v>0</v>
      </c>
      <c r="P428" s="19">
        <f t="shared" ref="P428:P430" si="619">O428*E428</f>
        <v>0</v>
      </c>
      <c r="Q428" s="131"/>
      <c r="R428" s="17"/>
      <c r="S428" s="28"/>
      <c r="T428" s="28"/>
      <c r="U428" s="16">
        <v>0</v>
      </c>
      <c r="V428" s="14">
        <f>U428*E428</f>
        <v>0</v>
      </c>
      <c r="W428" s="71"/>
      <c r="X428" s="83"/>
      <c r="AF428" s="22"/>
      <c r="AG428" s="22"/>
    </row>
    <row r="429" spans="1:102" ht="41.25" customHeight="1">
      <c r="A429" s="131">
        <v>3</v>
      </c>
      <c r="B429" s="13" t="s">
        <v>39</v>
      </c>
      <c r="C429" s="14" t="s">
        <v>20</v>
      </c>
      <c r="D429" s="131" t="s">
        <v>177</v>
      </c>
      <c r="E429" s="135">
        <v>4.6639999999999997</v>
      </c>
      <c r="F429" s="16">
        <v>200</v>
      </c>
      <c r="G429" s="96">
        <f t="shared" si="617"/>
        <v>932.8</v>
      </c>
      <c r="H429" s="18">
        <v>45107</v>
      </c>
      <c r="I429" s="84">
        <v>44321</v>
      </c>
      <c r="J429" s="134">
        <v>1067</v>
      </c>
      <c r="K429" s="141">
        <v>480</v>
      </c>
      <c r="L429" s="14">
        <f t="shared" si="618"/>
        <v>2238.7199999999998</v>
      </c>
      <c r="M429" s="141">
        <v>441</v>
      </c>
      <c r="N429" s="18">
        <v>44305</v>
      </c>
      <c r="O429" s="141">
        <f t="shared" si="615"/>
        <v>200</v>
      </c>
      <c r="P429" s="19">
        <f t="shared" si="619"/>
        <v>932.8</v>
      </c>
      <c r="Q429" s="131"/>
      <c r="R429" s="17"/>
      <c r="S429" s="28"/>
      <c r="T429" s="28"/>
      <c r="U429" s="16">
        <v>0</v>
      </c>
      <c r="V429" s="14">
        <f t="shared" ref="V429:V430" si="620">U429*E429</f>
        <v>0</v>
      </c>
      <c r="W429" s="71"/>
      <c r="X429" s="83"/>
      <c r="AF429" s="22"/>
      <c r="AG429" s="22"/>
    </row>
    <row r="430" spans="1:102" ht="49.5" customHeight="1">
      <c r="A430" s="131">
        <v>4</v>
      </c>
      <c r="B430" s="13" t="s">
        <v>197</v>
      </c>
      <c r="C430" s="14" t="s">
        <v>20</v>
      </c>
      <c r="D430" s="131" t="s">
        <v>177</v>
      </c>
      <c r="E430" s="23">
        <v>4.6639999999999997</v>
      </c>
      <c r="F430" s="16">
        <v>0</v>
      </c>
      <c r="G430" s="17">
        <f>F430*E430</f>
        <v>0</v>
      </c>
      <c r="H430" s="18">
        <v>45107</v>
      </c>
      <c r="I430" s="12">
        <v>44350</v>
      </c>
      <c r="J430" s="134">
        <v>1293</v>
      </c>
      <c r="K430" s="34">
        <v>520</v>
      </c>
      <c r="L430" s="14">
        <f t="shared" si="618"/>
        <v>2425.2799999999997</v>
      </c>
      <c r="M430" s="141">
        <v>441</v>
      </c>
      <c r="N430" s="18">
        <v>44305</v>
      </c>
      <c r="O430" s="16">
        <f>K430-U430</f>
        <v>380</v>
      </c>
      <c r="P430" s="19">
        <f t="shared" si="619"/>
        <v>1772.32</v>
      </c>
      <c r="Q430" s="20"/>
      <c r="R430" s="17"/>
      <c r="S430" s="14"/>
      <c r="T430" s="14"/>
      <c r="U430" s="16">
        <v>140</v>
      </c>
      <c r="V430" s="14">
        <f t="shared" si="620"/>
        <v>652.95999999999992</v>
      </c>
      <c r="W430" s="71"/>
      <c r="Y430" s="21">
        <f>G430-V430</f>
        <v>-652.95999999999992</v>
      </c>
      <c r="AE430" s="22"/>
      <c r="AF430" s="22"/>
    </row>
    <row r="431" spans="1:102" ht="25.5" customHeight="1">
      <c r="A431" s="131">
        <v>5</v>
      </c>
      <c r="B431" s="13" t="s">
        <v>40</v>
      </c>
      <c r="C431" s="14" t="s">
        <v>20</v>
      </c>
      <c r="D431" s="131" t="s">
        <v>136</v>
      </c>
      <c r="E431" s="15">
        <v>5.8849999999999998</v>
      </c>
      <c r="F431" s="16">
        <v>0</v>
      </c>
      <c r="G431" s="17">
        <f t="shared" ref="G431:G467" si="621">F431*E431</f>
        <v>0</v>
      </c>
      <c r="H431" s="18">
        <v>44926</v>
      </c>
      <c r="I431" s="12">
        <v>44231</v>
      </c>
      <c r="J431" s="134">
        <v>120</v>
      </c>
      <c r="K431" s="141">
        <v>200</v>
      </c>
      <c r="L431" s="14">
        <f t="shared" ref="L431:L467" si="622">K431*E431</f>
        <v>1177</v>
      </c>
      <c r="M431" s="141">
        <v>816</v>
      </c>
      <c r="N431" s="18">
        <v>44050</v>
      </c>
      <c r="O431" s="141">
        <f t="shared" si="615"/>
        <v>0</v>
      </c>
      <c r="P431" s="19">
        <f t="shared" ref="P431:P467" si="623">O431*E431</f>
        <v>0</v>
      </c>
      <c r="Q431" s="20"/>
      <c r="R431" s="17"/>
      <c r="S431" s="14"/>
      <c r="T431" s="14"/>
      <c r="U431" s="16">
        <v>0</v>
      </c>
      <c r="V431" s="14">
        <f>U431*E431</f>
        <v>0</v>
      </c>
      <c r="W431" s="71"/>
      <c r="X431" s="83">
        <f>G431-V431</f>
        <v>0</v>
      </c>
      <c r="AF431" s="22"/>
      <c r="AG431" s="22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</row>
    <row r="432" spans="1:102" ht="25.5" customHeight="1">
      <c r="A432" s="131">
        <v>6</v>
      </c>
      <c r="B432" s="13" t="s">
        <v>40</v>
      </c>
      <c r="C432" s="14" t="s">
        <v>20</v>
      </c>
      <c r="D432" s="131" t="s">
        <v>136</v>
      </c>
      <c r="E432" s="15">
        <v>5.8849999999999998</v>
      </c>
      <c r="F432" s="16">
        <v>0</v>
      </c>
      <c r="G432" s="17">
        <f t="shared" ref="G432:G437" si="624">F432*E432</f>
        <v>0</v>
      </c>
      <c r="H432" s="18">
        <v>44926</v>
      </c>
      <c r="I432" s="12">
        <v>44264</v>
      </c>
      <c r="J432" s="134">
        <v>296</v>
      </c>
      <c r="K432" s="141">
        <v>200</v>
      </c>
      <c r="L432" s="14">
        <f t="shared" ref="L432" si="625">K432*E432</f>
        <v>1177</v>
      </c>
      <c r="M432" s="141">
        <v>816</v>
      </c>
      <c r="N432" s="18">
        <v>44050</v>
      </c>
      <c r="O432" s="141">
        <f t="shared" si="615"/>
        <v>0</v>
      </c>
      <c r="P432" s="19">
        <f t="shared" ref="P432:P437" si="626">O432*E432</f>
        <v>0</v>
      </c>
      <c r="Q432" s="20"/>
      <c r="R432" s="17"/>
      <c r="S432" s="14"/>
      <c r="T432" s="14"/>
      <c r="U432" s="16">
        <v>0</v>
      </c>
      <c r="V432" s="14">
        <f>U432*E432</f>
        <v>0</v>
      </c>
      <c r="W432" s="71"/>
      <c r="X432" s="83">
        <f>G432-V432</f>
        <v>0</v>
      </c>
      <c r="AF432" s="22"/>
      <c r="AG432" s="22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</row>
    <row r="433" spans="1:102" s="27" customFormat="1" ht="47.25" customHeight="1">
      <c r="A433" s="131">
        <v>7</v>
      </c>
      <c r="B433" s="13" t="s">
        <v>40</v>
      </c>
      <c r="C433" s="14" t="s">
        <v>20</v>
      </c>
      <c r="D433" s="131" t="s">
        <v>189</v>
      </c>
      <c r="E433" s="15">
        <v>5.7190000000000003</v>
      </c>
      <c r="F433" s="141">
        <v>180</v>
      </c>
      <c r="G433" s="17">
        <f>F433*E433</f>
        <v>1029.42</v>
      </c>
      <c r="H433" s="18">
        <v>44926</v>
      </c>
      <c r="I433" s="84">
        <v>44341</v>
      </c>
      <c r="J433" s="134">
        <v>1177</v>
      </c>
      <c r="K433" s="141">
        <v>270</v>
      </c>
      <c r="L433" s="14">
        <f>K433*E433</f>
        <v>1544.13</v>
      </c>
      <c r="M433" s="141">
        <v>566</v>
      </c>
      <c r="N433" s="18">
        <v>44337</v>
      </c>
      <c r="O433" s="141">
        <f t="shared" si="615"/>
        <v>132</v>
      </c>
      <c r="P433" s="19">
        <f t="shared" si="626"/>
        <v>754.90800000000002</v>
      </c>
      <c r="Q433" s="97"/>
      <c r="R433" s="14"/>
      <c r="S433" s="14"/>
      <c r="T433" s="14"/>
      <c r="U433" s="141">
        <v>48</v>
      </c>
      <c r="V433" s="14">
        <f>U433*E433</f>
        <v>274.512</v>
      </c>
      <c r="W433" s="71"/>
      <c r="X433" s="156">
        <f>G433-V433</f>
        <v>754.90800000000013</v>
      </c>
      <c r="Y433" s="25"/>
      <c r="Z433" s="25"/>
      <c r="AA433" s="25"/>
      <c r="AB433" s="26"/>
      <c r="AC433" s="26"/>
      <c r="AD433" s="26"/>
      <c r="AE433" s="26"/>
      <c r="AF433" s="157"/>
      <c r="AG433" s="157"/>
    </row>
    <row r="434" spans="1:102" ht="50.25" customHeight="1">
      <c r="A434" s="131">
        <v>8</v>
      </c>
      <c r="B434" s="13" t="s">
        <v>45</v>
      </c>
      <c r="C434" s="14" t="s">
        <v>20</v>
      </c>
      <c r="D434" s="131" t="s">
        <v>186</v>
      </c>
      <c r="E434" s="96">
        <v>5.4130000000000003</v>
      </c>
      <c r="F434" s="141">
        <v>50</v>
      </c>
      <c r="G434" s="96">
        <f t="shared" si="624"/>
        <v>270.65000000000003</v>
      </c>
      <c r="H434" s="18">
        <v>44804</v>
      </c>
      <c r="I434" s="12">
        <v>44271</v>
      </c>
      <c r="J434" s="134">
        <v>387</v>
      </c>
      <c r="K434" s="141">
        <v>300</v>
      </c>
      <c r="L434" s="14">
        <f>K434*E434</f>
        <v>1623.9</v>
      </c>
      <c r="M434" s="141">
        <v>260</v>
      </c>
      <c r="N434" s="18">
        <v>44266</v>
      </c>
      <c r="O434" s="141">
        <f t="shared" si="615"/>
        <v>50</v>
      </c>
      <c r="P434" s="19">
        <f t="shared" si="626"/>
        <v>270.65000000000003</v>
      </c>
      <c r="Q434" s="97"/>
      <c r="R434" s="14"/>
      <c r="S434" s="14"/>
      <c r="T434" s="14"/>
      <c r="U434" s="141">
        <v>0</v>
      </c>
      <c r="V434" s="14">
        <f>U434*E434</f>
        <v>0</v>
      </c>
      <c r="W434" s="71"/>
      <c r="X434" s="83"/>
      <c r="AF434" s="22"/>
      <c r="AG434" s="22"/>
    </row>
    <row r="435" spans="1:102" ht="50.25" customHeight="1">
      <c r="A435" s="131">
        <v>9</v>
      </c>
      <c r="B435" s="13" t="s">
        <v>45</v>
      </c>
      <c r="C435" s="14" t="s">
        <v>20</v>
      </c>
      <c r="D435" s="131" t="s">
        <v>186</v>
      </c>
      <c r="E435" s="96">
        <v>5.4130000000000003</v>
      </c>
      <c r="F435" s="16">
        <v>100</v>
      </c>
      <c r="G435" s="96">
        <f t="shared" si="624"/>
        <v>541.30000000000007</v>
      </c>
      <c r="H435" s="18">
        <v>44804</v>
      </c>
      <c r="I435" s="84">
        <v>44295</v>
      </c>
      <c r="J435" s="134">
        <v>705</v>
      </c>
      <c r="K435" s="141">
        <v>100</v>
      </c>
      <c r="L435" s="14">
        <f t="shared" ref="L435" si="627">K435*E435</f>
        <v>541.30000000000007</v>
      </c>
      <c r="M435" s="141">
        <v>260</v>
      </c>
      <c r="N435" s="18">
        <v>44266</v>
      </c>
      <c r="O435" s="141">
        <f t="shared" si="615"/>
        <v>78</v>
      </c>
      <c r="P435" s="19">
        <f t="shared" si="626"/>
        <v>422.214</v>
      </c>
      <c r="Q435" s="20"/>
      <c r="R435" s="17"/>
      <c r="S435" s="14"/>
      <c r="T435" s="14"/>
      <c r="U435" s="16">
        <v>22</v>
      </c>
      <c r="V435" s="14">
        <f t="shared" ref="V435" si="628">U435*E435</f>
        <v>119.08600000000001</v>
      </c>
      <c r="W435" s="71"/>
      <c r="X435" s="83"/>
      <c r="AF435" s="22"/>
      <c r="AG435" s="22"/>
    </row>
    <row r="436" spans="1:102" ht="50.25" customHeight="1">
      <c r="A436" s="131">
        <v>10</v>
      </c>
      <c r="B436" s="13" t="s">
        <v>45</v>
      </c>
      <c r="C436" s="14" t="s">
        <v>20</v>
      </c>
      <c r="D436" s="131" t="s">
        <v>186</v>
      </c>
      <c r="E436" s="96">
        <v>5.4130000000000003</v>
      </c>
      <c r="F436" s="141">
        <v>200</v>
      </c>
      <c r="G436" s="96">
        <f t="shared" si="624"/>
        <v>1082.6000000000001</v>
      </c>
      <c r="H436" s="18">
        <v>44804</v>
      </c>
      <c r="I436" s="84">
        <v>44321</v>
      </c>
      <c r="J436" s="134">
        <v>1067</v>
      </c>
      <c r="K436" s="141">
        <v>200</v>
      </c>
      <c r="L436" s="14">
        <f>K436*E436</f>
        <v>1082.6000000000001</v>
      </c>
      <c r="M436" s="141">
        <v>260</v>
      </c>
      <c r="N436" s="18">
        <v>44266</v>
      </c>
      <c r="O436" s="141">
        <f t="shared" si="615"/>
        <v>0</v>
      </c>
      <c r="P436" s="19">
        <f t="shared" si="626"/>
        <v>0</v>
      </c>
      <c r="Q436" s="97"/>
      <c r="R436" s="14"/>
      <c r="S436" s="14"/>
      <c r="T436" s="14"/>
      <c r="U436" s="141">
        <v>200</v>
      </c>
      <c r="V436" s="14">
        <f>U436*E436</f>
        <v>1082.6000000000001</v>
      </c>
      <c r="W436" s="71"/>
      <c r="X436" s="83"/>
      <c r="AF436" s="22"/>
      <c r="AG436" s="22"/>
    </row>
    <row r="437" spans="1:102" s="27" customFormat="1" ht="52.5" customHeight="1">
      <c r="A437" s="131">
        <v>11</v>
      </c>
      <c r="B437" s="13" t="s">
        <v>187</v>
      </c>
      <c r="C437" s="14" t="s">
        <v>20</v>
      </c>
      <c r="D437" s="131" t="s">
        <v>185</v>
      </c>
      <c r="E437" s="23">
        <v>3.8170000000000002</v>
      </c>
      <c r="F437" s="16">
        <v>20</v>
      </c>
      <c r="G437" s="17">
        <f t="shared" si="624"/>
        <v>76.34</v>
      </c>
      <c r="H437" s="18">
        <v>44651</v>
      </c>
      <c r="I437" s="12">
        <v>44271</v>
      </c>
      <c r="J437" s="134">
        <v>387</v>
      </c>
      <c r="K437" s="141">
        <v>240</v>
      </c>
      <c r="L437" s="14">
        <f t="shared" ref="L437" si="629">K437*E437</f>
        <v>916.08</v>
      </c>
      <c r="M437" s="141">
        <v>273</v>
      </c>
      <c r="N437" s="18">
        <v>44267</v>
      </c>
      <c r="O437" s="141">
        <f t="shared" si="615"/>
        <v>20</v>
      </c>
      <c r="P437" s="19">
        <f t="shared" si="626"/>
        <v>76.34</v>
      </c>
      <c r="Q437" s="20"/>
      <c r="R437" s="17"/>
      <c r="S437" s="14"/>
      <c r="T437" s="14"/>
      <c r="U437" s="16">
        <v>0</v>
      </c>
      <c r="V437" s="14">
        <f t="shared" ref="V437" si="630">U437*E437</f>
        <v>0</v>
      </c>
      <c r="W437" s="71"/>
      <c r="X437" s="24"/>
      <c r="Y437" s="21">
        <f t="shared" ref="Y437" si="631">G437-V437</f>
        <v>76.34</v>
      </c>
      <c r="Z437" s="25"/>
      <c r="AA437" s="25"/>
      <c r="AB437" s="26"/>
      <c r="AC437" s="26"/>
      <c r="AD437" s="26"/>
      <c r="AE437" s="22"/>
      <c r="AF437" s="22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  <c r="BM437" s="26"/>
      <c r="BN437" s="26"/>
      <c r="BO437" s="26"/>
      <c r="BP437" s="26"/>
      <c r="BQ437" s="26"/>
      <c r="BR437" s="26"/>
      <c r="BS437" s="26"/>
      <c r="BT437" s="26"/>
      <c r="BU437" s="26"/>
      <c r="BV437" s="26"/>
      <c r="BW437" s="26"/>
      <c r="BX437" s="26"/>
      <c r="BY437" s="26"/>
      <c r="BZ437" s="26"/>
      <c r="CA437" s="26"/>
      <c r="CB437" s="26"/>
      <c r="CC437" s="26"/>
      <c r="CD437" s="26"/>
      <c r="CE437" s="26"/>
      <c r="CF437" s="26"/>
      <c r="CG437" s="26"/>
      <c r="CH437" s="26"/>
      <c r="CI437" s="26"/>
      <c r="CJ437" s="26"/>
      <c r="CK437" s="26"/>
      <c r="CL437" s="26"/>
      <c r="CM437" s="26"/>
      <c r="CN437" s="26"/>
      <c r="CO437" s="26"/>
      <c r="CP437" s="26"/>
      <c r="CQ437" s="26"/>
      <c r="CR437" s="26"/>
      <c r="CS437" s="26"/>
      <c r="CT437" s="26"/>
      <c r="CU437" s="26"/>
      <c r="CV437" s="26"/>
      <c r="CW437" s="26"/>
      <c r="CX437" s="26"/>
    </row>
    <row r="438" spans="1:102" ht="37.5" customHeight="1">
      <c r="A438" s="131">
        <v>12</v>
      </c>
      <c r="B438" s="13" t="s">
        <v>59</v>
      </c>
      <c r="C438" s="124" t="s">
        <v>20</v>
      </c>
      <c r="D438" s="131" t="s">
        <v>92</v>
      </c>
      <c r="E438" s="135">
        <v>55.58</v>
      </c>
      <c r="F438" s="16">
        <v>0</v>
      </c>
      <c r="G438" s="96">
        <f t="shared" si="621"/>
        <v>0</v>
      </c>
      <c r="H438" s="18">
        <v>44316</v>
      </c>
      <c r="I438" s="12">
        <v>44231</v>
      </c>
      <c r="J438" s="134">
        <v>120</v>
      </c>
      <c r="K438" s="141">
        <v>50</v>
      </c>
      <c r="L438" s="14">
        <f t="shared" si="622"/>
        <v>2779</v>
      </c>
      <c r="M438" s="141">
        <v>1088</v>
      </c>
      <c r="N438" s="18">
        <v>44117</v>
      </c>
      <c r="O438" s="141">
        <f t="shared" si="615"/>
        <v>0</v>
      </c>
      <c r="P438" s="19">
        <f t="shared" si="623"/>
        <v>0</v>
      </c>
      <c r="Q438" s="131"/>
      <c r="R438" s="17"/>
      <c r="S438" s="28"/>
      <c r="T438" s="28"/>
      <c r="U438" s="16">
        <v>0</v>
      </c>
      <c r="V438" s="14">
        <f>U438*E438</f>
        <v>0</v>
      </c>
      <c r="W438" s="71"/>
      <c r="X438" s="83"/>
      <c r="AF438" s="22"/>
      <c r="AG438" s="22"/>
    </row>
    <row r="439" spans="1:102" ht="37.5" customHeight="1">
      <c r="A439" s="131">
        <v>13</v>
      </c>
      <c r="B439" s="13" t="s">
        <v>59</v>
      </c>
      <c r="C439" s="124" t="s">
        <v>20</v>
      </c>
      <c r="D439" s="131" t="s">
        <v>47</v>
      </c>
      <c r="E439" s="135">
        <v>55.58</v>
      </c>
      <c r="F439" s="16">
        <v>0</v>
      </c>
      <c r="G439" s="96">
        <f t="shared" ref="G439" si="632">F439*E439</f>
        <v>0</v>
      </c>
      <c r="H439" s="18">
        <v>44377</v>
      </c>
      <c r="I439" s="12">
        <v>44271</v>
      </c>
      <c r="J439" s="134">
        <v>387</v>
      </c>
      <c r="K439" s="141">
        <v>150</v>
      </c>
      <c r="L439" s="14">
        <f t="shared" ref="L439" si="633">K439*E439</f>
        <v>8337</v>
      </c>
      <c r="M439" s="141">
        <v>1088</v>
      </c>
      <c r="N439" s="18">
        <v>44117</v>
      </c>
      <c r="O439" s="141">
        <f t="shared" si="615"/>
        <v>0</v>
      </c>
      <c r="P439" s="19">
        <f t="shared" ref="P439" si="634">O439*E439</f>
        <v>0</v>
      </c>
      <c r="Q439" s="131"/>
      <c r="R439" s="17"/>
      <c r="S439" s="28"/>
      <c r="T439" s="28"/>
      <c r="U439" s="16">
        <v>0</v>
      </c>
      <c r="V439" s="14">
        <f>U439*E439</f>
        <v>0</v>
      </c>
      <c r="W439" s="71"/>
      <c r="X439" s="83"/>
      <c r="AF439" s="22"/>
      <c r="AG439" s="22"/>
    </row>
    <row r="440" spans="1:102" ht="37.5" customHeight="1">
      <c r="A440" s="131">
        <v>14</v>
      </c>
      <c r="B440" s="13" t="s">
        <v>59</v>
      </c>
      <c r="C440" s="124" t="s">
        <v>20</v>
      </c>
      <c r="D440" s="131" t="s">
        <v>47</v>
      </c>
      <c r="E440" s="135">
        <v>55.58</v>
      </c>
      <c r="F440" s="16">
        <v>84</v>
      </c>
      <c r="G440" s="96">
        <f t="shared" ref="G440:G441" si="635">F440*E440</f>
        <v>4668.72</v>
      </c>
      <c r="H440" s="18">
        <v>44377</v>
      </c>
      <c r="I440" s="84">
        <v>44321</v>
      </c>
      <c r="J440" s="134">
        <v>1067</v>
      </c>
      <c r="K440" s="141">
        <v>100</v>
      </c>
      <c r="L440" s="14">
        <f t="shared" ref="L440:L441" si="636">K440*E440</f>
        <v>5558</v>
      </c>
      <c r="M440" s="141">
        <v>226</v>
      </c>
      <c r="N440" s="18">
        <v>44259</v>
      </c>
      <c r="O440" s="141">
        <f t="shared" si="615"/>
        <v>84</v>
      </c>
      <c r="P440" s="19">
        <f t="shared" ref="P440:P441" si="637">O440*E440</f>
        <v>4668.72</v>
      </c>
      <c r="Q440" s="131"/>
      <c r="R440" s="17"/>
      <c r="S440" s="28"/>
      <c r="T440" s="28"/>
      <c r="U440" s="16">
        <v>0</v>
      </c>
      <c r="V440" s="14">
        <f>U440*E440</f>
        <v>0</v>
      </c>
      <c r="W440" s="71"/>
      <c r="X440" s="83"/>
      <c r="AF440" s="22"/>
      <c r="AG440" s="22"/>
    </row>
    <row r="441" spans="1:102" ht="37.5" customHeight="1">
      <c r="A441" s="131">
        <v>15</v>
      </c>
      <c r="B441" s="13" t="s">
        <v>59</v>
      </c>
      <c r="C441" s="124" t="s">
        <v>20</v>
      </c>
      <c r="D441" s="131" t="s">
        <v>47</v>
      </c>
      <c r="E441" s="135">
        <v>55.58</v>
      </c>
      <c r="F441" s="16">
        <v>0</v>
      </c>
      <c r="G441" s="96">
        <f t="shared" si="635"/>
        <v>0</v>
      </c>
      <c r="H441" s="18">
        <v>44377</v>
      </c>
      <c r="I441" s="84">
        <v>44358</v>
      </c>
      <c r="J441" s="134">
        <v>1511</v>
      </c>
      <c r="K441" s="141">
        <v>150</v>
      </c>
      <c r="L441" s="14">
        <f t="shared" si="636"/>
        <v>8337</v>
      </c>
      <c r="M441" s="141">
        <v>636</v>
      </c>
      <c r="N441" s="18">
        <v>44355</v>
      </c>
      <c r="O441" s="16">
        <f>K441-U441</f>
        <v>150</v>
      </c>
      <c r="P441" s="19">
        <f t="shared" si="637"/>
        <v>8337</v>
      </c>
      <c r="Q441" s="131"/>
      <c r="R441" s="17"/>
      <c r="S441" s="28"/>
      <c r="T441" s="28"/>
      <c r="U441" s="16">
        <v>0</v>
      </c>
      <c r="V441" s="14">
        <f>U441*E441</f>
        <v>0</v>
      </c>
      <c r="W441" s="71"/>
      <c r="X441" s="83"/>
      <c r="AF441" s="22"/>
      <c r="AG441" s="22"/>
    </row>
    <row r="442" spans="1:102" ht="37.5" customHeight="1">
      <c r="A442" s="131">
        <v>16</v>
      </c>
      <c r="B442" s="13" t="s">
        <v>59</v>
      </c>
      <c r="C442" s="124" t="s">
        <v>20</v>
      </c>
      <c r="D442" s="131" t="s">
        <v>217</v>
      </c>
      <c r="E442" s="135">
        <v>69.12</v>
      </c>
      <c r="F442" s="16">
        <v>0</v>
      </c>
      <c r="G442" s="96">
        <f t="shared" ref="G442" si="638">F442*E442</f>
        <v>0</v>
      </c>
      <c r="H442" s="18">
        <v>44377</v>
      </c>
      <c r="I442" s="84">
        <v>44371</v>
      </c>
      <c r="J442" s="134">
        <v>1777</v>
      </c>
      <c r="K442" s="141">
        <v>50</v>
      </c>
      <c r="L442" s="14">
        <f t="shared" ref="L442" si="639">K442*E442</f>
        <v>3456</v>
      </c>
      <c r="M442" s="141">
        <v>710</v>
      </c>
      <c r="N442" s="18">
        <v>44365</v>
      </c>
      <c r="O442" s="16">
        <f>K442-U442</f>
        <v>0</v>
      </c>
      <c r="P442" s="19">
        <f t="shared" ref="P442" si="640">O442*E442</f>
        <v>0</v>
      </c>
      <c r="Q442" s="131"/>
      <c r="R442" s="17"/>
      <c r="S442" s="28"/>
      <c r="T442" s="28"/>
      <c r="U442" s="16">
        <f>K442</f>
        <v>50</v>
      </c>
      <c r="V442" s="14">
        <f>U442*E442</f>
        <v>3456</v>
      </c>
      <c r="W442" s="71"/>
      <c r="X442" s="83"/>
      <c r="AF442" s="22"/>
      <c r="AG442" s="22"/>
    </row>
    <row r="443" spans="1:102" ht="31.5" customHeight="1">
      <c r="A443" s="131">
        <v>17</v>
      </c>
      <c r="B443" s="13" t="s">
        <v>35</v>
      </c>
      <c r="C443" s="14" t="s">
        <v>20</v>
      </c>
      <c r="D443" s="131" t="s">
        <v>140</v>
      </c>
      <c r="E443" s="14">
        <v>16.91</v>
      </c>
      <c r="F443" s="131">
        <v>0</v>
      </c>
      <c r="G443" s="17">
        <f t="shared" si="621"/>
        <v>0</v>
      </c>
      <c r="H443" s="18">
        <v>44351</v>
      </c>
      <c r="I443" s="12">
        <v>44264</v>
      </c>
      <c r="J443" s="134">
        <v>296</v>
      </c>
      <c r="K443" s="141">
        <v>100</v>
      </c>
      <c r="L443" s="85">
        <f t="shared" si="622"/>
        <v>1691</v>
      </c>
      <c r="M443" s="141">
        <v>1231</v>
      </c>
      <c r="N443" s="18">
        <v>44148</v>
      </c>
      <c r="O443" s="141">
        <f t="shared" si="615"/>
        <v>0</v>
      </c>
      <c r="P443" s="19">
        <f t="shared" si="623"/>
        <v>0</v>
      </c>
      <c r="Q443" s="131"/>
      <c r="R443" s="131"/>
      <c r="S443" s="131"/>
      <c r="T443" s="131"/>
      <c r="U443" s="131">
        <v>0</v>
      </c>
      <c r="V443" s="17">
        <f t="shared" ref="V443:V467" si="641">U443*E443</f>
        <v>0</v>
      </c>
      <c r="W443" s="81"/>
      <c r="X443" s="83"/>
      <c r="AF443" s="22"/>
      <c r="AG443" s="22"/>
    </row>
    <row r="444" spans="1:102" ht="31.5" customHeight="1">
      <c r="A444" s="131">
        <v>18</v>
      </c>
      <c r="B444" s="13" t="s">
        <v>35</v>
      </c>
      <c r="C444" s="14" t="s">
        <v>20</v>
      </c>
      <c r="D444" s="131" t="s">
        <v>139</v>
      </c>
      <c r="E444" s="14">
        <v>16.91</v>
      </c>
      <c r="F444" s="131">
        <v>0</v>
      </c>
      <c r="G444" s="17">
        <f t="shared" si="621"/>
        <v>0</v>
      </c>
      <c r="H444" s="18">
        <v>44325</v>
      </c>
      <c r="I444" s="12"/>
      <c r="J444" s="131"/>
      <c r="K444" s="141"/>
      <c r="L444" s="85">
        <f t="shared" si="622"/>
        <v>0</v>
      </c>
      <c r="M444" s="141">
        <v>1231</v>
      </c>
      <c r="N444" s="18">
        <v>44148</v>
      </c>
      <c r="O444" s="141">
        <f t="shared" si="615"/>
        <v>0</v>
      </c>
      <c r="P444" s="19">
        <f t="shared" si="623"/>
        <v>0</v>
      </c>
      <c r="Q444" s="131"/>
      <c r="R444" s="131"/>
      <c r="S444" s="131"/>
      <c r="T444" s="131"/>
      <c r="U444" s="131">
        <v>0</v>
      </c>
      <c r="V444" s="17">
        <f t="shared" si="641"/>
        <v>0</v>
      </c>
      <c r="W444" s="81"/>
      <c r="X444" s="83"/>
      <c r="AF444" s="22"/>
      <c r="AG444" s="22"/>
    </row>
    <row r="445" spans="1:102" ht="36" customHeight="1">
      <c r="A445" s="131">
        <v>19</v>
      </c>
      <c r="B445" s="13" t="s">
        <v>35</v>
      </c>
      <c r="C445" s="14" t="s">
        <v>20</v>
      </c>
      <c r="D445" s="131" t="s">
        <v>82</v>
      </c>
      <c r="E445" s="14">
        <v>16.91</v>
      </c>
      <c r="F445" s="16">
        <v>0</v>
      </c>
      <c r="G445" s="14">
        <f>F445*E445</f>
        <v>0</v>
      </c>
      <c r="H445" s="18">
        <v>44358</v>
      </c>
      <c r="I445" s="84">
        <v>44295</v>
      </c>
      <c r="J445" s="134">
        <v>705</v>
      </c>
      <c r="K445" s="34">
        <v>100</v>
      </c>
      <c r="L445" s="14">
        <f>K445*E445</f>
        <v>1691</v>
      </c>
      <c r="M445" s="141">
        <v>1231</v>
      </c>
      <c r="N445" s="18">
        <v>44148</v>
      </c>
      <c r="O445" s="141">
        <f t="shared" si="615"/>
        <v>0</v>
      </c>
      <c r="P445" s="19">
        <f>O445*E445</f>
        <v>0</v>
      </c>
      <c r="Q445" s="20"/>
      <c r="R445" s="17"/>
      <c r="S445" s="124"/>
      <c r="T445" s="124"/>
      <c r="U445" s="16">
        <v>0</v>
      </c>
      <c r="V445" s="14">
        <f>U445*E445</f>
        <v>0</v>
      </c>
      <c r="W445" s="91"/>
      <c r="X445" s="83"/>
      <c r="Y445" s="3"/>
      <c r="Z445" s="3"/>
      <c r="AA445" s="3"/>
      <c r="AB445" s="43"/>
      <c r="AC445" s="43"/>
      <c r="AD445" s="43"/>
      <c r="AE445" s="43"/>
      <c r="AF445" s="45"/>
      <c r="AG445" s="45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  <c r="BX445" s="43"/>
      <c r="BY445" s="43"/>
      <c r="BZ445" s="43"/>
      <c r="CA445" s="43"/>
      <c r="CB445" s="43"/>
      <c r="CC445" s="43"/>
      <c r="CD445" s="43"/>
      <c r="CE445" s="43"/>
      <c r="CF445" s="43"/>
      <c r="CG445" s="43"/>
      <c r="CH445" s="43"/>
      <c r="CI445" s="43"/>
      <c r="CJ445" s="43"/>
      <c r="CK445" s="43"/>
      <c r="CL445" s="43"/>
      <c r="CM445" s="43"/>
      <c r="CN445" s="43"/>
      <c r="CO445" s="43"/>
      <c r="CP445" s="43"/>
      <c r="CQ445" s="43"/>
      <c r="CR445" s="43"/>
      <c r="CS445" s="43"/>
      <c r="CT445" s="43"/>
      <c r="CU445" s="43"/>
      <c r="CV445" s="43"/>
      <c r="CW445" s="43"/>
      <c r="CX445" s="43"/>
    </row>
    <row r="446" spans="1:102" ht="38.25" customHeight="1">
      <c r="A446" s="131">
        <v>20</v>
      </c>
      <c r="B446" s="13" t="s">
        <v>35</v>
      </c>
      <c r="C446" s="14" t="s">
        <v>20</v>
      </c>
      <c r="D446" s="131" t="s">
        <v>82</v>
      </c>
      <c r="E446" s="14">
        <v>16.91</v>
      </c>
      <c r="F446" s="144">
        <v>0</v>
      </c>
      <c r="G446" s="17">
        <f t="shared" ref="G446:G448" si="642">F446*E446</f>
        <v>0</v>
      </c>
      <c r="H446" s="18">
        <v>44358</v>
      </c>
      <c r="I446" s="84">
        <v>44321</v>
      </c>
      <c r="J446" s="134">
        <v>1067</v>
      </c>
      <c r="K446" s="141">
        <v>100</v>
      </c>
      <c r="L446" s="85">
        <f t="shared" ref="L446:L447" si="643">K446*E446</f>
        <v>1691</v>
      </c>
      <c r="M446" s="141">
        <v>460</v>
      </c>
      <c r="N446" s="18">
        <v>44308</v>
      </c>
      <c r="O446" s="141">
        <f t="shared" si="615"/>
        <v>0</v>
      </c>
      <c r="P446" s="19">
        <f t="shared" ref="P446:P448" si="644">O446*E446</f>
        <v>0</v>
      </c>
      <c r="Q446" s="131"/>
      <c r="R446" s="131"/>
      <c r="S446" s="131"/>
      <c r="T446" s="131"/>
      <c r="U446" s="144">
        <v>0</v>
      </c>
      <c r="V446" s="17">
        <f t="shared" ref="V446:V447" si="645">U446*E446</f>
        <v>0</v>
      </c>
      <c r="W446" s="81"/>
      <c r="X446" s="83"/>
      <c r="AF446" s="22"/>
      <c r="AG446" s="22"/>
    </row>
    <row r="447" spans="1:102" ht="38.25" customHeight="1">
      <c r="A447" s="131">
        <v>21</v>
      </c>
      <c r="B447" s="13" t="s">
        <v>35</v>
      </c>
      <c r="C447" s="14" t="s">
        <v>20</v>
      </c>
      <c r="D447" s="131" t="s">
        <v>82</v>
      </c>
      <c r="E447" s="14">
        <v>16.91</v>
      </c>
      <c r="F447" s="144">
        <v>111</v>
      </c>
      <c r="G447" s="17">
        <f t="shared" si="642"/>
        <v>1877.01</v>
      </c>
      <c r="H447" s="18">
        <v>44358</v>
      </c>
      <c r="I447" s="84">
        <v>44335</v>
      </c>
      <c r="J447" s="134">
        <v>1159</v>
      </c>
      <c r="K447" s="141">
        <v>360</v>
      </c>
      <c r="L447" s="85">
        <f t="shared" si="643"/>
        <v>6087.6</v>
      </c>
      <c r="M447" s="141">
        <v>460</v>
      </c>
      <c r="N447" s="18">
        <v>44308</v>
      </c>
      <c r="O447" s="141">
        <f t="shared" si="615"/>
        <v>111</v>
      </c>
      <c r="P447" s="19">
        <f t="shared" si="644"/>
        <v>1877.01</v>
      </c>
      <c r="Q447" s="131"/>
      <c r="R447" s="131"/>
      <c r="S447" s="131"/>
      <c r="T447" s="131"/>
      <c r="U447" s="144">
        <v>0</v>
      </c>
      <c r="V447" s="17">
        <f t="shared" si="645"/>
        <v>0</v>
      </c>
      <c r="W447" s="81"/>
      <c r="X447" s="83"/>
      <c r="AF447" s="22"/>
      <c r="AG447" s="22"/>
    </row>
    <row r="448" spans="1:102" ht="31.5" customHeight="1">
      <c r="A448" s="131">
        <v>22</v>
      </c>
      <c r="B448" s="13" t="s">
        <v>35</v>
      </c>
      <c r="C448" s="14" t="s">
        <v>20</v>
      </c>
      <c r="D448" s="131" t="s">
        <v>202</v>
      </c>
      <c r="E448" s="14">
        <v>20.27</v>
      </c>
      <c r="F448" s="131">
        <v>0</v>
      </c>
      <c r="G448" s="17">
        <f t="shared" si="642"/>
        <v>0</v>
      </c>
      <c r="H448" s="18">
        <v>45091</v>
      </c>
      <c r="I448" s="12">
        <v>44350</v>
      </c>
      <c r="J448" s="134">
        <v>1293</v>
      </c>
      <c r="K448" s="141">
        <v>200</v>
      </c>
      <c r="L448" s="17">
        <f>K448*E448</f>
        <v>4054</v>
      </c>
      <c r="M448" s="141">
        <v>597</v>
      </c>
      <c r="N448" s="18">
        <v>44348</v>
      </c>
      <c r="O448" s="16">
        <f>K448-U448</f>
        <v>49</v>
      </c>
      <c r="P448" s="96">
        <f t="shared" si="644"/>
        <v>993.23</v>
      </c>
      <c r="Q448" s="131"/>
      <c r="R448" s="131"/>
      <c r="S448" s="131"/>
      <c r="T448" s="131"/>
      <c r="U448" s="131">
        <v>151</v>
      </c>
      <c r="V448" s="17">
        <f>U448*E448</f>
        <v>3060.77</v>
      </c>
      <c r="W448" s="81"/>
      <c r="X448" s="83"/>
      <c r="AF448" s="22"/>
      <c r="AG448" s="22"/>
    </row>
    <row r="449" spans="1:102" ht="38.25" customHeight="1">
      <c r="A449" s="131">
        <v>23</v>
      </c>
      <c r="B449" s="13" t="s">
        <v>44</v>
      </c>
      <c r="C449" s="14" t="s">
        <v>20</v>
      </c>
      <c r="D449" s="131" t="s">
        <v>144</v>
      </c>
      <c r="E449" s="96">
        <v>59.100999999999999</v>
      </c>
      <c r="F449" s="141">
        <v>0</v>
      </c>
      <c r="G449" s="96">
        <f t="shared" si="621"/>
        <v>0</v>
      </c>
      <c r="H449" s="18">
        <v>44469</v>
      </c>
      <c r="I449" s="12">
        <v>44231</v>
      </c>
      <c r="J449" s="134">
        <v>120</v>
      </c>
      <c r="K449" s="141">
        <v>200</v>
      </c>
      <c r="L449" s="14">
        <f t="shared" si="622"/>
        <v>11820.2</v>
      </c>
      <c r="M449" s="141">
        <v>1326</v>
      </c>
      <c r="N449" s="18">
        <v>44161</v>
      </c>
      <c r="O449" s="141">
        <f t="shared" si="615"/>
        <v>0</v>
      </c>
      <c r="P449" s="19">
        <f t="shared" si="623"/>
        <v>0</v>
      </c>
      <c r="Q449" s="97"/>
      <c r="R449" s="14"/>
      <c r="S449" s="14"/>
      <c r="T449" s="14"/>
      <c r="U449" s="141">
        <v>0</v>
      </c>
      <c r="V449" s="14">
        <f t="shared" si="641"/>
        <v>0</v>
      </c>
      <c r="W449" s="71"/>
      <c r="X449" s="83">
        <f>G449-V449</f>
        <v>0</v>
      </c>
      <c r="AF449" s="22"/>
      <c r="AG449" s="22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</row>
    <row r="450" spans="1:102" ht="38.25" customHeight="1">
      <c r="A450" s="131">
        <v>24</v>
      </c>
      <c r="B450" s="13" t="s">
        <v>44</v>
      </c>
      <c r="C450" s="14" t="s">
        <v>20</v>
      </c>
      <c r="D450" s="131" t="s">
        <v>144</v>
      </c>
      <c r="E450" s="96">
        <v>59.100999999999999</v>
      </c>
      <c r="F450" s="141">
        <v>0</v>
      </c>
      <c r="G450" s="96">
        <f t="shared" ref="G450:G453" si="646">F450*E450</f>
        <v>0</v>
      </c>
      <c r="H450" s="18">
        <v>44469</v>
      </c>
      <c r="I450" s="12">
        <v>44264</v>
      </c>
      <c r="J450" s="134">
        <v>296</v>
      </c>
      <c r="K450" s="141">
        <v>300</v>
      </c>
      <c r="L450" s="14">
        <f t="shared" ref="L450:L453" si="647">K450*E450</f>
        <v>17730.3</v>
      </c>
      <c r="M450" s="141">
        <v>228</v>
      </c>
      <c r="N450" s="18">
        <v>44259</v>
      </c>
      <c r="O450" s="141">
        <f t="shared" si="615"/>
        <v>0</v>
      </c>
      <c r="P450" s="19">
        <f t="shared" ref="P450:P453" si="648">O450*E450</f>
        <v>0</v>
      </c>
      <c r="Q450" s="97"/>
      <c r="R450" s="14"/>
      <c r="S450" s="14"/>
      <c r="T450" s="14"/>
      <c r="U450" s="141">
        <v>0</v>
      </c>
      <c r="V450" s="14">
        <f t="shared" ref="V450:V453" si="649">U450*E450</f>
        <v>0</v>
      </c>
      <c r="W450" s="71"/>
      <c r="X450" s="83">
        <f>G450-V450</f>
        <v>0</v>
      </c>
      <c r="AF450" s="22"/>
      <c r="AG450" s="22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</row>
    <row r="451" spans="1:102" ht="38.25" customHeight="1">
      <c r="A451" s="131">
        <v>25</v>
      </c>
      <c r="B451" s="13" t="s">
        <v>44</v>
      </c>
      <c r="C451" s="14" t="s">
        <v>20</v>
      </c>
      <c r="D451" s="131" t="s">
        <v>144</v>
      </c>
      <c r="E451" s="96">
        <v>59.100999999999999</v>
      </c>
      <c r="F451" s="16">
        <v>0</v>
      </c>
      <c r="G451" s="96">
        <f t="shared" si="646"/>
        <v>0</v>
      </c>
      <c r="H451" s="18">
        <v>44469</v>
      </c>
      <c r="I451" s="84">
        <v>44295</v>
      </c>
      <c r="J451" s="134">
        <v>705</v>
      </c>
      <c r="K451" s="141">
        <v>200</v>
      </c>
      <c r="L451" s="14">
        <f t="shared" si="647"/>
        <v>11820.2</v>
      </c>
      <c r="M451" s="141">
        <v>228</v>
      </c>
      <c r="N451" s="18">
        <v>44259</v>
      </c>
      <c r="O451" s="141">
        <f t="shared" si="615"/>
        <v>0</v>
      </c>
      <c r="P451" s="19">
        <f t="shared" si="648"/>
        <v>0</v>
      </c>
      <c r="Q451" s="97"/>
      <c r="R451" s="14"/>
      <c r="S451" s="14"/>
      <c r="T451" s="14"/>
      <c r="U451" s="16">
        <v>0</v>
      </c>
      <c r="V451" s="14">
        <f t="shared" si="649"/>
        <v>0</v>
      </c>
      <c r="W451" s="71"/>
      <c r="X451" s="83">
        <f t="shared" ref="X451:X452" si="650">G451-V451</f>
        <v>0</v>
      </c>
      <c r="AF451" s="22"/>
      <c r="AG451" s="22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</row>
    <row r="452" spans="1:102" ht="38.25" customHeight="1">
      <c r="A452" s="131">
        <v>26</v>
      </c>
      <c r="B452" s="13" t="s">
        <v>44</v>
      </c>
      <c r="C452" s="14" t="s">
        <v>20</v>
      </c>
      <c r="D452" s="131" t="s">
        <v>144</v>
      </c>
      <c r="E452" s="96">
        <v>59.100999999999999</v>
      </c>
      <c r="F452" s="16">
        <v>188</v>
      </c>
      <c r="G452" s="96">
        <f t="shared" si="646"/>
        <v>11110.987999999999</v>
      </c>
      <c r="H452" s="18">
        <v>44469</v>
      </c>
      <c r="I452" s="84">
        <v>44321</v>
      </c>
      <c r="J452" s="134">
        <v>1067</v>
      </c>
      <c r="K452" s="141">
        <v>200</v>
      </c>
      <c r="L452" s="14">
        <f t="shared" si="647"/>
        <v>11820.2</v>
      </c>
      <c r="M452" s="141">
        <v>228</v>
      </c>
      <c r="N452" s="18">
        <v>44259</v>
      </c>
      <c r="O452" s="141">
        <f t="shared" si="615"/>
        <v>188</v>
      </c>
      <c r="P452" s="19">
        <f t="shared" si="648"/>
        <v>11110.987999999999</v>
      </c>
      <c r="Q452" s="97"/>
      <c r="R452" s="14"/>
      <c r="S452" s="14"/>
      <c r="T452" s="14"/>
      <c r="U452" s="16">
        <v>0</v>
      </c>
      <c r="V452" s="14">
        <f t="shared" si="649"/>
        <v>0</v>
      </c>
      <c r="W452" s="71"/>
      <c r="X452" s="83">
        <f t="shared" si="650"/>
        <v>11110.987999999999</v>
      </c>
      <c r="AF452" s="22"/>
      <c r="AG452" s="22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</row>
    <row r="453" spans="1:102" ht="38.25" customHeight="1">
      <c r="A453" s="131">
        <v>27</v>
      </c>
      <c r="B453" s="13" t="s">
        <v>44</v>
      </c>
      <c r="C453" s="14" t="s">
        <v>20</v>
      </c>
      <c r="D453" s="131" t="s">
        <v>144</v>
      </c>
      <c r="E453" s="96">
        <v>59.100999999999999</v>
      </c>
      <c r="F453" s="141">
        <v>0</v>
      </c>
      <c r="G453" s="96">
        <f t="shared" si="646"/>
        <v>0</v>
      </c>
      <c r="H453" s="18">
        <v>44469</v>
      </c>
      <c r="I453" s="12">
        <v>44350</v>
      </c>
      <c r="J453" s="134">
        <v>1293</v>
      </c>
      <c r="K453" s="141">
        <v>400</v>
      </c>
      <c r="L453" s="14">
        <f t="shared" si="647"/>
        <v>23640.400000000001</v>
      </c>
      <c r="M453" s="141">
        <v>228</v>
      </c>
      <c r="N453" s="18">
        <v>44259</v>
      </c>
      <c r="O453" s="16">
        <f>K453-U453</f>
        <v>212</v>
      </c>
      <c r="P453" s="19">
        <f t="shared" si="648"/>
        <v>12529.412</v>
      </c>
      <c r="Q453" s="97"/>
      <c r="R453" s="14"/>
      <c r="S453" s="14"/>
      <c r="T453" s="14"/>
      <c r="U453" s="141">
        <v>188</v>
      </c>
      <c r="V453" s="14">
        <f t="shared" si="649"/>
        <v>11110.987999999999</v>
      </c>
      <c r="W453" s="71"/>
      <c r="X453" s="83">
        <f>G453-V453</f>
        <v>-11110.987999999999</v>
      </c>
      <c r="AF453" s="22"/>
      <c r="AG453" s="22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</row>
    <row r="454" spans="1:102" ht="51" customHeight="1">
      <c r="A454" s="131">
        <v>28</v>
      </c>
      <c r="B454" s="13" t="s">
        <v>100</v>
      </c>
      <c r="C454" s="124" t="s">
        <v>20</v>
      </c>
      <c r="D454" s="131" t="s">
        <v>91</v>
      </c>
      <c r="E454" s="23">
        <v>36.090000000000003</v>
      </c>
      <c r="F454" s="16">
        <v>0</v>
      </c>
      <c r="G454" s="17">
        <f t="shared" ref="G454" si="651">F454*E454</f>
        <v>0</v>
      </c>
      <c r="H454" s="18">
        <v>44439</v>
      </c>
      <c r="I454" s="12">
        <v>44231</v>
      </c>
      <c r="J454" s="134">
        <v>120</v>
      </c>
      <c r="K454" s="141">
        <v>250</v>
      </c>
      <c r="L454" s="14">
        <f t="shared" ref="L454" si="652">K454*E454</f>
        <v>9022.5</v>
      </c>
      <c r="M454" s="141">
        <v>1237</v>
      </c>
      <c r="N454" s="18">
        <v>43773</v>
      </c>
      <c r="O454" s="141">
        <f t="shared" si="615"/>
        <v>0</v>
      </c>
      <c r="P454" s="19">
        <f t="shared" ref="P454" si="653">O454*E454</f>
        <v>0</v>
      </c>
      <c r="Q454" s="20"/>
      <c r="R454" s="17"/>
      <c r="S454" s="28"/>
      <c r="T454" s="28"/>
      <c r="U454" s="16">
        <v>0</v>
      </c>
      <c r="V454" s="14">
        <f t="shared" ref="V454" si="654">U454*E454</f>
        <v>0</v>
      </c>
      <c r="W454" s="71"/>
      <c r="Y454" s="21">
        <f>G454-V454</f>
        <v>0</v>
      </c>
      <c r="AE454" s="22"/>
      <c r="AF454" s="22"/>
    </row>
    <row r="455" spans="1:102" ht="51" customHeight="1">
      <c r="A455" s="131">
        <v>29</v>
      </c>
      <c r="B455" s="13" t="s">
        <v>100</v>
      </c>
      <c r="C455" s="124" t="s">
        <v>20</v>
      </c>
      <c r="D455" s="131" t="s">
        <v>91</v>
      </c>
      <c r="E455" s="23">
        <v>36.090000000000003</v>
      </c>
      <c r="F455" s="16">
        <v>81</v>
      </c>
      <c r="G455" s="17">
        <f t="shared" si="621"/>
        <v>2923.2900000000004</v>
      </c>
      <c r="H455" s="18">
        <v>44439</v>
      </c>
      <c r="I455" s="12">
        <v>44264</v>
      </c>
      <c r="J455" s="134">
        <v>296</v>
      </c>
      <c r="K455" s="141">
        <v>200</v>
      </c>
      <c r="L455" s="14">
        <f t="shared" si="622"/>
        <v>7218.0000000000009</v>
      </c>
      <c r="M455" s="141">
        <v>1237</v>
      </c>
      <c r="N455" s="18">
        <v>43773</v>
      </c>
      <c r="O455" s="141">
        <f t="shared" si="615"/>
        <v>81</v>
      </c>
      <c r="P455" s="19">
        <f t="shared" si="623"/>
        <v>2923.2900000000004</v>
      </c>
      <c r="Q455" s="20"/>
      <c r="R455" s="17"/>
      <c r="S455" s="28"/>
      <c r="T455" s="28"/>
      <c r="U455" s="16">
        <v>0</v>
      </c>
      <c r="V455" s="14">
        <f t="shared" si="641"/>
        <v>0</v>
      </c>
      <c r="W455" s="71"/>
      <c r="Y455" s="21">
        <f>G455-V455</f>
        <v>2923.2900000000004</v>
      </c>
      <c r="AE455" s="22"/>
      <c r="AF455" s="22"/>
    </row>
    <row r="456" spans="1:102" ht="53.25" customHeight="1">
      <c r="A456" s="131">
        <v>30</v>
      </c>
      <c r="B456" s="13" t="s">
        <v>101</v>
      </c>
      <c r="C456" s="124" t="s">
        <v>20</v>
      </c>
      <c r="D456" s="131" t="s">
        <v>95</v>
      </c>
      <c r="E456" s="23">
        <v>36.090000000000003</v>
      </c>
      <c r="F456" s="16">
        <v>100</v>
      </c>
      <c r="G456" s="17">
        <f>F456*E456</f>
        <v>3609.0000000000005</v>
      </c>
      <c r="H456" s="18">
        <v>44439</v>
      </c>
      <c r="I456" s="84">
        <v>44295</v>
      </c>
      <c r="J456" s="134">
        <v>705</v>
      </c>
      <c r="K456" s="34">
        <v>100</v>
      </c>
      <c r="L456" s="14">
        <f>K456*E456</f>
        <v>3609.0000000000005</v>
      </c>
      <c r="M456" s="141">
        <v>1237</v>
      </c>
      <c r="N456" s="18">
        <v>43773</v>
      </c>
      <c r="O456" s="141">
        <f t="shared" si="615"/>
        <v>0</v>
      </c>
      <c r="P456" s="19">
        <f t="shared" si="623"/>
        <v>0</v>
      </c>
      <c r="Q456" s="20"/>
      <c r="R456" s="17"/>
      <c r="S456" s="124"/>
      <c r="T456" s="124"/>
      <c r="U456" s="16">
        <f>K456</f>
        <v>100</v>
      </c>
      <c r="V456" s="14">
        <f t="shared" si="641"/>
        <v>3609.0000000000005</v>
      </c>
      <c r="W456" s="71"/>
      <c r="Y456" s="21"/>
      <c r="AE456" s="22"/>
      <c r="AF456" s="22"/>
    </row>
    <row r="457" spans="1:102" ht="34.5" customHeight="1">
      <c r="A457" s="131">
        <v>31</v>
      </c>
      <c r="B457" s="31" t="s">
        <v>77</v>
      </c>
      <c r="C457" s="131" t="s">
        <v>20</v>
      </c>
      <c r="D457" s="131" t="s">
        <v>151</v>
      </c>
      <c r="E457" s="32">
        <v>5.4969999999999999</v>
      </c>
      <c r="F457" s="16">
        <v>0</v>
      </c>
      <c r="G457" s="17">
        <f t="shared" si="621"/>
        <v>0</v>
      </c>
      <c r="H457" s="33">
        <v>44412</v>
      </c>
      <c r="I457" s="12">
        <v>44231</v>
      </c>
      <c r="J457" s="134">
        <v>120</v>
      </c>
      <c r="K457" s="34">
        <v>500</v>
      </c>
      <c r="L457" s="14">
        <f t="shared" si="622"/>
        <v>2748.5</v>
      </c>
      <c r="M457" s="134">
        <v>1250</v>
      </c>
      <c r="N457" s="12">
        <v>44152</v>
      </c>
      <c r="O457" s="141">
        <f t="shared" si="615"/>
        <v>0</v>
      </c>
      <c r="P457" s="19">
        <f t="shared" si="623"/>
        <v>0</v>
      </c>
      <c r="Q457" s="20"/>
      <c r="R457" s="17"/>
      <c r="S457" s="124"/>
      <c r="T457" s="124"/>
      <c r="U457" s="16">
        <v>0</v>
      </c>
      <c r="V457" s="14">
        <f t="shared" si="641"/>
        <v>0</v>
      </c>
      <c r="W457" s="71"/>
      <c r="X457" s="83"/>
      <c r="AF457" s="22"/>
      <c r="AG457" s="22"/>
    </row>
    <row r="458" spans="1:102" ht="34.5" customHeight="1">
      <c r="A458" s="131">
        <v>32</v>
      </c>
      <c r="B458" s="31" t="s">
        <v>77</v>
      </c>
      <c r="C458" s="131" t="s">
        <v>20</v>
      </c>
      <c r="D458" s="131" t="s">
        <v>151</v>
      </c>
      <c r="E458" s="32">
        <v>5.4969999999999999</v>
      </c>
      <c r="F458" s="16">
        <v>0</v>
      </c>
      <c r="G458" s="17">
        <f t="shared" ref="G458:G464" si="655">F458*E458</f>
        <v>0</v>
      </c>
      <c r="H458" s="33">
        <v>44412</v>
      </c>
      <c r="I458" s="12">
        <v>44264</v>
      </c>
      <c r="J458" s="134">
        <v>296</v>
      </c>
      <c r="K458" s="34">
        <v>500</v>
      </c>
      <c r="L458" s="14">
        <f t="shared" ref="L458" si="656">K458*E458</f>
        <v>2748.5</v>
      </c>
      <c r="M458" s="134">
        <v>164</v>
      </c>
      <c r="N458" s="12">
        <v>44245</v>
      </c>
      <c r="O458" s="141">
        <f t="shared" si="615"/>
        <v>0</v>
      </c>
      <c r="P458" s="19">
        <f t="shared" ref="P458:P464" si="657">O458*E458</f>
        <v>0</v>
      </c>
      <c r="Q458" s="20"/>
      <c r="R458" s="17"/>
      <c r="S458" s="124"/>
      <c r="T458" s="124"/>
      <c r="U458" s="16">
        <v>0</v>
      </c>
      <c r="V458" s="14">
        <f t="shared" ref="V458:V459" si="658">U458*E458</f>
        <v>0</v>
      </c>
      <c r="W458" s="71"/>
      <c r="X458" s="83"/>
      <c r="AF458" s="22"/>
      <c r="AG458" s="22"/>
    </row>
    <row r="459" spans="1:102" ht="34.5" customHeight="1">
      <c r="A459" s="131">
        <v>33</v>
      </c>
      <c r="B459" s="31" t="s">
        <v>77</v>
      </c>
      <c r="C459" s="131" t="s">
        <v>20</v>
      </c>
      <c r="D459" s="131" t="s">
        <v>151</v>
      </c>
      <c r="E459" s="32">
        <v>5.4969999999999999</v>
      </c>
      <c r="F459" s="16">
        <v>0</v>
      </c>
      <c r="G459" s="17">
        <f t="shared" si="655"/>
        <v>0</v>
      </c>
      <c r="H459" s="33">
        <v>44443</v>
      </c>
      <c r="I459" s="84">
        <v>44295</v>
      </c>
      <c r="J459" s="134">
        <v>705</v>
      </c>
      <c r="K459" s="34">
        <v>500</v>
      </c>
      <c r="L459" s="14">
        <f>K459*E459</f>
        <v>2748.5</v>
      </c>
      <c r="M459" s="134">
        <v>227</v>
      </c>
      <c r="N459" s="12">
        <v>44259</v>
      </c>
      <c r="O459" s="141">
        <f t="shared" si="615"/>
        <v>0</v>
      </c>
      <c r="P459" s="19">
        <f t="shared" si="657"/>
        <v>0</v>
      </c>
      <c r="Q459" s="20"/>
      <c r="R459" s="17"/>
      <c r="S459" s="124"/>
      <c r="T459" s="124"/>
      <c r="U459" s="16">
        <v>0</v>
      </c>
      <c r="V459" s="14">
        <f t="shared" si="658"/>
        <v>0</v>
      </c>
      <c r="W459" s="71"/>
      <c r="X459" s="83"/>
      <c r="AF459" s="22"/>
      <c r="AG459" s="22"/>
    </row>
    <row r="460" spans="1:102" ht="34.5" customHeight="1">
      <c r="A460" s="131">
        <v>34</v>
      </c>
      <c r="B460" s="31" t="s">
        <v>77</v>
      </c>
      <c r="C460" s="131" t="s">
        <v>20</v>
      </c>
      <c r="D460" s="131" t="s">
        <v>151</v>
      </c>
      <c r="E460" s="32">
        <v>5.4969999999999999</v>
      </c>
      <c r="F460" s="16">
        <v>660</v>
      </c>
      <c r="G460" s="17">
        <f>F460*E460</f>
        <v>3628.02</v>
      </c>
      <c r="H460" s="33">
        <v>44505</v>
      </c>
      <c r="I460" s="84">
        <v>44321</v>
      </c>
      <c r="J460" s="134">
        <v>1067</v>
      </c>
      <c r="K460" s="34">
        <v>700</v>
      </c>
      <c r="L460" s="14">
        <f>K460*E460</f>
        <v>3847.9</v>
      </c>
      <c r="M460" s="134">
        <v>227</v>
      </c>
      <c r="N460" s="12">
        <v>44259</v>
      </c>
      <c r="O460" s="141">
        <f t="shared" si="615"/>
        <v>500</v>
      </c>
      <c r="P460" s="19">
        <f>O460*E460</f>
        <v>2748.5</v>
      </c>
      <c r="Q460" s="20"/>
      <c r="R460" s="17"/>
      <c r="S460" s="124"/>
      <c r="T460" s="124"/>
      <c r="U460" s="16">
        <v>160</v>
      </c>
      <c r="V460" s="14">
        <f>U460*E460</f>
        <v>879.52</v>
      </c>
      <c r="W460" s="71"/>
      <c r="X460" s="83">
        <f t="shared" ref="X460" si="659">G460-V460</f>
        <v>2748.5</v>
      </c>
      <c r="AF460" s="22"/>
      <c r="AG460" s="22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</row>
    <row r="461" spans="1:102" ht="34.5" customHeight="1">
      <c r="A461" s="131">
        <v>35</v>
      </c>
      <c r="B461" s="31" t="s">
        <v>77</v>
      </c>
      <c r="C461" s="131" t="s">
        <v>20</v>
      </c>
      <c r="D461" s="131" t="s">
        <v>151</v>
      </c>
      <c r="E461" s="32">
        <v>5.4969999999999999</v>
      </c>
      <c r="F461" s="16">
        <v>0</v>
      </c>
      <c r="G461" s="17">
        <f t="shared" ref="G461:G462" si="660">F461*E461</f>
        <v>0</v>
      </c>
      <c r="H461" s="33">
        <v>44531</v>
      </c>
      <c r="I461" s="12">
        <v>44350</v>
      </c>
      <c r="J461" s="134">
        <v>1293</v>
      </c>
      <c r="K461" s="34">
        <v>400</v>
      </c>
      <c r="L461" s="14">
        <f>K461*E461</f>
        <v>2198.8000000000002</v>
      </c>
      <c r="M461" s="134">
        <v>227</v>
      </c>
      <c r="N461" s="12">
        <v>44259</v>
      </c>
      <c r="O461" s="16">
        <f>K461-U461</f>
        <v>0</v>
      </c>
      <c r="P461" s="19">
        <f t="shared" ref="P461:P462" si="661">O461*E461</f>
        <v>0</v>
      </c>
      <c r="Q461" s="20"/>
      <c r="R461" s="17"/>
      <c r="S461" s="124"/>
      <c r="T461" s="124"/>
      <c r="U461" s="16">
        <f>K461</f>
        <v>400</v>
      </c>
      <c r="V461" s="14">
        <f t="shared" ref="V461:V462" si="662">U461*E461</f>
        <v>2198.8000000000002</v>
      </c>
      <c r="W461" s="71"/>
      <c r="X461" s="83"/>
      <c r="AF461" s="22"/>
      <c r="AG461" s="22"/>
    </row>
    <row r="462" spans="1:102" ht="38.25" customHeight="1">
      <c r="A462" s="131">
        <v>36</v>
      </c>
      <c r="B462" s="31" t="s">
        <v>42</v>
      </c>
      <c r="C462" s="14" t="s">
        <v>20</v>
      </c>
      <c r="D462" s="131" t="s">
        <v>113</v>
      </c>
      <c r="E462" s="32">
        <v>132.83000000000001</v>
      </c>
      <c r="F462" s="16">
        <v>0</v>
      </c>
      <c r="G462" s="14">
        <f t="shared" si="660"/>
        <v>0</v>
      </c>
      <c r="H462" s="33">
        <v>44469</v>
      </c>
      <c r="I462" s="12">
        <v>44350</v>
      </c>
      <c r="J462" s="134">
        <v>1293</v>
      </c>
      <c r="K462" s="141">
        <v>200</v>
      </c>
      <c r="L462" s="14">
        <f t="shared" ref="L462" si="663">K462*E462</f>
        <v>26566.000000000004</v>
      </c>
      <c r="M462" s="134">
        <v>96</v>
      </c>
      <c r="N462" s="12">
        <v>44232</v>
      </c>
      <c r="O462" s="16">
        <f>K462-U462</f>
        <v>112</v>
      </c>
      <c r="P462" s="19">
        <f t="shared" si="661"/>
        <v>14876.960000000001</v>
      </c>
      <c r="Q462" s="97"/>
      <c r="R462" s="14"/>
      <c r="S462" s="14"/>
      <c r="T462" s="14"/>
      <c r="U462" s="16">
        <v>88</v>
      </c>
      <c r="V462" s="14">
        <f t="shared" si="662"/>
        <v>11689.04</v>
      </c>
      <c r="W462" s="71"/>
      <c r="X462" s="83"/>
      <c r="AF462" s="22"/>
      <c r="AG462" s="22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</row>
    <row r="463" spans="1:102" ht="38.25" customHeight="1">
      <c r="A463" s="131">
        <v>37</v>
      </c>
      <c r="B463" s="31" t="s">
        <v>42</v>
      </c>
      <c r="C463" s="14" t="s">
        <v>20</v>
      </c>
      <c r="D463" s="131" t="s">
        <v>156</v>
      </c>
      <c r="E463" s="32">
        <v>123.47</v>
      </c>
      <c r="F463" s="16">
        <v>0</v>
      </c>
      <c r="G463" s="14">
        <f t="shared" ref="G463" si="664">F463*E463</f>
        <v>0</v>
      </c>
      <c r="H463" s="33">
        <v>44469</v>
      </c>
      <c r="I463" s="12">
        <v>44350</v>
      </c>
      <c r="J463" s="134">
        <v>1293</v>
      </c>
      <c r="K463" s="141">
        <v>200</v>
      </c>
      <c r="L463" s="14">
        <f t="shared" ref="L463" si="665">K463*E463</f>
        <v>24694</v>
      </c>
      <c r="M463" s="134">
        <v>96</v>
      </c>
      <c r="N463" s="12">
        <v>44232</v>
      </c>
      <c r="O463" s="16">
        <f>K463-U463</f>
        <v>0</v>
      </c>
      <c r="P463" s="19">
        <f t="shared" ref="P463" si="666">O463*E463</f>
        <v>0</v>
      </c>
      <c r="Q463" s="97"/>
      <c r="R463" s="14"/>
      <c r="S463" s="14"/>
      <c r="T463" s="14"/>
      <c r="U463" s="16">
        <f>K463</f>
        <v>200</v>
      </c>
      <c r="V463" s="14">
        <f t="shared" ref="V463" si="667">U463*E463</f>
        <v>24694</v>
      </c>
      <c r="W463" s="71"/>
      <c r="X463" s="83"/>
      <c r="AF463" s="22"/>
      <c r="AG463" s="22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</row>
    <row r="464" spans="1:102" s="27" customFormat="1" ht="44.25" customHeight="1">
      <c r="A464" s="131">
        <v>38</v>
      </c>
      <c r="B464" s="31" t="s">
        <v>42</v>
      </c>
      <c r="C464" s="131" t="s">
        <v>20</v>
      </c>
      <c r="D464" s="131" t="s">
        <v>113</v>
      </c>
      <c r="E464" s="32">
        <v>132.83000000000001</v>
      </c>
      <c r="F464" s="16">
        <v>194</v>
      </c>
      <c r="G464" s="17">
        <f t="shared" si="655"/>
        <v>25769.020000000004</v>
      </c>
      <c r="H464" s="33">
        <v>44469</v>
      </c>
      <c r="I464" s="84">
        <v>44321</v>
      </c>
      <c r="J464" s="134">
        <v>1067</v>
      </c>
      <c r="K464" s="34">
        <v>200</v>
      </c>
      <c r="L464" s="14">
        <f>K464*E464</f>
        <v>26566.000000000004</v>
      </c>
      <c r="M464" s="134">
        <v>1181</v>
      </c>
      <c r="N464" s="12">
        <v>44139</v>
      </c>
      <c r="O464" s="141">
        <f t="shared" si="615"/>
        <v>194</v>
      </c>
      <c r="P464" s="19">
        <f t="shared" si="657"/>
        <v>25769.020000000004</v>
      </c>
      <c r="Q464" s="20"/>
      <c r="R464" s="17"/>
      <c r="S464" s="124"/>
      <c r="T464" s="124"/>
      <c r="U464" s="16">
        <v>0</v>
      </c>
      <c r="V464" s="14">
        <f>U464*E464</f>
        <v>0</v>
      </c>
      <c r="W464" s="71"/>
      <c r="X464" s="83"/>
      <c r="Y464" s="4"/>
      <c r="Z464" s="4"/>
      <c r="AA464" s="4"/>
      <c r="AB464" s="5"/>
      <c r="AC464" s="5"/>
      <c r="AD464" s="5"/>
      <c r="AE464" s="5"/>
      <c r="AF464" s="22"/>
      <c r="AG464" s="22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</row>
    <row r="465" spans="1:102" s="27" customFormat="1" ht="30.75" customHeight="1">
      <c r="A465" s="131">
        <v>39</v>
      </c>
      <c r="B465" s="31" t="s">
        <v>42</v>
      </c>
      <c r="C465" s="14" t="s">
        <v>20</v>
      </c>
      <c r="D465" s="131" t="s">
        <v>156</v>
      </c>
      <c r="E465" s="32">
        <v>123.47</v>
      </c>
      <c r="F465" s="16">
        <v>0</v>
      </c>
      <c r="G465" s="14">
        <f>F465*E465</f>
        <v>0</v>
      </c>
      <c r="H465" s="33">
        <v>44469</v>
      </c>
      <c r="I465" s="84">
        <v>44295</v>
      </c>
      <c r="J465" s="134">
        <v>705</v>
      </c>
      <c r="K465" s="34">
        <v>200</v>
      </c>
      <c r="L465" s="14">
        <f>K465*E465</f>
        <v>24694</v>
      </c>
      <c r="M465" s="134">
        <v>1181</v>
      </c>
      <c r="N465" s="12">
        <v>44139</v>
      </c>
      <c r="O465" s="141">
        <f t="shared" si="615"/>
        <v>0</v>
      </c>
      <c r="P465" s="19">
        <f t="shared" ref="P465" si="668">O465*E465</f>
        <v>0</v>
      </c>
      <c r="Q465" s="20"/>
      <c r="R465" s="17"/>
      <c r="S465" s="124"/>
      <c r="T465" s="124"/>
      <c r="U465" s="16">
        <v>0</v>
      </c>
      <c r="V465" s="14">
        <f>U465*E465</f>
        <v>0</v>
      </c>
      <c r="W465" s="71"/>
      <c r="X465" s="83">
        <f>G465-V465</f>
        <v>0</v>
      </c>
      <c r="Y465" s="4"/>
      <c r="Z465" s="4"/>
      <c r="AA465" s="4"/>
      <c r="AB465" s="5"/>
      <c r="AC465" s="5"/>
      <c r="AD465" s="5"/>
      <c r="AE465" s="5"/>
      <c r="AF465" s="22"/>
      <c r="AG465" s="22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</row>
    <row r="466" spans="1:102" ht="30.75" customHeight="1">
      <c r="A466" s="131">
        <v>40</v>
      </c>
      <c r="B466" s="31" t="s">
        <v>42</v>
      </c>
      <c r="C466" s="14" t="s">
        <v>20</v>
      </c>
      <c r="D466" s="131" t="s">
        <v>156</v>
      </c>
      <c r="E466" s="32">
        <v>123.47</v>
      </c>
      <c r="F466" s="16">
        <v>0</v>
      </c>
      <c r="G466" s="14">
        <f t="shared" ref="G466" si="669">F466*E466</f>
        <v>0</v>
      </c>
      <c r="H466" s="33">
        <v>44469</v>
      </c>
      <c r="I466" s="12">
        <v>44231</v>
      </c>
      <c r="J466" s="134">
        <v>120</v>
      </c>
      <c r="K466" s="34">
        <v>400</v>
      </c>
      <c r="L466" s="14">
        <f t="shared" ref="L466" si="670">K466*E466</f>
        <v>49388</v>
      </c>
      <c r="M466" s="141">
        <v>627</v>
      </c>
      <c r="N466" s="18">
        <v>44000</v>
      </c>
      <c r="O466" s="141">
        <f t="shared" si="615"/>
        <v>0</v>
      </c>
      <c r="P466" s="19">
        <f t="shared" ref="P466" si="671">O466*E466</f>
        <v>0</v>
      </c>
      <c r="Q466" s="20"/>
      <c r="R466" s="17"/>
      <c r="S466" s="124"/>
      <c r="T466" s="124"/>
      <c r="U466" s="16">
        <v>0</v>
      </c>
      <c r="V466" s="14">
        <f t="shared" ref="V466" si="672">U466*E466</f>
        <v>0</v>
      </c>
      <c r="W466" s="71"/>
      <c r="X466" s="83"/>
      <c r="AF466" s="22"/>
      <c r="AG466" s="22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</row>
    <row r="467" spans="1:102" ht="30.75" customHeight="1">
      <c r="A467" s="131">
        <v>41</v>
      </c>
      <c r="B467" s="31" t="s">
        <v>42</v>
      </c>
      <c r="C467" s="14" t="s">
        <v>20</v>
      </c>
      <c r="D467" s="131" t="s">
        <v>156</v>
      </c>
      <c r="E467" s="32">
        <v>123.47</v>
      </c>
      <c r="F467" s="16">
        <v>0</v>
      </c>
      <c r="G467" s="14">
        <f t="shared" si="621"/>
        <v>0</v>
      </c>
      <c r="H467" s="33">
        <v>44469</v>
      </c>
      <c r="I467" s="12">
        <v>44264</v>
      </c>
      <c r="J467" s="134">
        <v>296</v>
      </c>
      <c r="K467" s="34">
        <v>400</v>
      </c>
      <c r="L467" s="14">
        <f t="shared" si="622"/>
        <v>49388</v>
      </c>
      <c r="M467" s="141">
        <v>627</v>
      </c>
      <c r="N467" s="18">
        <v>44000</v>
      </c>
      <c r="O467" s="141">
        <f t="shared" si="615"/>
        <v>0</v>
      </c>
      <c r="P467" s="19">
        <f t="shared" si="623"/>
        <v>0</v>
      </c>
      <c r="Q467" s="20"/>
      <c r="R467" s="17"/>
      <c r="S467" s="124"/>
      <c r="T467" s="124"/>
      <c r="U467" s="16">
        <v>0</v>
      </c>
      <c r="V467" s="14">
        <f t="shared" si="641"/>
        <v>0</v>
      </c>
      <c r="W467" s="71"/>
      <c r="X467" s="83"/>
      <c r="AF467" s="22"/>
      <c r="AG467" s="22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</row>
    <row r="468" spans="1:102" s="46" customFormat="1" ht="31.5" customHeight="1">
      <c r="A468" s="185"/>
      <c r="B468" s="186" t="s">
        <v>14</v>
      </c>
      <c r="C468" s="94"/>
      <c r="D468" s="94"/>
      <c r="E468" s="94"/>
      <c r="F468" s="94">
        <f>SUM(F427:F467)</f>
        <v>2168</v>
      </c>
      <c r="G468" s="94">
        <f>SUM(G427:G467)</f>
        <v>57519.15800000001</v>
      </c>
      <c r="H468" s="82"/>
      <c r="I468" s="82"/>
      <c r="J468" s="67"/>
      <c r="K468" s="128">
        <f>SUM(K427:K467)</f>
        <v>11180</v>
      </c>
      <c r="L468" s="94">
        <f>SUM(L427:L467)</f>
        <v>372808.15</v>
      </c>
      <c r="M468" s="128"/>
      <c r="N468" s="82"/>
      <c r="O468" s="128">
        <f>SUM(O427:O467)</f>
        <v>2541</v>
      </c>
      <c r="P468" s="94">
        <f>SUM(P427:P467)</f>
        <v>90063.362000000008</v>
      </c>
      <c r="Q468" s="94"/>
      <c r="R468" s="94"/>
      <c r="S468" s="94"/>
      <c r="T468" s="94"/>
      <c r="U468" s="94">
        <f>SUM(U427:U467)</f>
        <v>1747</v>
      </c>
      <c r="V468" s="94">
        <f>SUM(V427:V467)</f>
        <v>62827.275999999998</v>
      </c>
      <c r="W468" s="91"/>
      <c r="X468" s="187">
        <f>G468-V468</f>
        <v>-5308.1179999999877</v>
      </c>
      <c r="Y468" s="95"/>
      <c r="Z468" s="95"/>
      <c r="AA468" s="95"/>
      <c r="AB468" s="188"/>
      <c r="AC468" s="188"/>
      <c r="AD468" s="188"/>
      <c r="AE468" s="188"/>
      <c r="AF468" s="188"/>
      <c r="AG468" s="188"/>
      <c r="AH468" s="188"/>
      <c r="AI468" s="188"/>
      <c r="AJ468" s="188"/>
      <c r="AK468" s="188"/>
      <c r="AL468" s="188"/>
      <c r="AM468" s="188"/>
      <c r="AN468" s="188"/>
      <c r="AO468" s="188"/>
      <c r="AP468" s="188"/>
      <c r="AQ468" s="188"/>
      <c r="AR468" s="188"/>
      <c r="AS468" s="188"/>
      <c r="AT468" s="188"/>
      <c r="AU468" s="188"/>
      <c r="AV468" s="188"/>
      <c r="AW468" s="188"/>
      <c r="AX468" s="188"/>
      <c r="AY468" s="188"/>
      <c r="AZ468" s="188"/>
      <c r="BA468" s="188"/>
      <c r="BB468" s="188"/>
      <c r="BC468" s="188"/>
      <c r="BD468" s="188"/>
      <c r="BE468" s="188"/>
      <c r="BF468" s="188"/>
      <c r="BG468" s="188"/>
      <c r="BH468" s="188"/>
      <c r="BI468" s="188"/>
      <c r="BJ468" s="188"/>
      <c r="BK468" s="188"/>
      <c r="BL468" s="188"/>
      <c r="BM468" s="188"/>
      <c r="BN468" s="188"/>
      <c r="BO468" s="188"/>
      <c r="BP468" s="188"/>
      <c r="BQ468" s="188"/>
      <c r="BR468" s="188"/>
      <c r="BS468" s="188"/>
      <c r="BT468" s="188"/>
      <c r="BU468" s="188"/>
      <c r="BV468" s="188"/>
      <c r="BW468" s="188"/>
      <c r="BX468" s="188"/>
      <c r="BY468" s="188"/>
      <c r="BZ468" s="188"/>
      <c r="CA468" s="188"/>
      <c r="CB468" s="188"/>
      <c r="CC468" s="188"/>
      <c r="CD468" s="188"/>
      <c r="CE468" s="188"/>
      <c r="CF468" s="188"/>
      <c r="CG468" s="188"/>
      <c r="CH468" s="188"/>
      <c r="CI468" s="188"/>
      <c r="CJ468" s="188"/>
      <c r="CK468" s="188"/>
      <c r="CL468" s="188"/>
      <c r="CM468" s="188"/>
      <c r="CN468" s="188"/>
      <c r="CO468" s="188"/>
      <c r="CP468" s="188"/>
      <c r="CQ468" s="188"/>
      <c r="CR468" s="188"/>
      <c r="CS468" s="188"/>
      <c r="CT468" s="188"/>
      <c r="CU468" s="188"/>
      <c r="CV468" s="188"/>
      <c r="CW468" s="188"/>
      <c r="CX468" s="188"/>
    </row>
    <row r="469" spans="1:102" ht="24.75" customHeight="1">
      <c r="A469" s="206" t="s">
        <v>52</v>
      </c>
      <c r="B469" s="206"/>
      <c r="C469" s="206"/>
      <c r="D469" s="206"/>
      <c r="E469" s="206"/>
      <c r="F469" s="206"/>
      <c r="G469" s="206"/>
      <c r="H469" s="206"/>
      <c r="I469" s="206"/>
      <c r="J469" s="206"/>
      <c r="K469" s="206"/>
      <c r="L469" s="206"/>
      <c r="M469" s="206"/>
      <c r="N469" s="206"/>
      <c r="O469" s="206"/>
      <c r="P469" s="206"/>
      <c r="Q469" s="206"/>
      <c r="R469" s="206"/>
      <c r="S469" s="206"/>
      <c r="T469" s="206"/>
      <c r="U469" s="206"/>
      <c r="V469" s="206"/>
      <c r="W469" s="99"/>
      <c r="X469" s="83">
        <f>G469-V469</f>
        <v>0</v>
      </c>
      <c r="AF469" s="22"/>
      <c r="AG469" s="22"/>
    </row>
    <row r="470" spans="1:102" ht="44.25" customHeight="1">
      <c r="A470" s="141">
        <v>1</v>
      </c>
      <c r="B470" s="13" t="s">
        <v>49</v>
      </c>
      <c r="C470" s="124" t="s">
        <v>20</v>
      </c>
      <c r="D470" s="131" t="s">
        <v>92</v>
      </c>
      <c r="E470" s="135">
        <v>55.58</v>
      </c>
      <c r="F470" s="16">
        <v>0</v>
      </c>
      <c r="G470" s="96">
        <f t="shared" ref="G470:G475" si="673">F470*E470</f>
        <v>0</v>
      </c>
      <c r="H470" s="18">
        <v>44316</v>
      </c>
      <c r="I470" s="12">
        <v>44236</v>
      </c>
      <c r="J470" s="134">
        <v>194</v>
      </c>
      <c r="K470" s="141">
        <v>1000</v>
      </c>
      <c r="L470" s="14">
        <f t="shared" ref="L470:L487" si="674">K470*E470</f>
        <v>55580</v>
      </c>
      <c r="M470" s="141">
        <v>316</v>
      </c>
      <c r="N470" s="18" t="s">
        <v>133</v>
      </c>
      <c r="O470" s="141">
        <f t="shared" ref="O470:O498" si="675">F470-U470</f>
        <v>0</v>
      </c>
      <c r="P470" s="19">
        <f t="shared" ref="P470" si="676">O470*E470</f>
        <v>0</v>
      </c>
      <c r="Q470" s="131"/>
      <c r="R470" s="17"/>
      <c r="S470" s="28"/>
      <c r="T470" s="28"/>
      <c r="U470" s="16">
        <v>0</v>
      </c>
      <c r="V470" s="14">
        <f t="shared" ref="V470:V497" si="677">U470*E470</f>
        <v>0</v>
      </c>
      <c r="W470" s="71"/>
      <c r="X470" s="83"/>
      <c r="AF470" s="22"/>
      <c r="AG470" s="22"/>
    </row>
    <row r="471" spans="1:102" ht="44.25" customHeight="1">
      <c r="A471" s="141">
        <v>2</v>
      </c>
      <c r="B471" s="13" t="s">
        <v>49</v>
      </c>
      <c r="C471" s="124" t="s">
        <v>20</v>
      </c>
      <c r="D471" s="131" t="s">
        <v>92</v>
      </c>
      <c r="E471" s="135">
        <v>55.58</v>
      </c>
      <c r="F471" s="16">
        <v>0</v>
      </c>
      <c r="G471" s="96">
        <f t="shared" ref="G471" si="678">F471*E471</f>
        <v>0</v>
      </c>
      <c r="H471" s="18">
        <v>44316</v>
      </c>
      <c r="I471" s="12">
        <v>44259</v>
      </c>
      <c r="J471" s="134">
        <v>285</v>
      </c>
      <c r="K471" s="141">
        <v>487</v>
      </c>
      <c r="L471" s="14">
        <f t="shared" ref="L471" si="679">K471*E471</f>
        <v>27067.46</v>
      </c>
      <c r="M471" s="141">
        <v>1103</v>
      </c>
      <c r="N471" s="18">
        <v>44100</v>
      </c>
      <c r="O471" s="141">
        <f t="shared" si="675"/>
        <v>0</v>
      </c>
      <c r="P471" s="19">
        <f t="shared" ref="P471" si="680">O471*E471</f>
        <v>0</v>
      </c>
      <c r="Q471" s="131"/>
      <c r="R471" s="17"/>
      <c r="S471" s="28"/>
      <c r="T471" s="28"/>
      <c r="U471" s="16">
        <v>0</v>
      </c>
      <c r="V471" s="14">
        <f t="shared" ref="V471" si="681">U471*E471</f>
        <v>0</v>
      </c>
      <c r="W471" s="71"/>
      <c r="X471" s="83"/>
      <c r="AF471" s="22"/>
      <c r="AG471" s="22"/>
    </row>
    <row r="472" spans="1:102" ht="44.25" customHeight="1">
      <c r="A472" s="141">
        <v>3</v>
      </c>
      <c r="B472" s="13" t="s">
        <v>49</v>
      </c>
      <c r="C472" s="124" t="s">
        <v>20</v>
      </c>
      <c r="D472" s="131" t="s">
        <v>94</v>
      </c>
      <c r="E472" s="135">
        <v>55.58</v>
      </c>
      <c r="F472" s="16">
        <v>0</v>
      </c>
      <c r="G472" s="96">
        <f t="shared" ref="G472:G473" si="682">F472*E472</f>
        <v>0</v>
      </c>
      <c r="H472" s="18">
        <v>44347</v>
      </c>
      <c r="I472" s="12">
        <v>44259</v>
      </c>
      <c r="J472" s="134">
        <v>285</v>
      </c>
      <c r="K472" s="141">
        <v>27</v>
      </c>
      <c r="L472" s="14">
        <f t="shared" ref="L472:L473" si="683">K472*E472</f>
        <v>1500.6599999999999</v>
      </c>
      <c r="M472" s="141">
        <v>1103</v>
      </c>
      <c r="N472" s="18">
        <v>44100</v>
      </c>
      <c r="O472" s="141">
        <f t="shared" si="675"/>
        <v>0</v>
      </c>
      <c r="P472" s="19">
        <f t="shared" ref="P472:P473" si="684">O472*E472</f>
        <v>0</v>
      </c>
      <c r="Q472" s="131"/>
      <c r="R472" s="17"/>
      <c r="S472" s="28"/>
      <c r="T472" s="28"/>
      <c r="U472" s="16">
        <v>0</v>
      </c>
      <c r="V472" s="14">
        <f t="shared" ref="V472" si="685">U472*E472</f>
        <v>0</v>
      </c>
      <c r="W472" s="71"/>
      <c r="X472" s="83"/>
      <c r="AF472" s="22"/>
      <c r="AG472" s="22"/>
    </row>
    <row r="473" spans="1:102" ht="37.5" customHeight="1">
      <c r="A473" s="141">
        <v>4</v>
      </c>
      <c r="B473" s="13" t="s">
        <v>59</v>
      </c>
      <c r="C473" s="124" t="s">
        <v>20</v>
      </c>
      <c r="D473" s="131" t="s">
        <v>47</v>
      </c>
      <c r="E473" s="135">
        <v>55.58</v>
      </c>
      <c r="F473" s="16">
        <v>0</v>
      </c>
      <c r="G473" s="96">
        <f t="shared" si="682"/>
        <v>0</v>
      </c>
      <c r="H473" s="18">
        <v>44377</v>
      </c>
      <c r="I473" s="84">
        <v>44358</v>
      </c>
      <c r="J473" s="134">
        <v>1512</v>
      </c>
      <c r="K473" s="141">
        <v>200</v>
      </c>
      <c r="L473" s="14">
        <f t="shared" si="683"/>
        <v>11116</v>
      </c>
      <c r="M473" s="141">
        <v>636</v>
      </c>
      <c r="N473" s="18">
        <v>44355</v>
      </c>
      <c r="O473" s="16">
        <f>K473-U473</f>
        <v>200</v>
      </c>
      <c r="P473" s="19">
        <f t="shared" si="684"/>
        <v>11116</v>
      </c>
      <c r="Q473" s="131"/>
      <c r="R473" s="17"/>
      <c r="S473" s="28"/>
      <c r="T473" s="28"/>
      <c r="U473" s="16">
        <v>0</v>
      </c>
      <c r="V473" s="14">
        <f>U473*E473</f>
        <v>0</v>
      </c>
      <c r="W473" s="71"/>
      <c r="X473" s="83"/>
      <c r="AF473" s="22"/>
      <c r="AG473" s="22"/>
    </row>
    <row r="474" spans="1:102" ht="25.5" customHeight="1">
      <c r="A474" s="141">
        <v>5</v>
      </c>
      <c r="B474" s="13" t="s">
        <v>40</v>
      </c>
      <c r="C474" s="14" t="s">
        <v>20</v>
      </c>
      <c r="D474" s="131" t="s">
        <v>136</v>
      </c>
      <c r="E474" s="15">
        <v>5.8849999999999998</v>
      </c>
      <c r="F474" s="16">
        <v>100</v>
      </c>
      <c r="G474" s="17">
        <f t="shared" si="673"/>
        <v>588.5</v>
      </c>
      <c r="H474" s="18">
        <v>44926</v>
      </c>
      <c r="I474" s="12">
        <v>44236</v>
      </c>
      <c r="J474" s="134">
        <v>194</v>
      </c>
      <c r="K474" s="141">
        <v>300</v>
      </c>
      <c r="L474" s="14">
        <f t="shared" si="674"/>
        <v>1765.5</v>
      </c>
      <c r="M474" s="141">
        <v>816</v>
      </c>
      <c r="N474" s="18">
        <v>44050</v>
      </c>
      <c r="O474" s="141">
        <f t="shared" si="675"/>
        <v>40</v>
      </c>
      <c r="P474" s="19">
        <f t="shared" ref="P474:P498" si="686">O474*E474</f>
        <v>235.39999999999998</v>
      </c>
      <c r="Q474" s="20"/>
      <c r="R474" s="17"/>
      <c r="S474" s="14"/>
      <c r="T474" s="14"/>
      <c r="U474" s="16">
        <v>60</v>
      </c>
      <c r="V474" s="14">
        <f t="shared" si="677"/>
        <v>353.09999999999997</v>
      </c>
      <c r="W474" s="71"/>
      <c r="X474" s="83">
        <f>G474-V474</f>
        <v>235.40000000000003</v>
      </c>
      <c r="AF474" s="22"/>
      <c r="AG474" s="22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</row>
    <row r="475" spans="1:102" ht="26.25" customHeight="1">
      <c r="A475" s="141">
        <v>6</v>
      </c>
      <c r="B475" s="13" t="s">
        <v>39</v>
      </c>
      <c r="C475" s="14" t="s">
        <v>20</v>
      </c>
      <c r="D475" s="131" t="s">
        <v>75</v>
      </c>
      <c r="E475" s="135">
        <v>3.2789999999999999</v>
      </c>
      <c r="F475" s="16">
        <v>0</v>
      </c>
      <c r="G475" s="14">
        <f t="shared" si="673"/>
        <v>0</v>
      </c>
      <c r="H475" s="18">
        <v>44346</v>
      </c>
      <c r="I475" s="12">
        <v>44236</v>
      </c>
      <c r="J475" s="134">
        <v>194</v>
      </c>
      <c r="K475" s="141">
        <v>1440</v>
      </c>
      <c r="L475" s="14">
        <f t="shared" si="674"/>
        <v>4721.76</v>
      </c>
      <c r="M475" s="141">
        <v>312</v>
      </c>
      <c r="N475" s="18">
        <v>43903</v>
      </c>
      <c r="O475" s="141">
        <f t="shared" si="675"/>
        <v>0</v>
      </c>
      <c r="P475" s="19">
        <f t="shared" si="686"/>
        <v>0</v>
      </c>
      <c r="Q475" s="131"/>
      <c r="R475" s="17"/>
      <c r="S475" s="28"/>
      <c r="T475" s="28"/>
      <c r="U475" s="16">
        <v>0</v>
      </c>
      <c r="V475" s="14">
        <f t="shared" si="677"/>
        <v>0</v>
      </c>
      <c r="W475" s="71"/>
      <c r="X475" s="83"/>
      <c r="AF475" s="22"/>
      <c r="AG475" s="22"/>
    </row>
    <row r="476" spans="1:102" ht="26.25" customHeight="1">
      <c r="A476" s="141">
        <v>7</v>
      </c>
      <c r="B476" s="13" t="s">
        <v>39</v>
      </c>
      <c r="C476" s="14" t="s">
        <v>20</v>
      </c>
      <c r="D476" s="131" t="s">
        <v>75</v>
      </c>
      <c r="E476" s="135">
        <v>3.2789999999999999</v>
      </c>
      <c r="F476" s="16">
        <v>0</v>
      </c>
      <c r="G476" s="14">
        <f t="shared" ref="G476" si="687">F476*E476</f>
        <v>0</v>
      </c>
      <c r="H476" s="18">
        <v>44346</v>
      </c>
      <c r="I476" s="12">
        <v>44259</v>
      </c>
      <c r="J476" s="134">
        <v>285</v>
      </c>
      <c r="K476" s="141">
        <v>1100</v>
      </c>
      <c r="L476" s="14">
        <f t="shared" ref="L476:L477" si="688">K476*E476</f>
        <v>3606.9</v>
      </c>
      <c r="M476" s="141">
        <v>312</v>
      </c>
      <c r="N476" s="18">
        <v>43903</v>
      </c>
      <c r="O476" s="141">
        <f t="shared" si="675"/>
        <v>0</v>
      </c>
      <c r="P476" s="19">
        <f t="shared" ref="P476:P477" si="689">O476*E476</f>
        <v>0</v>
      </c>
      <c r="Q476" s="131"/>
      <c r="R476" s="17"/>
      <c r="S476" s="28"/>
      <c r="T476" s="28"/>
      <c r="U476" s="16">
        <v>0</v>
      </c>
      <c r="V476" s="14">
        <f t="shared" ref="V476:V477" si="690">U476*E476</f>
        <v>0</v>
      </c>
      <c r="W476" s="71"/>
      <c r="X476" s="83"/>
      <c r="AF476" s="22"/>
      <c r="AG476" s="22"/>
    </row>
    <row r="477" spans="1:102" ht="49.5" customHeight="1">
      <c r="A477" s="141">
        <v>8</v>
      </c>
      <c r="B477" s="13" t="s">
        <v>197</v>
      </c>
      <c r="C477" s="14" t="s">
        <v>20</v>
      </c>
      <c r="D477" s="131" t="s">
        <v>177</v>
      </c>
      <c r="E477" s="23">
        <v>4.6639999999999997</v>
      </c>
      <c r="F477" s="16">
        <v>0</v>
      </c>
      <c r="G477" s="17">
        <f>F477*E477</f>
        <v>0</v>
      </c>
      <c r="H477" s="18">
        <v>45107</v>
      </c>
      <c r="I477" s="12">
        <v>44350</v>
      </c>
      <c r="J477" s="134">
        <v>1285</v>
      </c>
      <c r="K477" s="34">
        <v>240</v>
      </c>
      <c r="L477" s="14">
        <f t="shared" si="688"/>
        <v>1119.3599999999999</v>
      </c>
      <c r="M477" s="141">
        <v>566</v>
      </c>
      <c r="N477" s="18">
        <v>44337</v>
      </c>
      <c r="O477" s="16">
        <f>K477-U477</f>
        <v>160</v>
      </c>
      <c r="P477" s="19">
        <f t="shared" si="689"/>
        <v>746.24</v>
      </c>
      <c r="Q477" s="20"/>
      <c r="R477" s="17"/>
      <c r="S477" s="14"/>
      <c r="T477" s="14"/>
      <c r="U477" s="16">
        <v>80</v>
      </c>
      <c r="V477" s="14">
        <f t="shared" si="690"/>
        <v>373.12</v>
      </c>
      <c r="W477" s="71"/>
      <c r="Y477" s="21">
        <f>G477-V477</f>
        <v>-373.12</v>
      </c>
      <c r="AE477" s="22"/>
      <c r="AF477" s="22"/>
    </row>
    <row r="478" spans="1:102" ht="45" customHeight="1">
      <c r="A478" s="141">
        <v>9</v>
      </c>
      <c r="B478" s="13" t="s">
        <v>45</v>
      </c>
      <c r="C478" s="14" t="s">
        <v>20</v>
      </c>
      <c r="D478" s="131" t="s">
        <v>132</v>
      </c>
      <c r="E478" s="96">
        <v>5.08</v>
      </c>
      <c r="F478" s="16">
        <v>0</v>
      </c>
      <c r="G478" s="96">
        <f t="shared" ref="G478:G485" si="691">F478*E478</f>
        <v>0</v>
      </c>
      <c r="H478" s="18">
        <v>44469</v>
      </c>
      <c r="I478" s="12"/>
      <c r="J478" s="134"/>
      <c r="K478" s="141"/>
      <c r="L478" s="14">
        <f t="shared" si="674"/>
        <v>0</v>
      </c>
      <c r="M478" s="141">
        <v>419</v>
      </c>
      <c r="N478" s="18">
        <v>43935</v>
      </c>
      <c r="O478" s="141">
        <f t="shared" si="675"/>
        <v>0</v>
      </c>
      <c r="P478" s="19">
        <f t="shared" si="686"/>
        <v>0</v>
      </c>
      <c r="Q478" s="97"/>
      <c r="R478" s="14"/>
      <c r="S478" s="14"/>
      <c r="T478" s="14"/>
      <c r="U478" s="16">
        <v>0</v>
      </c>
      <c r="V478" s="14">
        <f t="shared" si="677"/>
        <v>0</v>
      </c>
      <c r="W478" s="71"/>
      <c r="X478" s="83"/>
      <c r="AF478" s="22"/>
      <c r="AG478" s="22"/>
    </row>
    <row r="479" spans="1:102" ht="50.25" customHeight="1">
      <c r="A479" s="141">
        <v>10</v>
      </c>
      <c r="B479" s="13" t="s">
        <v>45</v>
      </c>
      <c r="C479" s="14" t="s">
        <v>20</v>
      </c>
      <c r="D479" s="131" t="s">
        <v>186</v>
      </c>
      <c r="E479" s="96">
        <v>5.4130000000000003</v>
      </c>
      <c r="F479" s="141">
        <v>0</v>
      </c>
      <c r="G479" s="96">
        <f t="shared" si="691"/>
        <v>0</v>
      </c>
      <c r="H479" s="18">
        <v>44804</v>
      </c>
      <c r="I479" s="12">
        <v>44271</v>
      </c>
      <c r="J479" s="134">
        <v>454</v>
      </c>
      <c r="K479" s="141">
        <v>300</v>
      </c>
      <c r="L479" s="14">
        <f>K479*E479</f>
        <v>1623.9</v>
      </c>
      <c r="M479" s="141">
        <v>260</v>
      </c>
      <c r="N479" s="18">
        <v>44266</v>
      </c>
      <c r="O479" s="141">
        <f t="shared" si="675"/>
        <v>0</v>
      </c>
      <c r="P479" s="19">
        <f t="shared" si="686"/>
        <v>0</v>
      </c>
      <c r="Q479" s="97"/>
      <c r="R479" s="14"/>
      <c r="S479" s="14"/>
      <c r="T479" s="14"/>
      <c r="U479" s="141">
        <v>0</v>
      </c>
      <c r="V479" s="14">
        <f>U479*E479</f>
        <v>0</v>
      </c>
      <c r="W479" s="71"/>
      <c r="X479" s="83"/>
      <c r="AF479" s="22"/>
      <c r="AG479" s="22"/>
    </row>
    <row r="480" spans="1:102" ht="50.25" customHeight="1">
      <c r="A480" s="141">
        <v>11</v>
      </c>
      <c r="B480" s="13" t="s">
        <v>45</v>
      </c>
      <c r="C480" s="14" t="s">
        <v>20</v>
      </c>
      <c r="D480" s="131" t="s">
        <v>186</v>
      </c>
      <c r="E480" s="96">
        <v>5.4130000000000003</v>
      </c>
      <c r="F480" s="16">
        <v>170</v>
      </c>
      <c r="G480" s="96">
        <f t="shared" si="691"/>
        <v>920.21</v>
      </c>
      <c r="H480" s="18">
        <v>44804</v>
      </c>
      <c r="I480" s="84">
        <v>44301</v>
      </c>
      <c r="J480" s="134">
        <v>809</v>
      </c>
      <c r="K480" s="141">
        <v>300</v>
      </c>
      <c r="L480" s="14">
        <f t="shared" ref="L480:L481" si="692">K480*E480</f>
        <v>1623.9</v>
      </c>
      <c r="M480" s="141">
        <v>260</v>
      </c>
      <c r="N480" s="18">
        <v>44266</v>
      </c>
      <c r="O480" s="141">
        <f t="shared" si="675"/>
        <v>170</v>
      </c>
      <c r="P480" s="19">
        <f t="shared" ref="P480:P481" si="693">O480*E480</f>
        <v>920.21</v>
      </c>
      <c r="Q480" s="20"/>
      <c r="R480" s="17"/>
      <c r="S480" s="14"/>
      <c r="T480" s="14"/>
      <c r="U480" s="16">
        <v>0</v>
      </c>
      <c r="V480" s="14">
        <f t="shared" ref="V480:V481" si="694">U480*E480</f>
        <v>0</v>
      </c>
      <c r="W480" s="71"/>
      <c r="X480" s="83"/>
      <c r="AF480" s="22"/>
      <c r="AG480" s="22"/>
    </row>
    <row r="481" spans="1:102" ht="50.25" customHeight="1">
      <c r="A481" s="141">
        <v>12</v>
      </c>
      <c r="B481" s="13" t="s">
        <v>45</v>
      </c>
      <c r="C481" s="14" t="s">
        <v>20</v>
      </c>
      <c r="D481" s="131" t="s">
        <v>186</v>
      </c>
      <c r="E481" s="96">
        <v>5.4130000000000003</v>
      </c>
      <c r="F481" s="16">
        <v>0</v>
      </c>
      <c r="G481" s="96">
        <f t="shared" si="691"/>
        <v>0</v>
      </c>
      <c r="H481" s="18">
        <v>44804</v>
      </c>
      <c r="I481" s="12">
        <v>44350</v>
      </c>
      <c r="J481" s="134">
        <v>1285</v>
      </c>
      <c r="K481" s="141">
        <v>200</v>
      </c>
      <c r="L481" s="14">
        <f t="shared" si="692"/>
        <v>1082.6000000000001</v>
      </c>
      <c r="M481" s="141">
        <v>260</v>
      </c>
      <c r="N481" s="18">
        <v>44266</v>
      </c>
      <c r="O481" s="16">
        <f>K481-U481</f>
        <v>0</v>
      </c>
      <c r="P481" s="19">
        <f t="shared" si="693"/>
        <v>0</v>
      </c>
      <c r="Q481" s="20"/>
      <c r="R481" s="17"/>
      <c r="S481" s="14"/>
      <c r="T481" s="14"/>
      <c r="U481" s="16">
        <f>K481</f>
        <v>200</v>
      </c>
      <c r="V481" s="14">
        <f t="shared" si="694"/>
        <v>1082.6000000000001</v>
      </c>
      <c r="W481" s="71"/>
      <c r="X481" s="83"/>
      <c r="AF481" s="22"/>
      <c r="AG481" s="22"/>
    </row>
    <row r="482" spans="1:102" s="27" customFormat="1" ht="52.5" customHeight="1">
      <c r="A482" s="141">
        <v>13</v>
      </c>
      <c r="B482" s="13" t="s">
        <v>187</v>
      </c>
      <c r="C482" s="14" t="s">
        <v>20</v>
      </c>
      <c r="D482" s="131" t="s">
        <v>185</v>
      </c>
      <c r="E482" s="23">
        <v>3.8170000000000002</v>
      </c>
      <c r="F482" s="16">
        <v>20</v>
      </c>
      <c r="G482" s="17">
        <f t="shared" si="691"/>
        <v>76.34</v>
      </c>
      <c r="H482" s="18">
        <v>44651</v>
      </c>
      <c r="I482" s="12">
        <v>44271</v>
      </c>
      <c r="J482" s="134">
        <v>454</v>
      </c>
      <c r="K482" s="141">
        <v>100</v>
      </c>
      <c r="L482" s="14">
        <f t="shared" ref="L482:L483" si="695">K482*E482</f>
        <v>381.70000000000005</v>
      </c>
      <c r="M482" s="141">
        <v>273</v>
      </c>
      <c r="N482" s="18">
        <v>44267</v>
      </c>
      <c r="O482" s="141">
        <f t="shared" si="675"/>
        <v>20</v>
      </c>
      <c r="P482" s="19">
        <f t="shared" si="686"/>
        <v>76.34</v>
      </c>
      <c r="Q482" s="20"/>
      <c r="R482" s="17"/>
      <c r="S482" s="14"/>
      <c r="T482" s="14"/>
      <c r="U482" s="16">
        <v>0</v>
      </c>
      <c r="V482" s="14">
        <f t="shared" ref="V482:V485" si="696">U482*E482</f>
        <v>0</v>
      </c>
      <c r="W482" s="71"/>
      <c r="X482" s="24"/>
      <c r="Y482" s="21">
        <f t="shared" ref="Y482:Y483" si="697">G482-V482</f>
        <v>76.34</v>
      </c>
      <c r="Z482" s="25"/>
      <c r="AA482" s="25"/>
      <c r="AB482" s="26"/>
      <c r="AC482" s="26"/>
      <c r="AD482" s="26"/>
      <c r="AE482" s="22"/>
      <c r="AF482" s="22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6"/>
      <c r="BL482" s="26"/>
      <c r="BM482" s="26"/>
      <c r="BN482" s="26"/>
      <c r="BO482" s="26"/>
      <c r="BP482" s="26"/>
      <c r="BQ482" s="26"/>
      <c r="BR482" s="26"/>
      <c r="BS482" s="26"/>
      <c r="BT482" s="26"/>
      <c r="BU482" s="26"/>
      <c r="BV482" s="26"/>
      <c r="BW482" s="26"/>
      <c r="BX482" s="26"/>
      <c r="BY482" s="26"/>
      <c r="BZ482" s="26"/>
      <c r="CA482" s="26"/>
      <c r="CB482" s="26"/>
      <c r="CC482" s="26"/>
      <c r="CD482" s="26"/>
      <c r="CE482" s="26"/>
      <c r="CF482" s="26"/>
      <c r="CG482" s="26"/>
      <c r="CH482" s="26"/>
      <c r="CI482" s="26"/>
      <c r="CJ482" s="26"/>
      <c r="CK482" s="26"/>
      <c r="CL482" s="26"/>
      <c r="CM482" s="26"/>
      <c r="CN482" s="26"/>
      <c r="CO482" s="26"/>
      <c r="CP482" s="26"/>
      <c r="CQ482" s="26"/>
      <c r="CR482" s="26"/>
      <c r="CS482" s="26"/>
      <c r="CT482" s="26"/>
      <c r="CU482" s="26"/>
      <c r="CV482" s="26"/>
      <c r="CW482" s="26"/>
      <c r="CX482" s="26"/>
    </row>
    <row r="483" spans="1:102" s="27" customFormat="1" ht="52.5" customHeight="1">
      <c r="A483" s="141">
        <v>14</v>
      </c>
      <c r="B483" s="13" t="s">
        <v>187</v>
      </c>
      <c r="C483" s="14" t="s">
        <v>20</v>
      </c>
      <c r="D483" s="131" t="s">
        <v>185</v>
      </c>
      <c r="E483" s="23">
        <v>3.8170000000000002</v>
      </c>
      <c r="F483" s="16">
        <v>0</v>
      </c>
      <c r="G483" s="17">
        <f t="shared" si="691"/>
        <v>0</v>
      </c>
      <c r="H483" s="18">
        <v>44651</v>
      </c>
      <c r="I483" s="84">
        <v>44301</v>
      </c>
      <c r="J483" s="134">
        <v>809</v>
      </c>
      <c r="K483" s="141">
        <v>40</v>
      </c>
      <c r="L483" s="14">
        <f t="shared" si="695"/>
        <v>152.68</v>
      </c>
      <c r="M483" s="141">
        <v>273</v>
      </c>
      <c r="N483" s="18">
        <v>44267</v>
      </c>
      <c r="O483" s="141">
        <f t="shared" si="675"/>
        <v>0</v>
      </c>
      <c r="P483" s="19">
        <f t="shared" si="686"/>
        <v>0</v>
      </c>
      <c r="Q483" s="20"/>
      <c r="R483" s="17"/>
      <c r="S483" s="14"/>
      <c r="T483" s="14"/>
      <c r="U483" s="16">
        <v>0</v>
      </c>
      <c r="V483" s="14">
        <f t="shared" si="696"/>
        <v>0</v>
      </c>
      <c r="W483" s="71"/>
      <c r="X483" s="24"/>
      <c r="Y483" s="21">
        <f t="shared" si="697"/>
        <v>0</v>
      </c>
      <c r="Z483" s="25"/>
      <c r="AA483" s="25"/>
      <c r="AB483" s="26"/>
      <c r="AC483" s="26"/>
      <c r="AD483" s="26"/>
      <c r="AE483" s="22"/>
      <c r="AF483" s="22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6"/>
      <c r="BL483" s="26"/>
      <c r="BM483" s="26"/>
      <c r="BN483" s="26"/>
      <c r="BO483" s="26"/>
      <c r="BP483" s="26"/>
      <c r="BQ483" s="26"/>
      <c r="BR483" s="26"/>
      <c r="BS483" s="26"/>
      <c r="BT483" s="26"/>
      <c r="BU483" s="26"/>
      <c r="BV483" s="26"/>
      <c r="BW483" s="26"/>
      <c r="BX483" s="26"/>
      <c r="BY483" s="26"/>
      <c r="BZ483" s="26"/>
      <c r="CA483" s="26"/>
      <c r="CB483" s="26"/>
      <c r="CC483" s="26"/>
      <c r="CD483" s="26"/>
      <c r="CE483" s="26"/>
      <c r="CF483" s="26"/>
      <c r="CG483" s="26"/>
      <c r="CH483" s="26"/>
      <c r="CI483" s="26"/>
      <c r="CJ483" s="26"/>
      <c r="CK483" s="26"/>
      <c r="CL483" s="26"/>
      <c r="CM483" s="26"/>
      <c r="CN483" s="26"/>
      <c r="CO483" s="26"/>
      <c r="CP483" s="26"/>
      <c r="CQ483" s="26"/>
      <c r="CR483" s="26"/>
      <c r="CS483" s="26"/>
      <c r="CT483" s="26"/>
      <c r="CU483" s="26"/>
      <c r="CV483" s="26"/>
      <c r="CW483" s="26"/>
      <c r="CX483" s="26"/>
    </row>
    <row r="484" spans="1:102" s="27" customFormat="1" ht="30.75" customHeight="1">
      <c r="A484" s="141">
        <v>15</v>
      </c>
      <c r="B484" s="13" t="s">
        <v>59</v>
      </c>
      <c r="C484" s="124" t="s">
        <v>20</v>
      </c>
      <c r="D484" s="131" t="s">
        <v>94</v>
      </c>
      <c r="E484" s="135">
        <v>55.58</v>
      </c>
      <c r="F484" s="16">
        <v>0</v>
      </c>
      <c r="G484" s="14">
        <f t="shared" si="691"/>
        <v>0</v>
      </c>
      <c r="H484" s="18">
        <v>44377</v>
      </c>
      <c r="I484" s="84">
        <v>44301</v>
      </c>
      <c r="J484" s="134">
        <v>809</v>
      </c>
      <c r="K484" s="141">
        <v>100</v>
      </c>
      <c r="L484" s="14">
        <f>K484*E484</f>
        <v>5558</v>
      </c>
      <c r="M484" s="141">
        <v>233</v>
      </c>
      <c r="N484" s="18">
        <v>44260</v>
      </c>
      <c r="O484" s="141">
        <f t="shared" si="675"/>
        <v>0</v>
      </c>
      <c r="P484" s="19">
        <f t="shared" si="686"/>
        <v>0</v>
      </c>
      <c r="Q484" s="131"/>
      <c r="R484" s="17"/>
      <c r="S484" s="155"/>
      <c r="T484" s="155"/>
      <c r="U484" s="16">
        <v>0</v>
      </c>
      <c r="V484" s="14">
        <f t="shared" si="696"/>
        <v>0</v>
      </c>
      <c r="W484" s="71"/>
      <c r="X484" s="156"/>
      <c r="Y484" s="26"/>
      <c r="Z484" s="26"/>
      <c r="AA484" s="26"/>
      <c r="AB484" s="26"/>
      <c r="AC484" s="26"/>
      <c r="AD484" s="26"/>
      <c r="AE484" s="26"/>
      <c r="AF484" s="157"/>
      <c r="AG484" s="157"/>
    </row>
    <row r="485" spans="1:102" s="27" customFormat="1" ht="30.75" customHeight="1">
      <c r="A485" s="141">
        <v>16</v>
      </c>
      <c r="B485" s="13" t="s">
        <v>59</v>
      </c>
      <c r="C485" s="124" t="s">
        <v>20</v>
      </c>
      <c r="D485" s="131" t="s">
        <v>47</v>
      </c>
      <c r="E485" s="135">
        <v>55.58</v>
      </c>
      <c r="F485" s="16">
        <v>100</v>
      </c>
      <c r="G485" s="14">
        <f t="shared" si="691"/>
        <v>5558</v>
      </c>
      <c r="H485" s="18">
        <v>44484</v>
      </c>
      <c r="I485" s="84">
        <v>44301</v>
      </c>
      <c r="J485" s="134">
        <v>809</v>
      </c>
      <c r="K485" s="141">
        <v>100</v>
      </c>
      <c r="L485" s="14">
        <f>K485*E485</f>
        <v>5558</v>
      </c>
      <c r="M485" s="141">
        <v>233</v>
      </c>
      <c r="N485" s="18">
        <v>44260</v>
      </c>
      <c r="O485" s="141">
        <f t="shared" si="675"/>
        <v>100</v>
      </c>
      <c r="P485" s="19">
        <f t="shared" si="686"/>
        <v>5558</v>
      </c>
      <c r="Q485" s="131"/>
      <c r="R485" s="17"/>
      <c r="S485" s="155"/>
      <c r="T485" s="155"/>
      <c r="U485" s="16">
        <v>0</v>
      </c>
      <c r="V485" s="14">
        <f t="shared" si="696"/>
        <v>0</v>
      </c>
      <c r="W485" s="71"/>
      <c r="X485" s="156"/>
      <c r="Y485" s="26"/>
      <c r="Z485" s="26"/>
      <c r="AA485" s="26"/>
      <c r="AB485" s="26"/>
      <c r="AC485" s="26"/>
      <c r="AD485" s="26"/>
      <c r="AE485" s="26"/>
      <c r="AF485" s="157"/>
      <c r="AG485" s="157"/>
    </row>
    <row r="486" spans="1:102" ht="38.25" customHeight="1">
      <c r="A486" s="141">
        <v>17</v>
      </c>
      <c r="B486" s="13" t="s">
        <v>44</v>
      </c>
      <c r="C486" s="14" t="s">
        <v>20</v>
      </c>
      <c r="D486" s="131" t="s">
        <v>144</v>
      </c>
      <c r="E486" s="96">
        <v>59.100999999999999</v>
      </c>
      <c r="F486" s="141">
        <v>0</v>
      </c>
      <c r="G486" s="96">
        <f>F486*E486</f>
        <v>0</v>
      </c>
      <c r="H486" s="18">
        <v>44469</v>
      </c>
      <c r="I486" s="84"/>
      <c r="J486" s="134"/>
      <c r="K486" s="141"/>
      <c r="L486" s="14">
        <f t="shared" si="674"/>
        <v>0</v>
      </c>
      <c r="M486" s="141">
        <v>1326</v>
      </c>
      <c r="N486" s="18">
        <v>44161</v>
      </c>
      <c r="O486" s="141">
        <f t="shared" si="675"/>
        <v>0</v>
      </c>
      <c r="P486" s="19">
        <f t="shared" si="686"/>
        <v>0</v>
      </c>
      <c r="Q486" s="97"/>
      <c r="R486" s="14"/>
      <c r="S486" s="14"/>
      <c r="T486" s="14"/>
      <c r="U486" s="141">
        <v>0</v>
      </c>
      <c r="V486" s="14">
        <f t="shared" si="677"/>
        <v>0</v>
      </c>
      <c r="W486" s="71"/>
      <c r="X486" s="83">
        <f>G486-V486</f>
        <v>0</v>
      </c>
      <c r="AF486" s="22"/>
      <c r="AG486" s="22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</row>
    <row r="487" spans="1:102" ht="38.25" customHeight="1">
      <c r="A487" s="141">
        <v>18</v>
      </c>
      <c r="B487" s="13" t="s">
        <v>44</v>
      </c>
      <c r="C487" s="14" t="s">
        <v>20</v>
      </c>
      <c r="D487" s="131" t="s">
        <v>144</v>
      </c>
      <c r="E487" s="96">
        <v>59.100999999999999</v>
      </c>
      <c r="F487" s="16">
        <v>240</v>
      </c>
      <c r="G487" s="96">
        <f t="shared" ref="G487" si="698">F487*E487</f>
        <v>14184.24</v>
      </c>
      <c r="H487" s="18">
        <v>44469</v>
      </c>
      <c r="I487" s="84">
        <v>44301</v>
      </c>
      <c r="J487" s="134">
        <v>809</v>
      </c>
      <c r="K487" s="141">
        <v>300</v>
      </c>
      <c r="L487" s="14">
        <f t="shared" si="674"/>
        <v>17730.3</v>
      </c>
      <c r="M487" s="141">
        <v>228</v>
      </c>
      <c r="N487" s="18">
        <v>44259</v>
      </c>
      <c r="O487" s="141">
        <f t="shared" si="675"/>
        <v>70</v>
      </c>
      <c r="P487" s="19">
        <f t="shared" si="686"/>
        <v>4137.07</v>
      </c>
      <c r="Q487" s="97"/>
      <c r="R487" s="14"/>
      <c r="S487" s="14"/>
      <c r="T487" s="14"/>
      <c r="U487" s="16">
        <v>170</v>
      </c>
      <c r="V487" s="14">
        <f t="shared" si="677"/>
        <v>10047.17</v>
      </c>
      <c r="W487" s="71"/>
      <c r="X487" s="83">
        <f t="shared" ref="X487" si="699">G487-V487</f>
        <v>4137.07</v>
      </c>
      <c r="AF487" s="22"/>
      <c r="AG487" s="22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  <c r="CW487" s="6"/>
      <c r="CX487" s="6"/>
    </row>
    <row r="488" spans="1:102" ht="38.25" customHeight="1">
      <c r="A488" s="141">
        <v>19</v>
      </c>
      <c r="B488" s="13" t="s">
        <v>35</v>
      </c>
      <c r="C488" s="14" t="s">
        <v>20</v>
      </c>
      <c r="D488" s="131" t="s">
        <v>140</v>
      </c>
      <c r="E488" s="14">
        <v>16.91</v>
      </c>
      <c r="F488" s="131">
        <v>60</v>
      </c>
      <c r="G488" s="17">
        <f>F488*E488</f>
        <v>1014.6</v>
      </c>
      <c r="H488" s="18">
        <v>44351</v>
      </c>
      <c r="I488" s="12">
        <v>44259</v>
      </c>
      <c r="J488" s="134">
        <v>285</v>
      </c>
      <c r="K488" s="141">
        <v>599</v>
      </c>
      <c r="L488" s="85">
        <f>K488*E488</f>
        <v>10129.09</v>
      </c>
      <c r="M488" s="141">
        <v>158</v>
      </c>
      <c r="N488" s="18">
        <v>43873</v>
      </c>
      <c r="O488" s="141">
        <f t="shared" si="675"/>
        <v>60</v>
      </c>
      <c r="P488" s="19">
        <f t="shared" si="686"/>
        <v>1014.6</v>
      </c>
      <c r="Q488" s="131"/>
      <c r="R488" s="131"/>
      <c r="S488" s="131"/>
      <c r="T488" s="131"/>
      <c r="U488" s="131">
        <v>0</v>
      </c>
      <c r="V488" s="14">
        <f t="shared" si="677"/>
        <v>0</v>
      </c>
      <c r="W488" s="81"/>
      <c r="X488" s="83"/>
      <c r="AF488" s="22"/>
      <c r="AG488" s="22"/>
    </row>
    <row r="489" spans="1:102" ht="38.25" customHeight="1">
      <c r="A489" s="141">
        <v>20</v>
      </c>
      <c r="B489" s="13" t="s">
        <v>35</v>
      </c>
      <c r="C489" s="14" t="s">
        <v>20</v>
      </c>
      <c r="D489" s="131" t="s">
        <v>139</v>
      </c>
      <c r="E489" s="14">
        <v>16.91</v>
      </c>
      <c r="F489" s="131">
        <v>0</v>
      </c>
      <c r="G489" s="17">
        <f>F489*E489</f>
        <v>0</v>
      </c>
      <c r="H489" s="18">
        <v>44325</v>
      </c>
      <c r="I489" s="12"/>
      <c r="J489" s="134"/>
      <c r="K489" s="141"/>
      <c r="L489" s="85">
        <f>K489*E489</f>
        <v>0</v>
      </c>
      <c r="M489" s="141">
        <v>158</v>
      </c>
      <c r="N489" s="18">
        <v>43873</v>
      </c>
      <c r="O489" s="141">
        <f t="shared" si="675"/>
        <v>0</v>
      </c>
      <c r="P489" s="19">
        <f t="shared" si="686"/>
        <v>0</v>
      </c>
      <c r="Q489" s="131"/>
      <c r="R489" s="131"/>
      <c r="S489" s="131"/>
      <c r="T489" s="131"/>
      <c r="U489" s="131">
        <v>0</v>
      </c>
      <c r="V489" s="14">
        <f t="shared" si="677"/>
        <v>0</v>
      </c>
      <c r="W489" s="81"/>
      <c r="X489" s="83"/>
      <c r="AF489" s="22"/>
      <c r="AG489" s="22"/>
    </row>
    <row r="490" spans="1:102" ht="38.25" customHeight="1">
      <c r="A490" s="141">
        <v>21</v>
      </c>
      <c r="B490" s="13" t="s">
        <v>35</v>
      </c>
      <c r="C490" s="14" t="s">
        <v>20</v>
      </c>
      <c r="D490" s="131" t="s">
        <v>82</v>
      </c>
      <c r="E490" s="14">
        <v>16.91</v>
      </c>
      <c r="F490" s="144">
        <v>60</v>
      </c>
      <c r="G490" s="17">
        <f t="shared" ref="G490:G491" si="700">F490*E490</f>
        <v>1014.6</v>
      </c>
      <c r="H490" s="18">
        <v>44358</v>
      </c>
      <c r="I490" s="84">
        <v>44340</v>
      </c>
      <c r="J490" s="134">
        <v>1161</v>
      </c>
      <c r="K490" s="141">
        <v>60</v>
      </c>
      <c r="L490" s="85">
        <f t="shared" ref="L490" si="701">K490*E490</f>
        <v>1014.6</v>
      </c>
      <c r="M490" s="141">
        <v>460</v>
      </c>
      <c r="N490" s="18">
        <v>44308</v>
      </c>
      <c r="O490" s="16">
        <f>K490-U490</f>
        <v>60</v>
      </c>
      <c r="P490" s="19">
        <f t="shared" si="686"/>
        <v>1014.6</v>
      </c>
      <c r="Q490" s="131"/>
      <c r="R490" s="131"/>
      <c r="S490" s="131"/>
      <c r="T490" s="131"/>
      <c r="U490" s="144">
        <v>0</v>
      </c>
      <c r="V490" s="17">
        <f t="shared" si="677"/>
        <v>0</v>
      </c>
      <c r="W490" s="81"/>
      <c r="X490" s="83"/>
      <c r="AF490" s="22"/>
      <c r="AG490" s="22"/>
    </row>
    <row r="491" spans="1:102" ht="31.5" customHeight="1">
      <c r="A491" s="141">
        <v>22</v>
      </c>
      <c r="B491" s="13" t="s">
        <v>35</v>
      </c>
      <c r="C491" s="14" t="s">
        <v>20</v>
      </c>
      <c r="D491" s="131" t="s">
        <v>202</v>
      </c>
      <c r="E491" s="14">
        <v>20.27</v>
      </c>
      <c r="F491" s="131">
        <v>0</v>
      </c>
      <c r="G491" s="17">
        <f t="shared" si="700"/>
        <v>0</v>
      </c>
      <c r="H491" s="18">
        <v>45091</v>
      </c>
      <c r="I491" s="12">
        <v>44350</v>
      </c>
      <c r="J491" s="134">
        <v>1285</v>
      </c>
      <c r="K491" s="141">
        <v>100</v>
      </c>
      <c r="L491" s="17">
        <f>K491*E491</f>
        <v>2027</v>
      </c>
      <c r="M491" s="141">
        <v>597</v>
      </c>
      <c r="N491" s="18">
        <v>44348</v>
      </c>
      <c r="O491" s="16">
        <f>K491-U491</f>
        <v>70</v>
      </c>
      <c r="P491" s="96">
        <f t="shared" si="686"/>
        <v>1418.8999999999999</v>
      </c>
      <c r="Q491" s="131"/>
      <c r="R491" s="131"/>
      <c r="S491" s="131"/>
      <c r="T491" s="131"/>
      <c r="U491" s="131">
        <v>30</v>
      </c>
      <c r="V491" s="17">
        <f>U491*E491</f>
        <v>608.1</v>
      </c>
      <c r="W491" s="81"/>
      <c r="X491" s="83"/>
      <c r="AF491" s="22"/>
      <c r="AG491" s="22"/>
    </row>
    <row r="492" spans="1:102" ht="53.25" customHeight="1">
      <c r="A492" s="141">
        <v>23</v>
      </c>
      <c r="B492" s="13" t="s">
        <v>101</v>
      </c>
      <c r="C492" s="124" t="s">
        <v>20</v>
      </c>
      <c r="D492" s="131" t="s">
        <v>89</v>
      </c>
      <c r="E492" s="23">
        <v>36.090000000000003</v>
      </c>
      <c r="F492" s="16">
        <v>0</v>
      </c>
      <c r="G492" s="17">
        <f>F492*E492</f>
        <v>0</v>
      </c>
      <c r="H492" s="18">
        <v>44439</v>
      </c>
      <c r="I492" s="12"/>
      <c r="J492" s="134"/>
      <c r="K492" s="141"/>
      <c r="L492" s="14">
        <f t="shared" ref="L492:L498" si="702">K492*E492</f>
        <v>0</v>
      </c>
      <c r="M492" s="141">
        <v>1237</v>
      </c>
      <c r="N492" s="18">
        <v>43773</v>
      </c>
      <c r="O492" s="141">
        <f t="shared" si="675"/>
        <v>0</v>
      </c>
      <c r="P492" s="19">
        <f t="shared" si="686"/>
        <v>0</v>
      </c>
      <c r="Q492" s="20"/>
      <c r="R492" s="17"/>
      <c r="S492" s="28"/>
      <c r="T492" s="28"/>
      <c r="U492" s="16">
        <v>0</v>
      </c>
      <c r="V492" s="14">
        <f t="shared" si="677"/>
        <v>0</v>
      </c>
      <c r="W492" s="71"/>
      <c r="Y492" s="21">
        <f>G492-V492</f>
        <v>0</v>
      </c>
      <c r="AE492" s="22"/>
      <c r="AF492" s="22"/>
    </row>
    <row r="493" spans="1:102" ht="53.25" customHeight="1">
      <c r="A493" s="141">
        <v>24</v>
      </c>
      <c r="B493" s="13" t="s">
        <v>101</v>
      </c>
      <c r="C493" s="124" t="s">
        <v>20</v>
      </c>
      <c r="D493" s="131" t="s">
        <v>95</v>
      </c>
      <c r="E493" s="23">
        <v>36.090000000000003</v>
      </c>
      <c r="F493" s="16">
        <v>100</v>
      </c>
      <c r="G493" s="17">
        <f>F493*E493</f>
        <v>3609.0000000000005</v>
      </c>
      <c r="H493" s="18">
        <v>44439</v>
      </c>
      <c r="I493" s="84">
        <v>44301</v>
      </c>
      <c r="J493" s="134">
        <v>809</v>
      </c>
      <c r="K493" s="34">
        <v>150</v>
      </c>
      <c r="L493" s="14">
        <f>K493*E493</f>
        <v>5413.5000000000009</v>
      </c>
      <c r="M493" s="134">
        <v>233</v>
      </c>
      <c r="N493" s="12">
        <v>44258</v>
      </c>
      <c r="O493" s="141">
        <f t="shared" si="675"/>
        <v>0</v>
      </c>
      <c r="P493" s="19">
        <f t="shared" si="686"/>
        <v>0</v>
      </c>
      <c r="Q493" s="20"/>
      <c r="R493" s="17"/>
      <c r="S493" s="124"/>
      <c r="T493" s="124"/>
      <c r="U493" s="16">
        <v>100</v>
      </c>
      <c r="V493" s="14">
        <f t="shared" ref="V493" si="703">U493*E493</f>
        <v>3609.0000000000005</v>
      </c>
      <c r="W493" s="71"/>
      <c r="Y493" s="21"/>
      <c r="AE493" s="22"/>
      <c r="AF493" s="22"/>
    </row>
    <row r="494" spans="1:102" ht="34.5" customHeight="1">
      <c r="A494" s="141">
        <v>25</v>
      </c>
      <c r="B494" s="31" t="s">
        <v>77</v>
      </c>
      <c r="C494" s="131" t="s">
        <v>20</v>
      </c>
      <c r="D494" s="131" t="s">
        <v>151</v>
      </c>
      <c r="E494" s="32">
        <v>5.4969999999999999</v>
      </c>
      <c r="F494" s="16">
        <v>0</v>
      </c>
      <c r="G494" s="17">
        <f t="shared" ref="G494:G498" si="704">F494*E494</f>
        <v>0</v>
      </c>
      <c r="H494" s="33">
        <v>44443</v>
      </c>
      <c r="I494" s="12">
        <v>44259</v>
      </c>
      <c r="J494" s="134">
        <v>285</v>
      </c>
      <c r="K494" s="34">
        <v>400</v>
      </c>
      <c r="L494" s="14">
        <f>K494*E494</f>
        <v>2198.8000000000002</v>
      </c>
      <c r="M494" s="134">
        <v>1250</v>
      </c>
      <c r="N494" s="12">
        <v>44152</v>
      </c>
      <c r="O494" s="141">
        <f t="shared" si="675"/>
        <v>0</v>
      </c>
      <c r="P494" s="19">
        <f t="shared" si="686"/>
        <v>0</v>
      </c>
      <c r="Q494" s="20"/>
      <c r="R494" s="17"/>
      <c r="S494" s="124"/>
      <c r="T494" s="124"/>
      <c r="U494" s="16">
        <v>0</v>
      </c>
      <c r="V494" s="14">
        <f t="shared" si="677"/>
        <v>0</v>
      </c>
      <c r="W494" s="71"/>
      <c r="X494" s="83"/>
      <c r="AF494" s="22"/>
      <c r="AG494" s="22"/>
    </row>
    <row r="495" spans="1:102" ht="34.5" customHeight="1">
      <c r="A495" s="141">
        <v>26</v>
      </c>
      <c r="B495" s="31" t="s">
        <v>77</v>
      </c>
      <c r="C495" s="131" t="s">
        <v>20</v>
      </c>
      <c r="D495" s="131" t="s">
        <v>151</v>
      </c>
      <c r="E495" s="32">
        <v>5.4969999999999999</v>
      </c>
      <c r="F495" s="16">
        <v>160</v>
      </c>
      <c r="G495" s="17">
        <f t="shared" ref="G495:G496" si="705">F495*E495</f>
        <v>879.52</v>
      </c>
      <c r="H495" s="33">
        <v>44443</v>
      </c>
      <c r="I495" s="84">
        <v>44301</v>
      </c>
      <c r="J495" s="134">
        <v>809</v>
      </c>
      <c r="K495" s="34">
        <v>600</v>
      </c>
      <c r="L495" s="14">
        <f>K495*E495</f>
        <v>3298.2</v>
      </c>
      <c r="M495" s="134">
        <v>227</v>
      </c>
      <c r="N495" s="12">
        <v>44259</v>
      </c>
      <c r="O495" s="141">
        <f t="shared" si="675"/>
        <v>160</v>
      </c>
      <c r="P495" s="19">
        <f t="shared" si="686"/>
        <v>879.52</v>
      </c>
      <c r="Q495" s="20"/>
      <c r="R495" s="17"/>
      <c r="S495" s="124"/>
      <c r="T495" s="124"/>
      <c r="U495" s="16">
        <v>0</v>
      </c>
      <c r="V495" s="14">
        <f t="shared" si="677"/>
        <v>0</v>
      </c>
      <c r="W495" s="71"/>
      <c r="X495" s="83"/>
      <c r="AF495" s="22"/>
      <c r="AG495" s="22"/>
    </row>
    <row r="496" spans="1:102" ht="34.5" customHeight="1">
      <c r="A496" s="141">
        <v>27</v>
      </c>
      <c r="B496" s="31" t="s">
        <v>77</v>
      </c>
      <c r="C496" s="131" t="s">
        <v>20</v>
      </c>
      <c r="D496" s="131" t="s">
        <v>151</v>
      </c>
      <c r="E496" s="32">
        <v>5.4969999999999999</v>
      </c>
      <c r="F496" s="16">
        <v>0</v>
      </c>
      <c r="G496" s="17">
        <f t="shared" si="705"/>
        <v>0</v>
      </c>
      <c r="H496" s="33">
        <v>44531</v>
      </c>
      <c r="I496" s="12">
        <v>44350</v>
      </c>
      <c r="J496" s="134">
        <v>1285</v>
      </c>
      <c r="K496" s="34">
        <v>400</v>
      </c>
      <c r="L496" s="14">
        <f>K496*E496</f>
        <v>2198.8000000000002</v>
      </c>
      <c r="M496" s="134">
        <v>227</v>
      </c>
      <c r="N496" s="12">
        <v>44259</v>
      </c>
      <c r="O496" s="16">
        <f>K496-U496</f>
        <v>130</v>
      </c>
      <c r="P496" s="19">
        <f t="shared" si="686"/>
        <v>714.61</v>
      </c>
      <c r="Q496" s="20"/>
      <c r="R496" s="17"/>
      <c r="S496" s="124"/>
      <c r="T496" s="124"/>
      <c r="U496" s="16">
        <v>270</v>
      </c>
      <c r="V496" s="14">
        <f t="shared" si="677"/>
        <v>1484.19</v>
      </c>
      <c r="W496" s="71"/>
      <c r="X496" s="83"/>
      <c r="AF496" s="22"/>
      <c r="AG496" s="22"/>
    </row>
    <row r="497" spans="1:102" ht="38.25" customHeight="1">
      <c r="A497" s="141">
        <v>28</v>
      </c>
      <c r="B497" s="31" t="s">
        <v>42</v>
      </c>
      <c r="C497" s="14" t="s">
        <v>20</v>
      </c>
      <c r="D497" s="131" t="s">
        <v>115</v>
      </c>
      <c r="E497" s="96">
        <v>123.47</v>
      </c>
      <c r="F497" s="16">
        <v>0</v>
      </c>
      <c r="G497" s="14">
        <f t="shared" ref="G497" si="706">F497*E497</f>
        <v>0</v>
      </c>
      <c r="H497" s="18">
        <v>44439</v>
      </c>
      <c r="I497" s="12"/>
      <c r="J497" s="134"/>
      <c r="K497" s="141"/>
      <c r="L497" s="14">
        <f t="shared" ref="L497" si="707">K497*E497</f>
        <v>0</v>
      </c>
      <c r="M497" s="141">
        <v>1108</v>
      </c>
      <c r="N497" s="18">
        <v>44139</v>
      </c>
      <c r="O497" s="141">
        <f t="shared" si="675"/>
        <v>0</v>
      </c>
      <c r="P497" s="19">
        <f t="shared" ref="P497" si="708">O497*E497</f>
        <v>0</v>
      </c>
      <c r="Q497" s="97"/>
      <c r="R497" s="14"/>
      <c r="S497" s="14"/>
      <c r="T497" s="14"/>
      <c r="U497" s="16">
        <v>0</v>
      </c>
      <c r="V497" s="14">
        <f t="shared" si="677"/>
        <v>0</v>
      </c>
      <c r="W497" s="71"/>
      <c r="X497" s="83"/>
      <c r="AF497" s="22"/>
      <c r="AG497" s="22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</row>
    <row r="498" spans="1:102" ht="38.25" customHeight="1">
      <c r="A498" s="141">
        <v>29</v>
      </c>
      <c r="B498" s="31" t="s">
        <v>42</v>
      </c>
      <c r="C498" s="14" t="s">
        <v>20</v>
      </c>
      <c r="D498" s="131" t="s">
        <v>155</v>
      </c>
      <c r="E498" s="32">
        <v>132.83000000000001</v>
      </c>
      <c r="F498" s="16">
        <v>360</v>
      </c>
      <c r="G498" s="14">
        <f t="shared" si="704"/>
        <v>47818.8</v>
      </c>
      <c r="H498" s="18">
        <v>44469</v>
      </c>
      <c r="I498" s="12">
        <v>44259</v>
      </c>
      <c r="J498" s="134">
        <v>285</v>
      </c>
      <c r="K498" s="141">
        <v>1000</v>
      </c>
      <c r="L498" s="14">
        <f t="shared" si="702"/>
        <v>132830</v>
      </c>
      <c r="M498" s="141">
        <v>96</v>
      </c>
      <c r="N498" s="18">
        <v>44232</v>
      </c>
      <c r="O498" s="141">
        <f t="shared" si="675"/>
        <v>140</v>
      </c>
      <c r="P498" s="19">
        <f t="shared" si="686"/>
        <v>18596.2</v>
      </c>
      <c r="Q498" s="97"/>
      <c r="R498" s="14"/>
      <c r="S498" s="14"/>
      <c r="T498" s="14"/>
      <c r="U498" s="16">
        <v>220</v>
      </c>
      <c r="V498" s="14">
        <f t="shared" ref="V498" si="709">U498*E498</f>
        <v>29222.600000000002</v>
      </c>
      <c r="W498" s="71"/>
      <c r="X498" s="83"/>
      <c r="AF498" s="22"/>
      <c r="AG498" s="22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</row>
    <row r="499" spans="1:102" ht="24.75" customHeight="1">
      <c r="A499" s="35"/>
      <c r="B499" s="36" t="s">
        <v>38</v>
      </c>
      <c r="C499" s="128"/>
      <c r="D499" s="41"/>
      <c r="E499" s="41"/>
      <c r="F499" s="88">
        <f>SUM(F470:F498)</f>
        <v>1370</v>
      </c>
      <c r="G499" s="41">
        <f>SUM(G470:G498)</f>
        <v>75663.81</v>
      </c>
      <c r="H499" s="82"/>
      <c r="I499" s="82"/>
      <c r="J499" s="38"/>
      <c r="K499" s="128">
        <f>SUM(K470:K498)</f>
        <v>9543</v>
      </c>
      <c r="L499" s="41">
        <f>SUM(L470:L498)</f>
        <v>299298.70999999996</v>
      </c>
      <c r="M499" s="128"/>
      <c r="N499" s="82"/>
      <c r="O499" s="128">
        <f>SUM(O470:O498)</f>
        <v>1380</v>
      </c>
      <c r="P499" s="41">
        <f>SUM(P470:P498)</f>
        <v>46427.69</v>
      </c>
      <c r="Q499" s="133"/>
      <c r="R499" s="133"/>
      <c r="S499" s="133"/>
      <c r="T499" s="133"/>
      <c r="U499" s="88">
        <f>SUM(U470:U498)</f>
        <v>1130</v>
      </c>
      <c r="V499" s="41">
        <f>SUM(V470:V498)</f>
        <v>46779.880000000005</v>
      </c>
      <c r="W499" s="89"/>
      <c r="X499" s="83">
        <f t="shared" ref="X499:X501" si="710">G499-V499</f>
        <v>28883.929999999993</v>
      </c>
      <c r="AF499" s="22"/>
      <c r="AG499" s="22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</row>
    <row r="500" spans="1:102" ht="24.75" customHeight="1">
      <c r="A500" s="204" t="s">
        <v>21</v>
      </c>
      <c r="B500" s="204"/>
      <c r="C500" s="204"/>
      <c r="D500" s="204"/>
      <c r="E500" s="204"/>
      <c r="F500" s="204"/>
      <c r="G500" s="204"/>
      <c r="H500" s="204"/>
      <c r="I500" s="204"/>
      <c r="J500" s="204"/>
      <c r="K500" s="204"/>
      <c r="L500" s="204"/>
      <c r="M500" s="204"/>
      <c r="N500" s="204"/>
      <c r="O500" s="204"/>
      <c r="P500" s="204"/>
      <c r="Q500" s="204"/>
      <c r="R500" s="204"/>
      <c r="S500" s="204"/>
      <c r="T500" s="204"/>
      <c r="U500" s="204"/>
      <c r="V500" s="204"/>
      <c r="W500" s="70"/>
      <c r="X500" s="83">
        <f t="shared" si="710"/>
        <v>0</v>
      </c>
      <c r="AF500" s="22"/>
      <c r="AG500" s="22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</row>
    <row r="501" spans="1:102" ht="25.5" customHeight="1">
      <c r="A501" s="131">
        <v>1</v>
      </c>
      <c r="B501" s="13" t="s">
        <v>40</v>
      </c>
      <c r="C501" s="14" t="s">
        <v>20</v>
      </c>
      <c r="D501" s="131" t="s">
        <v>136</v>
      </c>
      <c r="E501" s="15">
        <v>5.8849999999999998</v>
      </c>
      <c r="F501" s="16">
        <v>0</v>
      </c>
      <c r="G501" s="17">
        <f t="shared" ref="G501" si="711">F501*E501</f>
        <v>0</v>
      </c>
      <c r="H501" s="18">
        <v>44926</v>
      </c>
      <c r="I501" s="12"/>
      <c r="J501" s="134"/>
      <c r="K501" s="141"/>
      <c r="L501" s="14">
        <f>K501*E501</f>
        <v>0</v>
      </c>
      <c r="M501" s="141">
        <v>816</v>
      </c>
      <c r="N501" s="18">
        <v>44050</v>
      </c>
      <c r="O501" s="141">
        <f t="shared" ref="O501:O544" si="712">F501-U501</f>
        <v>0</v>
      </c>
      <c r="P501" s="19">
        <f t="shared" ref="P501:P502" si="713">O501*E501</f>
        <v>0</v>
      </c>
      <c r="Q501" s="20"/>
      <c r="R501" s="17"/>
      <c r="S501" s="14"/>
      <c r="T501" s="14"/>
      <c r="U501" s="16">
        <v>0</v>
      </c>
      <c r="V501" s="14">
        <f t="shared" ref="V501" si="714">U501*E501</f>
        <v>0</v>
      </c>
      <c r="W501" s="71"/>
      <c r="X501" s="83">
        <f t="shared" si="710"/>
        <v>0</v>
      </c>
      <c r="AF501" s="22"/>
      <c r="AG501" s="22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/>
      <c r="CT501" s="6"/>
      <c r="CU501" s="6"/>
      <c r="CV501" s="6"/>
      <c r="CW501" s="6"/>
      <c r="CX501" s="6"/>
    </row>
    <row r="502" spans="1:102" ht="25.5" customHeight="1">
      <c r="A502" s="131">
        <v>2</v>
      </c>
      <c r="B502" s="13" t="s">
        <v>40</v>
      </c>
      <c r="C502" s="14" t="s">
        <v>20</v>
      </c>
      <c r="D502" s="131" t="s">
        <v>189</v>
      </c>
      <c r="E502" s="15">
        <v>5.7190000000000003</v>
      </c>
      <c r="F502" s="16">
        <v>30</v>
      </c>
      <c r="G502" s="17">
        <f>F502*E502</f>
        <v>171.57000000000002</v>
      </c>
      <c r="H502" s="18">
        <v>44926</v>
      </c>
      <c r="I502" s="84">
        <v>44287</v>
      </c>
      <c r="J502" s="134">
        <v>668</v>
      </c>
      <c r="K502" s="141">
        <v>150</v>
      </c>
      <c r="L502" s="14">
        <f>K502*E502</f>
        <v>857.85</v>
      </c>
      <c r="M502" s="141">
        <v>260</v>
      </c>
      <c r="N502" s="18">
        <v>44266</v>
      </c>
      <c r="O502" s="141">
        <f t="shared" si="712"/>
        <v>30</v>
      </c>
      <c r="P502" s="19">
        <f t="shared" si="713"/>
        <v>171.57000000000002</v>
      </c>
      <c r="Q502" s="20"/>
      <c r="R502" s="17"/>
      <c r="S502" s="14"/>
      <c r="T502" s="14"/>
      <c r="U502" s="16">
        <v>0</v>
      </c>
      <c r="V502" s="14">
        <f>U502*E502</f>
        <v>0</v>
      </c>
      <c r="W502" s="71"/>
      <c r="X502" s="83"/>
      <c r="AF502" s="22"/>
      <c r="AG502" s="22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</row>
    <row r="503" spans="1:102" s="27" customFormat="1" ht="47.25" customHeight="1">
      <c r="A503" s="131">
        <v>3</v>
      </c>
      <c r="B503" s="13" t="s">
        <v>40</v>
      </c>
      <c r="C503" s="14" t="s">
        <v>20</v>
      </c>
      <c r="D503" s="131" t="s">
        <v>189</v>
      </c>
      <c r="E503" s="23">
        <v>5.7190000000000003</v>
      </c>
      <c r="F503" s="141">
        <v>0</v>
      </c>
      <c r="G503" s="17">
        <f>F503*E503</f>
        <v>0</v>
      </c>
      <c r="H503" s="18">
        <v>44926</v>
      </c>
      <c r="I503" s="12">
        <v>44354</v>
      </c>
      <c r="J503" s="134">
        <v>1393</v>
      </c>
      <c r="K503" s="141">
        <v>150</v>
      </c>
      <c r="L503" s="14">
        <f>K503*E503</f>
        <v>857.85</v>
      </c>
      <c r="M503" s="141">
        <v>816</v>
      </c>
      <c r="N503" s="18">
        <v>44050</v>
      </c>
      <c r="O503" s="16">
        <f>K503-U503</f>
        <v>80</v>
      </c>
      <c r="P503" s="19">
        <f>O503*E503</f>
        <v>457.52000000000004</v>
      </c>
      <c r="Q503" s="97"/>
      <c r="R503" s="14"/>
      <c r="S503" s="14"/>
      <c r="T503" s="14"/>
      <c r="U503" s="141">
        <v>70</v>
      </c>
      <c r="V503" s="14">
        <f>U503*E503</f>
        <v>400.33000000000004</v>
      </c>
      <c r="W503" s="71"/>
      <c r="X503" s="156">
        <f>G503-V503</f>
        <v>-400.33000000000004</v>
      </c>
      <c r="Y503" s="25"/>
      <c r="Z503" s="25"/>
      <c r="AA503" s="25"/>
      <c r="AB503" s="26"/>
      <c r="AC503" s="26"/>
      <c r="AD503" s="26"/>
      <c r="AE503" s="26"/>
      <c r="AF503" s="157"/>
      <c r="AG503" s="157"/>
    </row>
    <row r="504" spans="1:102" ht="41.25" customHeight="1">
      <c r="A504" s="131">
        <v>4</v>
      </c>
      <c r="B504" s="13" t="s">
        <v>39</v>
      </c>
      <c r="C504" s="14" t="s">
        <v>20</v>
      </c>
      <c r="D504" s="131" t="s">
        <v>75</v>
      </c>
      <c r="E504" s="135">
        <v>3.2789999999999999</v>
      </c>
      <c r="F504" s="16">
        <v>0</v>
      </c>
      <c r="G504" s="96">
        <f t="shared" ref="G504" si="715">F504*E504</f>
        <v>0</v>
      </c>
      <c r="H504" s="18">
        <v>44347</v>
      </c>
      <c r="I504" s="12">
        <v>44256</v>
      </c>
      <c r="J504" s="134">
        <v>280</v>
      </c>
      <c r="K504" s="141">
        <v>750</v>
      </c>
      <c r="L504" s="14">
        <f>K504*E504</f>
        <v>2459.25</v>
      </c>
      <c r="M504" s="141">
        <v>1440</v>
      </c>
      <c r="N504" s="18">
        <v>44187</v>
      </c>
      <c r="O504" s="141">
        <f t="shared" si="712"/>
        <v>0</v>
      </c>
      <c r="P504" s="19">
        <f t="shared" ref="P504:P535" si="716">O504*E504</f>
        <v>0</v>
      </c>
      <c r="Q504" s="131"/>
      <c r="R504" s="17"/>
      <c r="S504" s="28"/>
      <c r="T504" s="28"/>
      <c r="U504" s="16">
        <v>0</v>
      </c>
      <c r="V504" s="14">
        <f t="shared" ref="V504" si="717">U504*E504</f>
        <v>0</v>
      </c>
      <c r="W504" s="71"/>
      <c r="X504" s="83"/>
      <c r="AF504" s="22"/>
      <c r="AG504" s="22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</row>
    <row r="505" spans="1:102" ht="49.5" customHeight="1">
      <c r="A505" s="131">
        <v>5</v>
      </c>
      <c r="B505" s="13" t="s">
        <v>196</v>
      </c>
      <c r="C505" s="14" t="s">
        <v>20</v>
      </c>
      <c r="D505" s="131" t="s">
        <v>119</v>
      </c>
      <c r="E505" s="23">
        <v>3.2789999999999999</v>
      </c>
      <c r="F505" s="16">
        <v>0</v>
      </c>
      <c r="G505" s="17">
        <f>F505*E505</f>
        <v>0</v>
      </c>
      <c r="H505" s="18">
        <v>44347</v>
      </c>
      <c r="I505" s="84">
        <v>44287</v>
      </c>
      <c r="J505" s="134">
        <v>668</v>
      </c>
      <c r="K505" s="34">
        <v>300</v>
      </c>
      <c r="L505" s="14">
        <f>K505*E505</f>
        <v>983.69999999999993</v>
      </c>
      <c r="M505" s="141">
        <v>223</v>
      </c>
      <c r="N505" s="18">
        <v>44258</v>
      </c>
      <c r="O505" s="141">
        <f t="shared" si="712"/>
        <v>0</v>
      </c>
      <c r="P505" s="19">
        <f t="shared" si="716"/>
        <v>0</v>
      </c>
      <c r="Q505" s="20"/>
      <c r="R505" s="17"/>
      <c r="S505" s="14"/>
      <c r="T505" s="14"/>
      <c r="U505" s="16">
        <v>0</v>
      </c>
      <c r="V505" s="14">
        <f>U505*E505</f>
        <v>0</v>
      </c>
      <c r="W505" s="71"/>
      <c r="Y505" s="21">
        <f>G505-V505</f>
        <v>0</v>
      </c>
      <c r="AE505" s="22"/>
      <c r="AF505" s="22"/>
    </row>
    <row r="506" spans="1:102" ht="41.25" customHeight="1">
      <c r="A506" s="131">
        <v>6</v>
      </c>
      <c r="B506" s="13" t="s">
        <v>39</v>
      </c>
      <c r="C506" s="14" t="s">
        <v>20</v>
      </c>
      <c r="D506" s="131" t="s">
        <v>177</v>
      </c>
      <c r="E506" s="135">
        <v>4.6639999999999997</v>
      </c>
      <c r="F506" s="16">
        <v>230</v>
      </c>
      <c r="G506" s="96">
        <f t="shared" ref="G506" si="718">F506*E506</f>
        <v>1072.72</v>
      </c>
      <c r="H506" s="18">
        <v>45107</v>
      </c>
      <c r="I506" s="84">
        <v>44328</v>
      </c>
      <c r="J506" s="134">
        <v>1119</v>
      </c>
      <c r="K506" s="141">
        <v>300</v>
      </c>
      <c r="L506" s="14">
        <f t="shared" ref="L506:L507" si="719">K506*E506</f>
        <v>1399.1999999999998</v>
      </c>
      <c r="M506" s="141">
        <v>441</v>
      </c>
      <c r="N506" s="18">
        <v>44305</v>
      </c>
      <c r="O506" s="141">
        <f t="shared" si="712"/>
        <v>230</v>
      </c>
      <c r="P506" s="19">
        <f t="shared" si="716"/>
        <v>1072.72</v>
      </c>
      <c r="Q506" s="131"/>
      <c r="R506" s="17"/>
      <c r="S506" s="28"/>
      <c r="T506" s="28"/>
      <c r="U506" s="16">
        <v>0</v>
      </c>
      <c r="V506" s="14">
        <f t="shared" ref="V506:V507" si="720">U506*E506</f>
        <v>0</v>
      </c>
      <c r="W506" s="71"/>
      <c r="X506" s="83"/>
      <c r="AF506" s="22"/>
      <c r="AG506" s="22"/>
    </row>
    <row r="507" spans="1:102" ht="49.5" customHeight="1">
      <c r="A507" s="131">
        <v>7</v>
      </c>
      <c r="B507" s="13" t="s">
        <v>197</v>
      </c>
      <c r="C507" s="14" t="s">
        <v>20</v>
      </c>
      <c r="D507" s="131" t="s">
        <v>177</v>
      </c>
      <c r="E507" s="23">
        <v>4.6639999999999997</v>
      </c>
      <c r="F507" s="16">
        <v>0</v>
      </c>
      <c r="G507" s="17">
        <f>F507*E507</f>
        <v>0</v>
      </c>
      <c r="H507" s="18">
        <v>45107</v>
      </c>
      <c r="I507" s="12">
        <v>44354</v>
      </c>
      <c r="J507" s="134">
        <v>1393</v>
      </c>
      <c r="K507" s="34">
        <v>400</v>
      </c>
      <c r="L507" s="14">
        <f t="shared" si="719"/>
        <v>1865.6</v>
      </c>
      <c r="M507" s="141">
        <v>441</v>
      </c>
      <c r="N507" s="18">
        <v>44305</v>
      </c>
      <c r="O507" s="16">
        <f>K507-U507</f>
        <v>120</v>
      </c>
      <c r="P507" s="19">
        <f t="shared" si="716"/>
        <v>559.67999999999995</v>
      </c>
      <c r="Q507" s="20"/>
      <c r="R507" s="17"/>
      <c r="S507" s="14"/>
      <c r="T507" s="14"/>
      <c r="U507" s="16">
        <v>280</v>
      </c>
      <c r="V507" s="14">
        <f t="shared" si="720"/>
        <v>1305.9199999999998</v>
      </c>
      <c r="W507" s="71"/>
      <c r="Y507" s="21">
        <f>G507-V507</f>
        <v>-1305.9199999999998</v>
      </c>
      <c r="AE507" s="22"/>
      <c r="AF507" s="22"/>
    </row>
    <row r="508" spans="1:102" ht="45" customHeight="1">
      <c r="A508" s="131">
        <v>8</v>
      </c>
      <c r="B508" s="13" t="s">
        <v>45</v>
      </c>
      <c r="C508" s="14" t="s">
        <v>20</v>
      </c>
      <c r="D508" s="131" t="s">
        <v>132</v>
      </c>
      <c r="E508" s="96">
        <v>5.08</v>
      </c>
      <c r="F508" s="16">
        <v>0</v>
      </c>
      <c r="G508" s="96">
        <f t="shared" ref="G508:G514" si="721">F508*E508</f>
        <v>0</v>
      </c>
      <c r="H508" s="18">
        <v>44469</v>
      </c>
      <c r="I508" s="12"/>
      <c r="J508" s="134"/>
      <c r="K508" s="141"/>
      <c r="L508" s="14">
        <f t="shared" ref="L508:L515" si="722">K508*E508</f>
        <v>0</v>
      </c>
      <c r="M508" s="141">
        <v>419</v>
      </c>
      <c r="N508" s="18">
        <v>43935</v>
      </c>
      <c r="O508" s="141">
        <f t="shared" si="712"/>
        <v>0</v>
      </c>
      <c r="P508" s="19">
        <f t="shared" si="716"/>
        <v>0</v>
      </c>
      <c r="Q508" s="97"/>
      <c r="R508" s="14"/>
      <c r="S508" s="14"/>
      <c r="T508" s="14"/>
      <c r="U508" s="16">
        <v>0</v>
      </c>
      <c r="V508" s="14">
        <f t="shared" ref="V508:V514" si="723">U508*E508</f>
        <v>0</v>
      </c>
      <c r="W508" s="71"/>
      <c r="X508" s="83"/>
      <c r="AF508" s="22"/>
      <c r="AG508" s="22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</row>
    <row r="509" spans="1:102" ht="50.25" customHeight="1">
      <c r="A509" s="131">
        <v>9</v>
      </c>
      <c r="B509" s="13" t="s">
        <v>45</v>
      </c>
      <c r="C509" s="14" t="s">
        <v>20</v>
      </c>
      <c r="D509" s="131" t="s">
        <v>186</v>
      </c>
      <c r="E509" s="96">
        <v>5.4130000000000003</v>
      </c>
      <c r="F509" s="141">
        <v>0</v>
      </c>
      <c r="G509" s="96">
        <f t="shared" si="721"/>
        <v>0</v>
      </c>
      <c r="H509" s="18">
        <v>44804</v>
      </c>
      <c r="I509" s="12">
        <v>44270</v>
      </c>
      <c r="J509" s="134">
        <v>337</v>
      </c>
      <c r="K509" s="141">
        <v>200</v>
      </c>
      <c r="L509" s="14">
        <f>K509*E509</f>
        <v>1082.6000000000001</v>
      </c>
      <c r="M509" s="141">
        <v>260</v>
      </c>
      <c r="N509" s="18">
        <v>44266</v>
      </c>
      <c r="O509" s="141">
        <f t="shared" si="712"/>
        <v>0</v>
      </c>
      <c r="P509" s="19">
        <f t="shared" si="716"/>
        <v>0</v>
      </c>
      <c r="Q509" s="97"/>
      <c r="R509" s="14"/>
      <c r="S509" s="14"/>
      <c r="T509" s="14"/>
      <c r="U509" s="141">
        <v>0</v>
      </c>
      <c r="V509" s="14">
        <f>U509*E509</f>
        <v>0</v>
      </c>
      <c r="W509" s="71"/>
      <c r="X509" s="83"/>
      <c r="AF509" s="22"/>
      <c r="AG509" s="22"/>
    </row>
    <row r="510" spans="1:102" ht="50.25" customHeight="1">
      <c r="A510" s="131">
        <v>10</v>
      </c>
      <c r="B510" s="13" t="s">
        <v>45</v>
      </c>
      <c r="C510" s="14" t="s">
        <v>20</v>
      </c>
      <c r="D510" s="131" t="s">
        <v>186</v>
      </c>
      <c r="E510" s="96">
        <v>5.4130000000000003</v>
      </c>
      <c r="F510" s="16">
        <v>180</v>
      </c>
      <c r="G510" s="96">
        <f t="shared" si="721"/>
        <v>974.34</v>
      </c>
      <c r="H510" s="18">
        <v>44804</v>
      </c>
      <c r="I510" s="84">
        <v>44287</v>
      </c>
      <c r="J510" s="134">
        <v>668</v>
      </c>
      <c r="K510" s="141">
        <v>200</v>
      </c>
      <c r="L510" s="14">
        <f t="shared" ref="L510" si="724">K510*E510</f>
        <v>1082.6000000000001</v>
      </c>
      <c r="M510" s="141">
        <v>260</v>
      </c>
      <c r="N510" s="18">
        <v>44266</v>
      </c>
      <c r="O510" s="141">
        <f t="shared" si="712"/>
        <v>140</v>
      </c>
      <c r="P510" s="19">
        <f t="shared" si="716"/>
        <v>757.82</v>
      </c>
      <c r="Q510" s="20"/>
      <c r="R510" s="17"/>
      <c r="S510" s="14"/>
      <c r="T510" s="14"/>
      <c r="U510" s="16">
        <v>40</v>
      </c>
      <c r="V510" s="14">
        <f t="shared" ref="V510" si="725">U510*E510</f>
        <v>216.52</v>
      </c>
      <c r="W510" s="71"/>
      <c r="X510" s="83"/>
      <c r="AF510" s="22"/>
      <c r="AG510" s="22"/>
    </row>
    <row r="511" spans="1:102" ht="50.25" customHeight="1">
      <c r="A511" s="131">
        <v>11</v>
      </c>
      <c r="B511" s="13" t="s">
        <v>45</v>
      </c>
      <c r="C511" s="14" t="s">
        <v>20</v>
      </c>
      <c r="D511" s="131" t="s">
        <v>186</v>
      </c>
      <c r="E511" s="96">
        <v>5.4130000000000003</v>
      </c>
      <c r="F511" s="141">
        <v>0</v>
      </c>
      <c r="G511" s="96">
        <f t="shared" si="721"/>
        <v>0</v>
      </c>
      <c r="H511" s="18">
        <v>44804</v>
      </c>
      <c r="I511" s="84">
        <v>44328</v>
      </c>
      <c r="J511" s="134">
        <v>1119</v>
      </c>
      <c r="K511" s="141">
        <v>150</v>
      </c>
      <c r="L511" s="14">
        <f>K511*E511</f>
        <v>811.95</v>
      </c>
      <c r="M511" s="141">
        <v>260</v>
      </c>
      <c r="N511" s="18">
        <v>44266</v>
      </c>
      <c r="O511" s="141">
        <f t="shared" si="712"/>
        <v>0</v>
      </c>
      <c r="P511" s="19">
        <f t="shared" si="716"/>
        <v>0</v>
      </c>
      <c r="Q511" s="97"/>
      <c r="R511" s="14"/>
      <c r="S511" s="14"/>
      <c r="T511" s="14"/>
      <c r="U511" s="141">
        <v>0</v>
      </c>
      <c r="V511" s="14">
        <f>U511*E511</f>
        <v>0</v>
      </c>
      <c r="W511" s="71"/>
      <c r="X511" s="83"/>
      <c r="AF511" s="22"/>
      <c r="AG511" s="22"/>
    </row>
    <row r="512" spans="1:102" ht="50.25" customHeight="1">
      <c r="A512" s="131">
        <v>12</v>
      </c>
      <c r="B512" s="13" t="s">
        <v>45</v>
      </c>
      <c r="C512" s="14" t="s">
        <v>20</v>
      </c>
      <c r="D512" s="131" t="s">
        <v>186</v>
      </c>
      <c r="E512" s="96">
        <v>5.4130000000000003</v>
      </c>
      <c r="F512" s="16">
        <v>0</v>
      </c>
      <c r="G512" s="96">
        <f t="shared" si="721"/>
        <v>0</v>
      </c>
      <c r="H512" s="18">
        <v>44804</v>
      </c>
      <c r="I512" s="12">
        <v>44354</v>
      </c>
      <c r="J512" s="134">
        <v>1393</v>
      </c>
      <c r="K512" s="141">
        <v>150</v>
      </c>
      <c r="L512" s="14">
        <f t="shared" ref="L512" si="726">K512*E512</f>
        <v>811.95</v>
      </c>
      <c r="M512" s="141">
        <v>260</v>
      </c>
      <c r="N512" s="18">
        <v>44266</v>
      </c>
      <c r="O512" s="16">
        <f>K512-U512</f>
        <v>0</v>
      </c>
      <c r="P512" s="19">
        <f t="shared" si="716"/>
        <v>0</v>
      </c>
      <c r="Q512" s="20"/>
      <c r="R512" s="17"/>
      <c r="S512" s="14"/>
      <c r="T512" s="14"/>
      <c r="U512" s="16">
        <f>K512</f>
        <v>150</v>
      </c>
      <c r="V512" s="14">
        <f t="shared" ref="V512" si="727">U512*E512</f>
        <v>811.95</v>
      </c>
      <c r="W512" s="71"/>
      <c r="X512" s="83"/>
      <c r="AF512" s="22"/>
      <c r="AG512" s="22"/>
    </row>
    <row r="513" spans="1:102" s="27" customFormat="1" ht="52.5" customHeight="1">
      <c r="A513" s="131">
        <v>13</v>
      </c>
      <c r="B513" s="13" t="s">
        <v>187</v>
      </c>
      <c r="C513" s="14" t="s">
        <v>20</v>
      </c>
      <c r="D513" s="131" t="s">
        <v>183</v>
      </c>
      <c r="E513" s="23">
        <v>3.8170000000000002</v>
      </c>
      <c r="F513" s="16">
        <v>0</v>
      </c>
      <c r="G513" s="17">
        <f t="shared" si="721"/>
        <v>0</v>
      </c>
      <c r="H513" s="18">
        <v>44651</v>
      </c>
      <c r="I513" s="12">
        <v>44270</v>
      </c>
      <c r="J513" s="134">
        <v>337</v>
      </c>
      <c r="K513" s="141">
        <v>80</v>
      </c>
      <c r="L513" s="14">
        <f t="shared" si="722"/>
        <v>305.36</v>
      </c>
      <c r="M513" s="141">
        <v>273</v>
      </c>
      <c r="N513" s="18">
        <v>44267</v>
      </c>
      <c r="O513" s="141">
        <f t="shared" si="712"/>
        <v>0</v>
      </c>
      <c r="P513" s="19">
        <f t="shared" si="716"/>
        <v>0</v>
      </c>
      <c r="Q513" s="20"/>
      <c r="R513" s="17"/>
      <c r="S513" s="14"/>
      <c r="T513" s="14"/>
      <c r="U513" s="16">
        <v>0</v>
      </c>
      <c r="V513" s="14">
        <f t="shared" si="723"/>
        <v>0</v>
      </c>
      <c r="W513" s="71"/>
      <c r="X513" s="24"/>
      <c r="Y513" s="21">
        <f t="shared" ref="Y513:Y514" si="728">G513-V513</f>
        <v>0</v>
      </c>
      <c r="Z513" s="25"/>
      <c r="AA513" s="25"/>
      <c r="AB513" s="26"/>
      <c r="AC513" s="26"/>
      <c r="AD513" s="26"/>
      <c r="AE513" s="22"/>
      <c r="AF513" s="22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6"/>
      <c r="BL513" s="26"/>
      <c r="BM513" s="26"/>
      <c r="BN513" s="26"/>
      <c r="BO513" s="26"/>
      <c r="BP513" s="26"/>
      <c r="BQ513" s="26"/>
      <c r="BR513" s="26"/>
      <c r="BS513" s="26"/>
      <c r="BT513" s="26"/>
      <c r="BU513" s="26"/>
      <c r="BV513" s="26"/>
      <c r="BW513" s="26"/>
      <c r="BX513" s="26"/>
      <c r="BY513" s="26"/>
      <c r="BZ513" s="26"/>
      <c r="CA513" s="26"/>
      <c r="CB513" s="26"/>
      <c r="CC513" s="26"/>
      <c r="CD513" s="26"/>
      <c r="CE513" s="26"/>
      <c r="CF513" s="26"/>
      <c r="CG513" s="26"/>
      <c r="CH513" s="26"/>
      <c r="CI513" s="26"/>
      <c r="CJ513" s="26"/>
      <c r="CK513" s="26"/>
      <c r="CL513" s="26"/>
      <c r="CM513" s="26"/>
      <c r="CN513" s="26"/>
      <c r="CO513" s="26"/>
      <c r="CP513" s="26"/>
      <c r="CQ513" s="26"/>
      <c r="CR513" s="26"/>
      <c r="CS513" s="26"/>
      <c r="CT513" s="26"/>
      <c r="CU513" s="26"/>
      <c r="CV513" s="26"/>
      <c r="CW513" s="26"/>
      <c r="CX513" s="26"/>
    </row>
    <row r="514" spans="1:102" s="27" customFormat="1" ht="52.5" customHeight="1">
      <c r="A514" s="131">
        <v>14</v>
      </c>
      <c r="B514" s="13" t="s">
        <v>187</v>
      </c>
      <c r="C514" s="14" t="s">
        <v>20</v>
      </c>
      <c r="D514" s="131" t="s">
        <v>185</v>
      </c>
      <c r="E514" s="23">
        <v>3.8170000000000002</v>
      </c>
      <c r="F514" s="16">
        <v>0</v>
      </c>
      <c r="G514" s="17">
        <f t="shared" si="721"/>
        <v>0</v>
      </c>
      <c r="H514" s="18">
        <v>44651</v>
      </c>
      <c r="I514" s="84">
        <v>44287</v>
      </c>
      <c r="J514" s="134">
        <v>668</v>
      </c>
      <c r="K514" s="141">
        <v>60</v>
      </c>
      <c r="L514" s="14">
        <f t="shared" si="722"/>
        <v>229.02</v>
      </c>
      <c r="M514" s="141">
        <v>273</v>
      </c>
      <c r="N514" s="18">
        <v>44267</v>
      </c>
      <c r="O514" s="141">
        <f t="shared" si="712"/>
        <v>0</v>
      </c>
      <c r="P514" s="19">
        <f t="shared" si="716"/>
        <v>0</v>
      </c>
      <c r="Q514" s="20"/>
      <c r="R514" s="17"/>
      <c r="S514" s="14"/>
      <c r="T514" s="14"/>
      <c r="U514" s="16">
        <v>0</v>
      </c>
      <c r="V514" s="14">
        <f t="shared" si="723"/>
        <v>0</v>
      </c>
      <c r="W514" s="71"/>
      <c r="X514" s="24"/>
      <c r="Y514" s="21">
        <f t="shared" si="728"/>
        <v>0</v>
      </c>
      <c r="Z514" s="25"/>
      <c r="AA514" s="25"/>
      <c r="AB514" s="26"/>
      <c r="AC514" s="26"/>
      <c r="AD514" s="26"/>
      <c r="AE514" s="22"/>
      <c r="AF514" s="22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  <c r="BM514" s="26"/>
      <c r="BN514" s="26"/>
      <c r="BO514" s="26"/>
      <c r="BP514" s="26"/>
      <c r="BQ514" s="26"/>
      <c r="BR514" s="26"/>
      <c r="BS514" s="26"/>
      <c r="BT514" s="26"/>
      <c r="BU514" s="26"/>
      <c r="BV514" s="26"/>
      <c r="BW514" s="26"/>
      <c r="BX514" s="26"/>
      <c r="BY514" s="26"/>
      <c r="BZ514" s="26"/>
      <c r="CA514" s="26"/>
      <c r="CB514" s="26"/>
      <c r="CC514" s="26"/>
      <c r="CD514" s="26"/>
      <c r="CE514" s="26"/>
      <c r="CF514" s="26"/>
      <c r="CG514" s="26"/>
      <c r="CH514" s="26"/>
      <c r="CI514" s="26"/>
      <c r="CJ514" s="26"/>
      <c r="CK514" s="26"/>
      <c r="CL514" s="26"/>
      <c r="CM514" s="26"/>
      <c r="CN514" s="26"/>
      <c r="CO514" s="26"/>
      <c r="CP514" s="26"/>
      <c r="CQ514" s="26"/>
      <c r="CR514" s="26"/>
      <c r="CS514" s="26"/>
      <c r="CT514" s="26"/>
      <c r="CU514" s="26"/>
      <c r="CV514" s="26"/>
      <c r="CW514" s="26"/>
      <c r="CX514" s="26"/>
    </row>
    <row r="515" spans="1:102" ht="44.25" customHeight="1">
      <c r="A515" s="131">
        <v>15</v>
      </c>
      <c r="B515" s="13" t="s">
        <v>58</v>
      </c>
      <c r="C515" s="124" t="s">
        <v>20</v>
      </c>
      <c r="D515" s="131" t="s">
        <v>92</v>
      </c>
      <c r="E515" s="135">
        <v>55.58</v>
      </c>
      <c r="F515" s="16">
        <v>0</v>
      </c>
      <c r="G515" s="96">
        <f t="shared" ref="G515:G544" si="729">F515*E515</f>
        <v>0</v>
      </c>
      <c r="H515" s="18">
        <v>44316</v>
      </c>
      <c r="I515" s="12">
        <v>44256</v>
      </c>
      <c r="J515" s="134">
        <v>280</v>
      </c>
      <c r="K515" s="141">
        <v>100</v>
      </c>
      <c r="L515" s="14">
        <f t="shared" si="722"/>
        <v>5558</v>
      </c>
      <c r="M515" s="141">
        <v>1204</v>
      </c>
      <c r="N515" s="18">
        <v>43762</v>
      </c>
      <c r="O515" s="141">
        <f t="shared" si="712"/>
        <v>0</v>
      </c>
      <c r="P515" s="19">
        <f t="shared" si="716"/>
        <v>0</v>
      </c>
      <c r="Q515" s="131"/>
      <c r="R515" s="17"/>
      <c r="S515" s="28"/>
      <c r="T515" s="28"/>
      <c r="U515" s="16">
        <v>0</v>
      </c>
      <c r="V515" s="14">
        <f t="shared" ref="V515:V544" si="730">U515*E515</f>
        <v>0</v>
      </c>
      <c r="W515" s="71"/>
      <c r="X515" s="83"/>
      <c r="AF515" s="22"/>
      <c r="AG515" s="22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</row>
    <row r="516" spans="1:102" s="27" customFormat="1" ht="30.75" customHeight="1">
      <c r="A516" s="131">
        <v>16</v>
      </c>
      <c r="B516" s="13" t="s">
        <v>59</v>
      </c>
      <c r="C516" s="124" t="s">
        <v>20</v>
      </c>
      <c r="D516" s="131" t="s">
        <v>94</v>
      </c>
      <c r="E516" s="135">
        <v>55.58</v>
      </c>
      <c r="F516" s="16">
        <v>0</v>
      </c>
      <c r="G516" s="14">
        <f t="shared" si="729"/>
        <v>0</v>
      </c>
      <c r="H516" s="18">
        <v>44347</v>
      </c>
      <c r="I516" s="84">
        <v>44287</v>
      </c>
      <c r="J516" s="134">
        <v>668</v>
      </c>
      <c r="K516" s="141">
        <v>100</v>
      </c>
      <c r="L516" s="14">
        <f>K516*E516</f>
        <v>5558</v>
      </c>
      <c r="M516" s="141">
        <v>226</v>
      </c>
      <c r="N516" s="18">
        <v>44259</v>
      </c>
      <c r="O516" s="141">
        <f t="shared" si="712"/>
        <v>0</v>
      </c>
      <c r="P516" s="19">
        <f t="shared" si="716"/>
        <v>0</v>
      </c>
      <c r="Q516" s="131"/>
      <c r="R516" s="17"/>
      <c r="S516" s="155"/>
      <c r="T516" s="155"/>
      <c r="U516" s="16">
        <v>0</v>
      </c>
      <c r="V516" s="14">
        <f t="shared" si="730"/>
        <v>0</v>
      </c>
      <c r="W516" s="71"/>
      <c r="X516" s="156"/>
      <c r="Y516" s="26"/>
      <c r="Z516" s="26"/>
      <c r="AA516" s="26"/>
      <c r="AB516" s="26"/>
      <c r="AC516" s="26"/>
      <c r="AD516" s="26"/>
      <c r="AE516" s="26"/>
      <c r="AF516" s="157"/>
      <c r="AG516" s="157"/>
    </row>
    <row r="517" spans="1:102" ht="37.5" customHeight="1">
      <c r="A517" s="131">
        <v>17</v>
      </c>
      <c r="B517" s="13" t="s">
        <v>59</v>
      </c>
      <c r="C517" s="124" t="s">
        <v>20</v>
      </c>
      <c r="D517" s="131" t="s">
        <v>47</v>
      </c>
      <c r="E517" s="135">
        <v>55.58</v>
      </c>
      <c r="F517" s="16">
        <v>51</v>
      </c>
      <c r="G517" s="96">
        <f t="shared" si="729"/>
        <v>2834.58</v>
      </c>
      <c r="H517" s="18">
        <v>44377</v>
      </c>
      <c r="I517" s="84">
        <v>44328</v>
      </c>
      <c r="J517" s="134">
        <v>1119</v>
      </c>
      <c r="K517" s="141">
        <v>100</v>
      </c>
      <c r="L517" s="14">
        <f t="shared" ref="L517:L518" si="731">K517*E517</f>
        <v>5558</v>
      </c>
      <c r="M517" s="141">
        <v>226</v>
      </c>
      <c r="N517" s="18">
        <v>44259</v>
      </c>
      <c r="O517" s="141">
        <f t="shared" si="712"/>
        <v>51</v>
      </c>
      <c r="P517" s="19">
        <f t="shared" si="716"/>
        <v>2834.58</v>
      </c>
      <c r="Q517" s="131"/>
      <c r="R517" s="17"/>
      <c r="S517" s="28"/>
      <c r="T517" s="28"/>
      <c r="U517" s="16">
        <v>0</v>
      </c>
      <c r="V517" s="14">
        <f>U517*E517</f>
        <v>0</v>
      </c>
      <c r="W517" s="71"/>
      <c r="X517" s="83"/>
      <c r="AF517" s="22"/>
      <c r="AG517" s="22"/>
    </row>
    <row r="518" spans="1:102" ht="37.5" customHeight="1">
      <c r="A518" s="131">
        <v>18</v>
      </c>
      <c r="B518" s="13" t="s">
        <v>59</v>
      </c>
      <c r="C518" s="124" t="s">
        <v>20</v>
      </c>
      <c r="D518" s="131" t="s">
        <v>47</v>
      </c>
      <c r="E518" s="135">
        <v>55.58</v>
      </c>
      <c r="F518" s="16">
        <v>0</v>
      </c>
      <c r="G518" s="96">
        <f t="shared" si="729"/>
        <v>0</v>
      </c>
      <c r="H518" s="18">
        <v>44377</v>
      </c>
      <c r="I518" s="84">
        <v>44358</v>
      </c>
      <c r="J518" s="134">
        <v>1513</v>
      </c>
      <c r="K518" s="141">
        <v>200</v>
      </c>
      <c r="L518" s="14">
        <f t="shared" si="731"/>
        <v>11116</v>
      </c>
      <c r="M518" s="141">
        <v>636</v>
      </c>
      <c r="N518" s="18">
        <v>44355</v>
      </c>
      <c r="O518" s="16">
        <f>K518-U518</f>
        <v>200</v>
      </c>
      <c r="P518" s="19">
        <f t="shared" si="716"/>
        <v>11116</v>
      </c>
      <c r="Q518" s="131"/>
      <c r="R518" s="17"/>
      <c r="S518" s="28"/>
      <c r="T518" s="28"/>
      <c r="U518" s="16">
        <v>0</v>
      </c>
      <c r="V518" s="14">
        <f>U518*E518</f>
        <v>0</v>
      </c>
      <c r="W518" s="71"/>
      <c r="X518" s="83"/>
      <c r="AF518" s="22"/>
      <c r="AG518" s="22"/>
    </row>
    <row r="519" spans="1:102" ht="38.25" customHeight="1">
      <c r="A519" s="131">
        <v>19</v>
      </c>
      <c r="B519" s="13" t="s">
        <v>35</v>
      </c>
      <c r="C519" s="14" t="s">
        <v>20</v>
      </c>
      <c r="D519" s="131" t="s">
        <v>82</v>
      </c>
      <c r="E519" s="14">
        <v>16.91</v>
      </c>
      <c r="F519" s="131">
        <v>0</v>
      </c>
      <c r="G519" s="17">
        <f t="shared" ref="G519:G525" si="732">F519*E519</f>
        <v>0</v>
      </c>
      <c r="H519" s="18">
        <v>44358</v>
      </c>
      <c r="I519" s="12"/>
      <c r="J519" s="134"/>
      <c r="K519" s="141"/>
      <c r="L519" s="85">
        <f t="shared" ref="L519:L525" si="733">K519*E519</f>
        <v>0</v>
      </c>
      <c r="M519" s="141">
        <v>889</v>
      </c>
      <c r="N519" s="18">
        <v>43676</v>
      </c>
      <c r="O519" s="141">
        <f t="shared" si="712"/>
        <v>0</v>
      </c>
      <c r="P519" s="19">
        <f t="shared" si="716"/>
        <v>0</v>
      </c>
      <c r="Q519" s="131"/>
      <c r="R519" s="131"/>
      <c r="S519" s="131"/>
      <c r="T519" s="131"/>
      <c r="U519" s="131">
        <v>0</v>
      </c>
      <c r="V519" s="17">
        <f t="shared" ref="V519:V525" si="734">U519*E519</f>
        <v>0</v>
      </c>
      <c r="W519" s="81"/>
      <c r="X519" s="83"/>
      <c r="AF519" s="22"/>
      <c r="AG519" s="22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</row>
    <row r="520" spans="1:102" ht="38.25" customHeight="1">
      <c r="A520" s="131">
        <v>20</v>
      </c>
      <c r="B520" s="13" t="s">
        <v>35</v>
      </c>
      <c r="C520" s="14" t="s">
        <v>20</v>
      </c>
      <c r="D520" s="131" t="s">
        <v>139</v>
      </c>
      <c r="E520" s="14">
        <v>16.91</v>
      </c>
      <c r="F520" s="131">
        <v>0</v>
      </c>
      <c r="G520" s="17">
        <f t="shared" si="732"/>
        <v>0</v>
      </c>
      <c r="H520" s="18">
        <v>44325</v>
      </c>
      <c r="I520" s="12"/>
      <c r="J520" s="134"/>
      <c r="K520" s="141"/>
      <c r="L520" s="85">
        <f t="shared" si="733"/>
        <v>0</v>
      </c>
      <c r="M520" s="141">
        <v>889</v>
      </c>
      <c r="N520" s="18">
        <v>43676</v>
      </c>
      <c r="O520" s="141">
        <f t="shared" si="712"/>
        <v>0</v>
      </c>
      <c r="P520" s="19">
        <f t="shared" si="716"/>
        <v>0</v>
      </c>
      <c r="Q520" s="131"/>
      <c r="R520" s="131"/>
      <c r="S520" s="131"/>
      <c r="T520" s="131"/>
      <c r="U520" s="131">
        <v>0</v>
      </c>
      <c r="V520" s="17">
        <f t="shared" si="734"/>
        <v>0</v>
      </c>
      <c r="W520" s="81"/>
      <c r="X520" s="83"/>
      <c r="AF520" s="22"/>
      <c r="AG520" s="22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</row>
    <row r="521" spans="1:102" ht="38.25" customHeight="1">
      <c r="A521" s="131">
        <v>21</v>
      </c>
      <c r="B521" s="13" t="s">
        <v>35</v>
      </c>
      <c r="C521" s="14" t="s">
        <v>20</v>
      </c>
      <c r="D521" s="131" t="s">
        <v>140</v>
      </c>
      <c r="E521" s="14">
        <v>16.91</v>
      </c>
      <c r="F521" s="131">
        <v>0</v>
      </c>
      <c r="G521" s="17">
        <f t="shared" ref="G521" si="735">F521*E521</f>
        <v>0</v>
      </c>
      <c r="H521" s="18">
        <v>44351</v>
      </c>
      <c r="I521" s="12">
        <v>44256</v>
      </c>
      <c r="J521" s="134">
        <v>280</v>
      </c>
      <c r="K521" s="141">
        <v>56</v>
      </c>
      <c r="L521" s="85">
        <f t="shared" ref="L521" si="736">K521*E521</f>
        <v>946.96</v>
      </c>
      <c r="M521" s="141">
        <v>158</v>
      </c>
      <c r="N521" s="18">
        <v>44239</v>
      </c>
      <c r="O521" s="141">
        <f t="shared" si="712"/>
        <v>0</v>
      </c>
      <c r="P521" s="19">
        <f t="shared" ref="P521" si="737">O521*E521</f>
        <v>0</v>
      </c>
      <c r="Q521" s="131"/>
      <c r="R521" s="131"/>
      <c r="S521" s="131"/>
      <c r="T521" s="131"/>
      <c r="U521" s="131">
        <v>0</v>
      </c>
      <c r="V521" s="17">
        <f t="shared" ref="V521" si="738">U521*E521</f>
        <v>0</v>
      </c>
      <c r="W521" s="81"/>
      <c r="X521" s="83"/>
      <c r="AF521" s="22"/>
      <c r="AG521" s="22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</row>
    <row r="522" spans="1:102" ht="36" customHeight="1">
      <c r="A522" s="131">
        <v>22</v>
      </c>
      <c r="B522" s="13" t="s">
        <v>35</v>
      </c>
      <c r="C522" s="14" t="s">
        <v>20</v>
      </c>
      <c r="D522" s="131" t="s">
        <v>82</v>
      </c>
      <c r="E522" s="14">
        <v>16.91</v>
      </c>
      <c r="F522" s="16">
        <v>50</v>
      </c>
      <c r="G522" s="14">
        <f>F522*E522</f>
        <v>845.5</v>
      </c>
      <c r="H522" s="18">
        <v>44358</v>
      </c>
      <c r="I522" s="84">
        <v>44287</v>
      </c>
      <c r="J522" s="134">
        <v>668</v>
      </c>
      <c r="K522" s="34">
        <v>50</v>
      </c>
      <c r="L522" s="14">
        <f>K522*E522</f>
        <v>845.5</v>
      </c>
      <c r="M522" s="134">
        <v>225</v>
      </c>
      <c r="N522" s="12">
        <v>44259</v>
      </c>
      <c r="O522" s="141">
        <f t="shared" si="712"/>
        <v>50</v>
      </c>
      <c r="P522" s="19">
        <f>O522*E522</f>
        <v>845.5</v>
      </c>
      <c r="Q522" s="20"/>
      <c r="R522" s="17"/>
      <c r="S522" s="124"/>
      <c r="T522" s="124"/>
      <c r="U522" s="16">
        <v>0</v>
      </c>
      <c r="V522" s="14">
        <f>U522*E522</f>
        <v>0</v>
      </c>
      <c r="W522" s="91"/>
      <c r="X522" s="83"/>
      <c r="Y522" s="3"/>
      <c r="Z522" s="3"/>
      <c r="AA522" s="3"/>
      <c r="AB522" s="43"/>
      <c r="AC522" s="43"/>
      <c r="AD522" s="43"/>
      <c r="AE522" s="43"/>
      <c r="AF522" s="45"/>
      <c r="AG522" s="45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  <c r="BX522" s="43"/>
      <c r="BY522" s="43"/>
      <c r="BZ522" s="43"/>
      <c r="CA522" s="43"/>
      <c r="CB522" s="43"/>
      <c r="CC522" s="43"/>
      <c r="CD522" s="43"/>
      <c r="CE522" s="43"/>
      <c r="CF522" s="43"/>
      <c r="CG522" s="43"/>
      <c r="CH522" s="43"/>
      <c r="CI522" s="43"/>
      <c r="CJ522" s="43"/>
      <c r="CK522" s="43"/>
      <c r="CL522" s="43"/>
      <c r="CM522" s="43"/>
      <c r="CN522" s="43"/>
      <c r="CO522" s="43"/>
      <c r="CP522" s="43"/>
      <c r="CQ522" s="43"/>
      <c r="CR522" s="43"/>
      <c r="CS522" s="43"/>
      <c r="CT522" s="43"/>
      <c r="CU522" s="43"/>
      <c r="CV522" s="43"/>
      <c r="CW522" s="43"/>
      <c r="CX522" s="43"/>
    </row>
    <row r="523" spans="1:102" ht="38.25" customHeight="1">
      <c r="A523" s="131">
        <v>23</v>
      </c>
      <c r="B523" s="13" t="s">
        <v>35</v>
      </c>
      <c r="C523" s="14" t="s">
        <v>20</v>
      </c>
      <c r="D523" s="131" t="s">
        <v>82</v>
      </c>
      <c r="E523" s="14">
        <v>16.91</v>
      </c>
      <c r="F523" s="144">
        <v>0</v>
      </c>
      <c r="G523" s="17">
        <f t="shared" ref="G523:G524" si="739">F523*E523</f>
        <v>0</v>
      </c>
      <c r="H523" s="18">
        <v>44358</v>
      </c>
      <c r="I523" s="84">
        <v>44328</v>
      </c>
      <c r="J523" s="134">
        <v>1119</v>
      </c>
      <c r="K523" s="141">
        <v>160</v>
      </c>
      <c r="L523" s="85">
        <f t="shared" ref="L523" si="740">K523*E523</f>
        <v>2705.6</v>
      </c>
      <c r="M523" s="141">
        <v>460</v>
      </c>
      <c r="N523" s="18">
        <v>44308</v>
      </c>
      <c r="O523" s="141">
        <f t="shared" si="712"/>
        <v>0</v>
      </c>
      <c r="P523" s="19">
        <f t="shared" ref="P523:P524" si="741">O523*E523</f>
        <v>0</v>
      </c>
      <c r="Q523" s="131"/>
      <c r="R523" s="131"/>
      <c r="S523" s="131"/>
      <c r="T523" s="131"/>
      <c r="U523" s="144">
        <v>0</v>
      </c>
      <c r="V523" s="17">
        <f t="shared" ref="V523" si="742">U523*E523</f>
        <v>0</v>
      </c>
      <c r="W523" s="81"/>
      <c r="X523" s="83"/>
      <c r="AF523" s="22"/>
      <c r="AG523" s="22"/>
    </row>
    <row r="524" spans="1:102" ht="31.5" customHeight="1">
      <c r="A524" s="131">
        <v>24</v>
      </c>
      <c r="B524" s="13" t="s">
        <v>35</v>
      </c>
      <c r="C524" s="14" t="s">
        <v>20</v>
      </c>
      <c r="D524" s="131" t="s">
        <v>202</v>
      </c>
      <c r="E524" s="14">
        <v>20.27</v>
      </c>
      <c r="F524" s="131">
        <v>0</v>
      </c>
      <c r="G524" s="17">
        <f t="shared" si="739"/>
        <v>0</v>
      </c>
      <c r="H524" s="18">
        <v>45091</v>
      </c>
      <c r="I524" s="12">
        <v>44354</v>
      </c>
      <c r="J524" s="134">
        <v>1393</v>
      </c>
      <c r="K524" s="141">
        <v>150</v>
      </c>
      <c r="L524" s="17">
        <f>K524*E524</f>
        <v>3040.5</v>
      </c>
      <c r="M524" s="141">
        <v>597</v>
      </c>
      <c r="N524" s="18">
        <v>44348</v>
      </c>
      <c r="O524" s="16">
        <f>K524-U524</f>
        <v>60</v>
      </c>
      <c r="P524" s="96">
        <f t="shared" si="741"/>
        <v>1216.2</v>
      </c>
      <c r="Q524" s="131"/>
      <c r="R524" s="131"/>
      <c r="S524" s="131"/>
      <c r="T524" s="131"/>
      <c r="U524" s="131">
        <v>90</v>
      </c>
      <c r="V524" s="17">
        <f>U524*E524</f>
        <v>1824.3</v>
      </c>
      <c r="W524" s="81"/>
      <c r="X524" s="83"/>
      <c r="AF524" s="22"/>
      <c r="AG524" s="22"/>
    </row>
    <row r="525" spans="1:102" ht="38.25" customHeight="1">
      <c r="A525" s="131">
        <v>25</v>
      </c>
      <c r="B525" s="13" t="s">
        <v>44</v>
      </c>
      <c r="C525" s="14" t="s">
        <v>20</v>
      </c>
      <c r="D525" s="131" t="s">
        <v>144</v>
      </c>
      <c r="E525" s="96">
        <v>59.100999999999999</v>
      </c>
      <c r="F525" s="141">
        <v>0</v>
      </c>
      <c r="G525" s="96">
        <f t="shared" si="732"/>
        <v>0</v>
      </c>
      <c r="H525" s="18">
        <v>44469</v>
      </c>
      <c r="I525" s="12">
        <v>44216</v>
      </c>
      <c r="J525" s="134">
        <v>107</v>
      </c>
      <c r="K525" s="141">
        <v>150</v>
      </c>
      <c r="L525" s="14">
        <f t="shared" si="733"/>
        <v>8865.15</v>
      </c>
      <c r="M525" s="141">
        <v>1326</v>
      </c>
      <c r="N525" s="18">
        <v>44161</v>
      </c>
      <c r="O525" s="141">
        <f t="shared" si="712"/>
        <v>0</v>
      </c>
      <c r="P525" s="19">
        <f t="shared" si="716"/>
        <v>0</v>
      </c>
      <c r="Q525" s="97"/>
      <c r="R525" s="14"/>
      <c r="S525" s="14"/>
      <c r="T525" s="14"/>
      <c r="U525" s="141">
        <v>0</v>
      </c>
      <c r="V525" s="14">
        <f t="shared" si="734"/>
        <v>0</v>
      </c>
      <c r="W525" s="71"/>
      <c r="X525" s="83">
        <f>G525-V525</f>
        <v>0</v>
      </c>
      <c r="AF525" s="22"/>
      <c r="AG525" s="22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</row>
    <row r="526" spans="1:102" ht="38.25" customHeight="1">
      <c r="A526" s="131">
        <v>26</v>
      </c>
      <c r="B526" s="13" t="s">
        <v>44</v>
      </c>
      <c r="C526" s="14" t="s">
        <v>20</v>
      </c>
      <c r="D526" s="131" t="s">
        <v>144</v>
      </c>
      <c r="E526" s="96">
        <v>59.100999999999999</v>
      </c>
      <c r="F526" s="141">
        <v>0</v>
      </c>
      <c r="G526" s="96">
        <f t="shared" ref="G526:G529" si="743">F526*E526</f>
        <v>0</v>
      </c>
      <c r="H526" s="18">
        <v>44469</v>
      </c>
      <c r="I526" s="12">
        <v>44256</v>
      </c>
      <c r="J526" s="134">
        <v>280</v>
      </c>
      <c r="K526" s="141">
        <v>150</v>
      </c>
      <c r="L526" s="14">
        <f t="shared" ref="L526:L529" si="744">K526*E526</f>
        <v>8865.15</v>
      </c>
      <c r="M526" s="141">
        <v>1326</v>
      </c>
      <c r="N526" s="18">
        <v>44161</v>
      </c>
      <c r="O526" s="141">
        <f t="shared" si="712"/>
        <v>0</v>
      </c>
      <c r="P526" s="19">
        <f t="shared" ref="P526:P529" si="745">O526*E526</f>
        <v>0</v>
      </c>
      <c r="Q526" s="97"/>
      <c r="R526" s="14"/>
      <c r="S526" s="14"/>
      <c r="T526" s="14"/>
      <c r="U526" s="141">
        <v>0</v>
      </c>
      <c r="V526" s="14">
        <f t="shared" ref="V526:V529" si="746">U526*E526</f>
        <v>0</v>
      </c>
      <c r="W526" s="71"/>
      <c r="X526" s="83">
        <f>G526-V526</f>
        <v>0</v>
      </c>
      <c r="AF526" s="22"/>
      <c r="AG526" s="22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</row>
    <row r="527" spans="1:102" ht="38.25" customHeight="1">
      <c r="A527" s="131">
        <v>27</v>
      </c>
      <c r="B527" s="13" t="s">
        <v>44</v>
      </c>
      <c r="C527" s="14" t="s">
        <v>20</v>
      </c>
      <c r="D527" s="131" t="s">
        <v>144</v>
      </c>
      <c r="E527" s="96">
        <v>59.100999999999999</v>
      </c>
      <c r="F527" s="16">
        <v>50</v>
      </c>
      <c r="G527" s="96">
        <f t="shared" si="743"/>
        <v>2955.05</v>
      </c>
      <c r="H527" s="18">
        <v>44469</v>
      </c>
      <c r="I527" s="84">
        <v>44287</v>
      </c>
      <c r="J527" s="134">
        <v>668</v>
      </c>
      <c r="K527" s="141">
        <v>100</v>
      </c>
      <c r="L527" s="14">
        <f t="shared" si="744"/>
        <v>5910.1</v>
      </c>
      <c r="M527" s="141">
        <v>1326</v>
      </c>
      <c r="N527" s="18">
        <v>44161</v>
      </c>
      <c r="O527" s="141">
        <f t="shared" si="712"/>
        <v>50</v>
      </c>
      <c r="P527" s="19">
        <f t="shared" si="745"/>
        <v>2955.05</v>
      </c>
      <c r="Q527" s="97"/>
      <c r="R527" s="14"/>
      <c r="S527" s="14"/>
      <c r="T527" s="14"/>
      <c r="U527" s="16">
        <v>0</v>
      </c>
      <c r="V527" s="14">
        <f t="shared" si="746"/>
        <v>0</v>
      </c>
      <c r="W527" s="71"/>
      <c r="X527" s="83">
        <f t="shared" ref="X527:X528" si="747">G527-V527</f>
        <v>2955.05</v>
      </c>
      <c r="AF527" s="22"/>
      <c r="AG527" s="22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</row>
    <row r="528" spans="1:102" ht="38.25" customHeight="1">
      <c r="A528" s="131">
        <v>28</v>
      </c>
      <c r="B528" s="13" t="s">
        <v>44</v>
      </c>
      <c r="C528" s="14" t="s">
        <v>20</v>
      </c>
      <c r="D528" s="131" t="s">
        <v>144</v>
      </c>
      <c r="E528" s="96">
        <v>59.100999999999999</v>
      </c>
      <c r="F528" s="16">
        <v>0</v>
      </c>
      <c r="G528" s="96">
        <f t="shared" si="743"/>
        <v>0</v>
      </c>
      <c r="H528" s="18">
        <v>44469</v>
      </c>
      <c r="I528" s="84">
        <v>44328</v>
      </c>
      <c r="J528" s="134">
        <v>1119</v>
      </c>
      <c r="K528" s="141">
        <v>150</v>
      </c>
      <c r="L528" s="14">
        <f t="shared" si="744"/>
        <v>8865.15</v>
      </c>
      <c r="M528" s="141">
        <v>228</v>
      </c>
      <c r="N528" s="18">
        <v>44259</v>
      </c>
      <c r="O528" s="141">
        <f t="shared" si="712"/>
        <v>0</v>
      </c>
      <c r="P528" s="19">
        <f t="shared" si="745"/>
        <v>0</v>
      </c>
      <c r="Q528" s="97"/>
      <c r="R528" s="14"/>
      <c r="S528" s="14"/>
      <c r="T528" s="14"/>
      <c r="U528" s="16">
        <v>0</v>
      </c>
      <c r="V528" s="14">
        <f t="shared" si="746"/>
        <v>0</v>
      </c>
      <c r="W528" s="71"/>
      <c r="X528" s="83">
        <f t="shared" si="747"/>
        <v>0</v>
      </c>
      <c r="AF528" s="22"/>
      <c r="AG528" s="22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</row>
    <row r="529" spans="1:102" ht="38.25" customHeight="1">
      <c r="A529" s="131">
        <v>29</v>
      </c>
      <c r="B529" s="13" t="s">
        <v>44</v>
      </c>
      <c r="C529" s="14" t="s">
        <v>20</v>
      </c>
      <c r="D529" s="131" t="s">
        <v>144</v>
      </c>
      <c r="E529" s="96">
        <v>59.100999999999999</v>
      </c>
      <c r="F529" s="141">
        <v>0</v>
      </c>
      <c r="G529" s="96">
        <f t="shared" si="743"/>
        <v>0</v>
      </c>
      <c r="H529" s="18">
        <v>44469</v>
      </c>
      <c r="I529" s="12">
        <v>44354</v>
      </c>
      <c r="J529" s="134">
        <v>1393</v>
      </c>
      <c r="K529" s="141">
        <v>250</v>
      </c>
      <c r="L529" s="14">
        <f t="shared" si="744"/>
        <v>14775.25</v>
      </c>
      <c r="M529" s="141">
        <v>228</v>
      </c>
      <c r="N529" s="18">
        <v>44259</v>
      </c>
      <c r="O529" s="16">
        <f>K529-U529</f>
        <v>250</v>
      </c>
      <c r="P529" s="19">
        <f t="shared" si="745"/>
        <v>14775.25</v>
      </c>
      <c r="Q529" s="97"/>
      <c r="R529" s="14"/>
      <c r="S529" s="14"/>
      <c r="T529" s="14"/>
      <c r="U529" s="141">
        <v>0</v>
      </c>
      <c r="V529" s="14">
        <f t="shared" si="746"/>
        <v>0</v>
      </c>
      <c r="W529" s="71"/>
      <c r="X529" s="83">
        <f>G529-V529</f>
        <v>0</v>
      </c>
      <c r="AF529" s="22"/>
      <c r="AG529" s="22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</row>
    <row r="530" spans="1:102" ht="38.25" customHeight="1">
      <c r="A530" s="131">
        <v>30</v>
      </c>
      <c r="B530" s="13" t="s">
        <v>44</v>
      </c>
      <c r="C530" s="14" t="s">
        <v>20</v>
      </c>
      <c r="D530" s="131" t="s">
        <v>144</v>
      </c>
      <c r="E530" s="96">
        <v>59.100999999999999</v>
      </c>
      <c r="F530" s="141">
        <v>0</v>
      </c>
      <c r="G530" s="96">
        <f>F530*E530</f>
        <v>0</v>
      </c>
      <c r="H530" s="18">
        <v>44469</v>
      </c>
      <c r="I530" s="12">
        <v>44365</v>
      </c>
      <c r="J530" s="134">
        <v>1710</v>
      </c>
      <c r="K530" s="141">
        <v>400</v>
      </c>
      <c r="L530" s="14">
        <f>K530*E530</f>
        <v>23640.400000000001</v>
      </c>
      <c r="M530" s="141">
        <v>228</v>
      </c>
      <c r="N530" s="18">
        <v>44259</v>
      </c>
      <c r="O530" s="16">
        <f>K530-U530</f>
        <v>230</v>
      </c>
      <c r="P530" s="19">
        <f>O530*E530</f>
        <v>13593.23</v>
      </c>
      <c r="Q530" s="97"/>
      <c r="R530" s="14"/>
      <c r="S530" s="14"/>
      <c r="T530" s="14"/>
      <c r="U530" s="141">
        <v>170</v>
      </c>
      <c r="V530" s="14">
        <f>U530*E530</f>
        <v>10047.17</v>
      </c>
      <c r="W530" s="71"/>
      <c r="X530" s="83">
        <f>G530-V530</f>
        <v>-10047.17</v>
      </c>
      <c r="AF530" s="22"/>
      <c r="AG530" s="22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</row>
    <row r="531" spans="1:102" ht="63.75" customHeight="1">
      <c r="A531" s="131">
        <v>31</v>
      </c>
      <c r="B531" s="13" t="s">
        <v>100</v>
      </c>
      <c r="C531" s="124" t="s">
        <v>20</v>
      </c>
      <c r="D531" s="131" t="s">
        <v>91</v>
      </c>
      <c r="E531" s="23">
        <v>36.090000000000003</v>
      </c>
      <c r="F531" s="16">
        <v>0</v>
      </c>
      <c r="G531" s="17">
        <f t="shared" ref="G531:G543" si="748">F531*E531</f>
        <v>0</v>
      </c>
      <c r="H531" s="18">
        <v>44439</v>
      </c>
      <c r="I531" s="12">
        <v>44256</v>
      </c>
      <c r="J531" s="134">
        <v>280</v>
      </c>
      <c r="K531" s="134">
        <v>100</v>
      </c>
      <c r="L531" s="14">
        <f t="shared" ref="L531:L543" si="749">K531*E531</f>
        <v>3609.0000000000005</v>
      </c>
      <c r="M531" s="141">
        <v>1237</v>
      </c>
      <c r="N531" s="18">
        <v>43773</v>
      </c>
      <c r="O531" s="141">
        <f t="shared" si="712"/>
        <v>0</v>
      </c>
      <c r="P531" s="19">
        <f t="shared" si="716"/>
        <v>0</v>
      </c>
      <c r="Q531" s="20"/>
      <c r="R531" s="17"/>
      <c r="S531" s="28"/>
      <c r="T531" s="28"/>
      <c r="U531" s="16">
        <v>0</v>
      </c>
      <c r="V531" s="14">
        <f t="shared" ref="V531:V543" si="750">U531*E531</f>
        <v>0</v>
      </c>
      <c r="W531" s="71"/>
      <c r="Y531" s="21">
        <f t="shared" ref="Y531" si="751">G531-V531</f>
        <v>0</v>
      </c>
      <c r="AE531" s="22"/>
      <c r="AF531" s="22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</row>
    <row r="532" spans="1:102" ht="53.25" customHeight="1">
      <c r="A532" s="131">
        <v>32</v>
      </c>
      <c r="B532" s="13" t="s">
        <v>101</v>
      </c>
      <c r="C532" s="124" t="s">
        <v>20</v>
      </c>
      <c r="D532" s="131" t="s">
        <v>95</v>
      </c>
      <c r="E532" s="23">
        <v>36.090000000000003</v>
      </c>
      <c r="F532" s="16">
        <v>0</v>
      </c>
      <c r="G532" s="17">
        <f>F532*E532</f>
        <v>0</v>
      </c>
      <c r="H532" s="18">
        <v>44439</v>
      </c>
      <c r="I532" s="84">
        <v>44287</v>
      </c>
      <c r="J532" s="134">
        <v>668</v>
      </c>
      <c r="K532" s="34">
        <v>100</v>
      </c>
      <c r="L532" s="14">
        <f>K532*E532</f>
        <v>3609.0000000000005</v>
      </c>
      <c r="M532" s="141">
        <v>1237</v>
      </c>
      <c r="N532" s="18">
        <v>43773</v>
      </c>
      <c r="O532" s="141">
        <f t="shared" si="712"/>
        <v>0</v>
      </c>
      <c r="P532" s="19">
        <f t="shared" si="716"/>
        <v>0</v>
      </c>
      <c r="Q532" s="20"/>
      <c r="R532" s="17"/>
      <c r="S532" s="124"/>
      <c r="T532" s="124"/>
      <c r="U532" s="16">
        <v>0</v>
      </c>
      <c r="V532" s="14">
        <f t="shared" si="750"/>
        <v>0</v>
      </c>
      <c r="W532" s="71"/>
      <c r="Y532" s="21"/>
      <c r="AE532" s="22"/>
      <c r="AF532" s="22"/>
    </row>
    <row r="533" spans="1:102" ht="72" customHeight="1">
      <c r="A533" s="131">
        <v>33</v>
      </c>
      <c r="B533" s="13" t="s">
        <v>101</v>
      </c>
      <c r="C533" s="124" t="s">
        <v>20</v>
      </c>
      <c r="D533" s="131" t="s">
        <v>95</v>
      </c>
      <c r="E533" s="23">
        <v>36.090000000000003</v>
      </c>
      <c r="F533" s="16">
        <v>59</v>
      </c>
      <c r="G533" s="17">
        <f>F533*E533</f>
        <v>2129.3100000000004</v>
      </c>
      <c r="H533" s="18">
        <v>44439</v>
      </c>
      <c r="I533" s="84">
        <v>44328</v>
      </c>
      <c r="J533" s="134">
        <v>1119</v>
      </c>
      <c r="K533" s="34">
        <v>100</v>
      </c>
      <c r="L533" s="14">
        <f>K533*E533</f>
        <v>3609.0000000000005</v>
      </c>
      <c r="M533" s="141">
        <v>233</v>
      </c>
      <c r="N533" s="18">
        <v>44260</v>
      </c>
      <c r="O533" s="141">
        <f t="shared" si="712"/>
        <v>59</v>
      </c>
      <c r="P533" s="19">
        <f t="shared" si="716"/>
        <v>2129.3100000000004</v>
      </c>
      <c r="Q533" s="20"/>
      <c r="R533" s="17"/>
      <c r="S533" s="124"/>
      <c r="T533" s="124"/>
      <c r="U533" s="16">
        <v>0</v>
      </c>
      <c r="V533" s="14">
        <f t="shared" si="750"/>
        <v>0</v>
      </c>
      <c r="W533" s="71"/>
      <c r="Y533" s="21"/>
      <c r="AE533" s="22"/>
      <c r="AF533" s="22"/>
    </row>
    <row r="534" spans="1:102" ht="63.75" customHeight="1">
      <c r="A534" s="131">
        <v>34</v>
      </c>
      <c r="B534" s="13" t="s">
        <v>101</v>
      </c>
      <c r="C534" s="124" t="s">
        <v>20</v>
      </c>
      <c r="D534" s="131" t="s">
        <v>95</v>
      </c>
      <c r="E534" s="23">
        <v>36.090000000000003</v>
      </c>
      <c r="F534" s="16">
        <v>0</v>
      </c>
      <c r="G534" s="17">
        <f>F534*E534</f>
        <v>0</v>
      </c>
      <c r="H534" s="18">
        <v>44439</v>
      </c>
      <c r="I534" s="134">
        <v>1393</v>
      </c>
      <c r="J534" s="134">
        <v>1283</v>
      </c>
      <c r="K534" s="34">
        <v>150</v>
      </c>
      <c r="L534" s="14">
        <f>K534*E534</f>
        <v>5413.5000000000009</v>
      </c>
      <c r="M534" s="141">
        <v>233</v>
      </c>
      <c r="N534" s="18">
        <v>44260</v>
      </c>
      <c r="O534" s="16">
        <f>K534-U534</f>
        <v>74</v>
      </c>
      <c r="P534" s="19">
        <f t="shared" si="716"/>
        <v>2670.6600000000003</v>
      </c>
      <c r="Q534" s="20"/>
      <c r="R534" s="17"/>
      <c r="S534" s="124"/>
      <c r="T534" s="124"/>
      <c r="U534" s="16">
        <v>76</v>
      </c>
      <c r="V534" s="14">
        <f t="shared" si="750"/>
        <v>2742.84</v>
      </c>
      <c r="W534" s="71"/>
      <c r="Y534" s="21"/>
      <c r="AE534" s="22"/>
      <c r="AF534" s="22"/>
    </row>
    <row r="535" spans="1:102" ht="34.5" customHeight="1">
      <c r="A535" s="131">
        <v>35</v>
      </c>
      <c r="B535" s="31" t="s">
        <v>77</v>
      </c>
      <c r="C535" s="131" t="s">
        <v>20</v>
      </c>
      <c r="D535" s="131" t="s">
        <v>154</v>
      </c>
      <c r="E535" s="32">
        <v>5.4969999999999999</v>
      </c>
      <c r="F535" s="16">
        <v>0</v>
      </c>
      <c r="G535" s="17">
        <f t="shared" si="748"/>
        <v>0</v>
      </c>
      <c r="H535" s="33">
        <v>44397</v>
      </c>
      <c r="I535" s="12">
        <v>44216</v>
      </c>
      <c r="J535" s="134">
        <v>107</v>
      </c>
      <c r="K535" s="34">
        <v>200</v>
      </c>
      <c r="L535" s="14">
        <f t="shared" si="749"/>
        <v>1099.4000000000001</v>
      </c>
      <c r="M535" s="134">
        <v>1250</v>
      </c>
      <c r="N535" s="12">
        <v>44152</v>
      </c>
      <c r="O535" s="141">
        <f t="shared" si="712"/>
        <v>0</v>
      </c>
      <c r="P535" s="19">
        <f t="shared" si="716"/>
        <v>0</v>
      </c>
      <c r="Q535" s="20"/>
      <c r="R535" s="17"/>
      <c r="S535" s="124"/>
      <c r="T535" s="124"/>
      <c r="U535" s="16">
        <v>0</v>
      </c>
      <c r="V535" s="14">
        <f t="shared" si="750"/>
        <v>0</v>
      </c>
      <c r="W535" s="71"/>
      <c r="X535" s="83">
        <f>G535-V535</f>
        <v>0</v>
      </c>
      <c r="AF535" s="22"/>
      <c r="AG535" s="22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</row>
    <row r="536" spans="1:102" ht="34.5" customHeight="1">
      <c r="A536" s="131">
        <v>36</v>
      </c>
      <c r="B536" s="31" t="s">
        <v>77</v>
      </c>
      <c r="C536" s="131" t="s">
        <v>20</v>
      </c>
      <c r="D536" s="131" t="s">
        <v>154</v>
      </c>
      <c r="E536" s="32">
        <v>5.4969999999999999</v>
      </c>
      <c r="F536" s="16">
        <v>0</v>
      </c>
      <c r="G536" s="17">
        <f t="shared" ref="G536:G541" si="752">F536*E536</f>
        <v>0</v>
      </c>
      <c r="H536" s="33">
        <v>44441</v>
      </c>
      <c r="I536" s="12">
        <v>44256</v>
      </c>
      <c r="J536" s="134">
        <v>280</v>
      </c>
      <c r="K536" s="34">
        <v>300</v>
      </c>
      <c r="L536" s="14">
        <f t="shared" ref="L536" si="753">K536*E536</f>
        <v>1649.1</v>
      </c>
      <c r="M536" s="134">
        <v>1250</v>
      </c>
      <c r="N536" s="12">
        <v>44152</v>
      </c>
      <c r="O536" s="141">
        <f t="shared" si="712"/>
        <v>0</v>
      </c>
      <c r="P536" s="19">
        <f t="shared" ref="P536:P541" si="754">O536*E536</f>
        <v>0</v>
      </c>
      <c r="Q536" s="20"/>
      <c r="R536" s="17"/>
      <c r="S536" s="124"/>
      <c r="T536" s="124"/>
      <c r="U536" s="16">
        <v>0</v>
      </c>
      <c r="V536" s="14">
        <f t="shared" ref="V536:V537" si="755">U536*E536</f>
        <v>0</v>
      </c>
      <c r="W536" s="71"/>
      <c r="X536" s="83">
        <f>G536-V536</f>
        <v>0</v>
      </c>
      <c r="AF536" s="22"/>
      <c r="AG536" s="22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</row>
    <row r="537" spans="1:102" ht="34.5" customHeight="1">
      <c r="A537" s="131">
        <v>37</v>
      </c>
      <c r="B537" s="31" t="s">
        <v>77</v>
      </c>
      <c r="C537" s="131" t="s">
        <v>20</v>
      </c>
      <c r="D537" s="131" t="s">
        <v>151</v>
      </c>
      <c r="E537" s="32">
        <v>5.4969999999999999</v>
      </c>
      <c r="F537" s="16">
        <v>0</v>
      </c>
      <c r="G537" s="17">
        <f t="shared" si="752"/>
        <v>0</v>
      </c>
      <c r="H537" s="33">
        <v>44443</v>
      </c>
      <c r="I537" s="84">
        <v>44287</v>
      </c>
      <c r="J537" s="134">
        <v>668</v>
      </c>
      <c r="K537" s="34">
        <v>300</v>
      </c>
      <c r="L537" s="14">
        <f>K537*E537</f>
        <v>1649.1</v>
      </c>
      <c r="M537" s="134">
        <v>1250</v>
      </c>
      <c r="N537" s="12">
        <v>44152</v>
      </c>
      <c r="O537" s="141">
        <f t="shared" si="712"/>
        <v>0</v>
      </c>
      <c r="P537" s="19">
        <f t="shared" si="754"/>
        <v>0</v>
      </c>
      <c r="Q537" s="20"/>
      <c r="R537" s="17"/>
      <c r="S537" s="124"/>
      <c r="T537" s="124"/>
      <c r="U537" s="16">
        <v>0</v>
      </c>
      <c r="V537" s="14">
        <f t="shared" si="755"/>
        <v>0</v>
      </c>
      <c r="W537" s="71"/>
      <c r="X537" s="83"/>
      <c r="AF537" s="22"/>
      <c r="AG537" s="22"/>
    </row>
    <row r="538" spans="1:102" ht="34.5" customHeight="1">
      <c r="A538" s="131">
        <v>38</v>
      </c>
      <c r="B538" s="31" t="s">
        <v>77</v>
      </c>
      <c r="C538" s="131" t="s">
        <v>20</v>
      </c>
      <c r="D538" s="131" t="s">
        <v>151</v>
      </c>
      <c r="E538" s="32">
        <v>5.4969999999999999</v>
      </c>
      <c r="F538" s="16">
        <v>130</v>
      </c>
      <c r="G538" s="17">
        <f>F538*E538</f>
        <v>714.61</v>
      </c>
      <c r="H538" s="33">
        <v>44505</v>
      </c>
      <c r="I538" s="84">
        <v>44328</v>
      </c>
      <c r="J538" s="134">
        <v>1119</v>
      </c>
      <c r="K538" s="34">
        <v>300</v>
      </c>
      <c r="L538" s="14">
        <f>K538*E538</f>
        <v>1649.1</v>
      </c>
      <c r="M538" s="134">
        <v>227</v>
      </c>
      <c r="N538" s="12">
        <v>44259</v>
      </c>
      <c r="O538" s="141">
        <f t="shared" si="712"/>
        <v>130</v>
      </c>
      <c r="P538" s="19">
        <f>O538*E538</f>
        <v>714.61</v>
      </c>
      <c r="Q538" s="20"/>
      <c r="R538" s="17"/>
      <c r="S538" s="124"/>
      <c r="T538" s="124"/>
      <c r="U538" s="16">
        <v>0</v>
      </c>
      <c r="V538" s="14">
        <f>U538*E538</f>
        <v>0</v>
      </c>
      <c r="W538" s="71"/>
      <c r="X538" s="83">
        <f t="shared" ref="X538" si="756">G538-V538</f>
        <v>714.61</v>
      </c>
      <c r="AF538" s="22"/>
      <c r="AG538" s="22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</row>
    <row r="539" spans="1:102" ht="34.5" customHeight="1">
      <c r="A539" s="131">
        <v>39</v>
      </c>
      <c r="B539" s="31" t="s">
        <v>77</v>
      </c>
      <c r="C539" s="131" t="s">
        <v>20</v>
      </c>
      <c r="D539" s="131" t="s">
        <v>151</v>
      </c>
      <c r="E539" s="32">
        <v>5.4969999999999999</v>
      </c>
      <c r="F539" s="16">
        <v>0</v>
      </c>
      <c r="G539" s="17">
        <f t="shared" ref="G539" si="757">F539*E539</f>
        <v>0</v>
      </c>
      <c r="H539" s="33">
        <v>44531</v>
      </c>
      <c r="I539" s="12">
        <v>44354</v>
      </c>
      <c r="J539" s="134">
        <v>1393</v>
      </c>
      <c r="K539" s="34">
        <v>300</v>
      </c>
      <c r="L539" s="14">
        <f>K539*E539</f>
        <v>1649.1</v>
      </c>
      <c r="M539" s="134">
        <v>227</v>
      </c>
      <c r="N539" s="12">
        <v>44259</v>
      </c>
      <c r="O539" s="16">
        <f>K539-U539</f>
        <v>190</v>
      </c>
      <c r="P539" s="19">
        <f t="shared" ref="P539" si="758">O539*E539</f>
        <v>1044.43</v>
      </c>
      <c r="Q539" s="20"/>
      <c r="R539" s="17"/>
      <c r="S539" s="124"/>
      <c r="T539" s="124"/>
      <c r="U539" s="16">
        <v>110</v>
      </c>
      <c r="V539" s="14">
        <f t="shared" ref="V539" si="759">U539*E539</f>
        <v>604.66999999999996</v>
      </c>
      <c r="W539" s="71"/>
      <c r="X539" s="83"/>
      <c r="AF539" s="22"/>
      <c r="AG539" s="22"/>
    </row>
    <row r="540" spans="1:102" ht="38.25" customHeight="1">
      <c r="A540" s="131">
        <v>40</v>
      </c>
      <c r="B540" s="31" t="s">
        <v>42</v>
      </c>
      <c r="C540" s="14" t="s">
        <v>20</v>
      </c>
      <c r="D540" s="131" t="s">
        <v>155</v>
      </c>
      <c r="E540" s="32">
        <v>132.83000000000001</v>
      </c>
      <c r="F540" s="16">
        <v>0</v>
      </c>
      <c r="G540" s="14">
        <f t="shared" ref="G540" si="760">F540*E540</f>
        <v>0</v>
      </c>
      <c r="H540" s="33">
        <v>44469</v>
      </c>
      <c r="I540" s="12">
        <v>44354</v>
      </c>
      <c r="J540" s="134">
        <v>1393</v>
      </c>
      <c r="K540" s="141">
        <v>150</v>
      </c>
      <c r="L540" s="14">
        <f t="shared" ref="L540" si="761">K540*E540</f>
        <v>19924.500000000004</v>
      </c>
      <c r="M540" s="134">
        <v>96</v>
      </c>
      <c r="N540" s="12">
        <v>44232</v>
      </c>
      <c r="O540" s="16">
        <f>K540-U540</f>
        <v>28</v>
      </c>
      <c r="P540" s="19">
        <f t="shared" ref="P540" si="762">O540*E540</f>
        <v>3719.2400000000002</v>
      </c>
      <c r="Q540" s="97"/>
      <c r="R540" s="14"/>
      <c r="S540" s="14"/>
      <c r="T540" s="14"/>
      <c r="U540" s="16">
        <v>122</v>
      </c>
      <c r="V540" s="14">
        <f t="shared" ref="V540" si="763">U540*E540</f>
        <v>16205.260000000002</v>
      </c>
      <c r="W540" s="71"/>
      <c r="X540" s="83"/>
      <c r="AF540" s="22"/>
      <c r="AG540" s="22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</row>
    <row r="541" spans="1:102" s="27" customFormat="1" ht="44.25" customHeight="1">
      <c r="A541" s="131">
        <v>41</v>
      </c>
      <c r="B541" s="31" t="s">
        <v>42</v>
      </c>
      <c r="C541" s="131" t="s">
        <v>20</v>
      </c>
      <c r="D541" s="131" t="s">
        <v>113</v>
      </c>
      <c r="E541" s="32">
        <v>132.83000000000001</v>
      </c>
      <c r="F541" s="16">
        <v>118</v>
      </c>
      <c r="G541" s="17">
        <f t="shared" si="752"/>
        <v>15673.940000000002</v>
      </c>
      <c r="H541" s="33">
        <v>44469</v>
      </c>
      <c r="I541" s="84">
        <v>44328</v>
      </c>
      <c r="J541" s="134">
        <v>1119</v>
      </c>
      <c r="K541" s="34">
        <v>250</v>
      </c>
      <c r="L541" s="14">
        <f>K541*E541</f>
        <v>33207.5</v>
      </c>
      <c r="M541" s="134">
        <v>96</v>
      </c>
      <c r="N541" s="12">
        <v>44232</v>
      </c>
      <c r="O541" s="141">
        <f t="shared" si="712"/>
        <v>118</v>
      </c>
      <c r="P541" s="19">
        <f t="shared" si="754"/>
        <v>15673.940000000002</v>
      </c>
      <c r="Q541" s="20"/>
      <c r="R541" s="17"/>
      <c r="S541" s="124"/>
      <c r="T541" s="124"/>
      <c r="U541" s="16">
        <v>0</v>
      </c>
      <c r="V541" s="14">
        <f>U541*E541</f>
        <v>0</v>
      </c>
      <c r="W541" s="71"/>
      <c r="X541" s="83"/>
      <c r="Y541" s="4"/>
      <c r="Z541" s="4"/>
      <c r="AA541" s="4"/>
      <c r="AB541" s="5"/>
      <c r="AC541" s="5"/>
      <c r="AD541" s="5"/>
      <c r="AE541" s="5"/>
      <c r="AF541" s="22"/>
      <c r="AG541" s="22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</row>
    <row r="542" spans="1:102" s="27" customFormat="1" ht="30.75" customHeight="1">
      <c r="A542" s="131">
        <v>42</v>
      </c>
      <c r="B542" s="31" t="s">
        <v>42</v>
      </c>
      <c r="C542" s="14" t="s">
        <v>20</v>
      </c>
      <c r="D542" s="131" t="s">
        <v>155</v>
      </c>
      <c r="E542" s="32">
        <v>132.83000000000001</v>
      </c>
      <c r="F542" s="16">
        <v>0</v>
      </c>
      <c r="G542" s="14">
        <f>F542*E542</f>
        <v>0</v>
      </c>
      <c r="H542" s="33">
        <v>44469</v>
      </c>
      <c r="I542" s="84">
        <v>44287</v>
      </c>
      <c r="J542" s="134">
        <v>668</v>
      </c>
      <c r="K542" s="34">
        <v>100</v>
      </c>
      <c r="L542" s="14">
        <f>K542*E542</f>
        <v>13283.000000000002</v>
      </c>
      <c r="M542" s="134">
        <v>1312</v>
      </c>
      <c r="N542" s="12">
        <v>44159</v>
      </c>
      <c r="O542" s="141">
        <f t="shared" si="712"/>
        <v>0</v>
      </c>
      <c r="P542" s="19">
        <f>O542*E542</f>
        <v>0</v>
      </c>
      <c r="Q542" s="20"/>
      <c r="R542" s="17"/>
      <c r="S542" s="124"/>
      <c r="T542" s="124"/>
      <c r="U542" s="16">
        <v>0</v>
      </c>
      <c r="V542" s="14">
        <f>U542*E542</f>
        <v>0</v>
      </c>
      <c r="W542" s="71"/>
      <c r="X542" s="83">
        <f>G542-V542</f>
        <v>0</v>
      </c>
      <c r="Y542" s="4"/>
      <c r="Z542" s="4"/>
      <c r="AA542" s="4"/>
      <c r="AB542" s="5"/>
      <c r="AC542" s="5"/>
      <c r="AD542" s="5"/>
      <c r="AE542" s="5"/>
      <c r="AF542" s="22"/>
      <c r="AG542" s="22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</row>
    <row r="543" spans="1:102" ht="38.25" customHeight="1">
      <c r="A543" s="131">
        <v>43</v>
      </c>
      <c r="B543" s="31" t="s">
        <v>42</v>
      </c>
      <c r="C543" s="14" t="s">
        <v>20</v>
      </c>
      <c r="D543" s="131" t="s">
        <v>155</v>
      </c>
      <c r="E543" s="32">
        <v>132.83000000000001</v>
      </c>
      <c r="F543" s="16">
        <v>0</v>
      </c>
      <c r="G543" s="14">
        <f t="shared" si="748"/>
        <v>0</v>
      </c>
      <c r="H543" s="33">
        <v>44469</v>
      </c>
      <c r="I543" s="12">
        <v>44216</v>
      </c>
      <c r="J543" s="134">
        <v>107</v>
      </c>
      <c r="K543" s="141">
        <v>100</v>
      </c>
      <c r="L543" s="14">
        <f t="shared" si="749"/>
        <v>13283.000000000002</v>
      </c>
      <c r="M543" s="134">
        <v>1312</v>
      </c>
      <c r="N543" s="12">
        <v>44159</v>
      </c>
      <c r="O543" s="141">
        <f t="shared" si="712"/>
        <v>0</v>
      </c>
      <c r="P543" s="19">
        <f t="shared" ref="P543" si="764">O543*E543</f>
        <v>0</v>
      </c>
      <c r="Q543" s="97"/>
      <c r="R543" s="14"/>
      <c r="S543" s="14"/>
      <c r="T543" s="14"/>
      <c r="U543" s="16">
        <v>0</v>
      </c>
      <c r="V543" s="14">
        <f t="shared" si="750"/>
        <v>0</v>
      </c>
      <c r="W543" s="71"/>
      <c r="X543" s="83"/>
      <c r="AF543" s="22"/>
      <c r="AG543" s="22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</row>
    <row r="544" spans="1:102" ht="38.25" customHeight="1">
      <c r="A544" s="131">
        <v>44</v>
      </c>
      <c r="B544" s="31" t="s">
        <v>42</v>
      </c>
      <c r="C544" s="14" t="s">
        <v>20</v>
      </c>
      <c r="D544" s="131" t="s">
        <v>155</v>
      </c>
      <c r="E544" s="32">
        <v>132.83000000000001</v>
      </c>
      <c r="F544" s="16">
        <v>0</v>
      </c>
      <c r="G544" s="14">
        <f t="shared" si="729"/>
        <v>0</v>
      </c>
      <c r="H544" s="33">
        <v>44469</v>
      </c>
      <c r="I544" s="12">
        <v>44256</v>
      </c>
      <c r="J544" s="134">
        <v>280</v>
      </c>
      <c r="K544" s="141">
        <v>150</v>
      </c>
      <c r="L544" s="14">
        <f t="shared" ref="L544" si="765">K544*E544</f>
        <v>19924.500000000004</v>
      </c>
      <c r="M544" s="134">
        <v>1312</v>
      </c>
      <c r="N544" s="12">
        <v>44159</v>
      </c>
      <c r="O544" s="141">
        <f t="shared" si="712"/>
        <v>0</v>
      </c>
      <c r="P544" s="19">
        <f t="shared" ref="P544" si="766">O544*E544</f>
        <v>0</v>
      </c>
      <c r="Q544" s="97"/>
      <c r="R544" s="14"/>
      <c r="S544" s="14"/>
      <c r="T544" s="14"/>
      <c r="U544" s="16">
        <v>0</v>
      </c>
      <c r="V544" s="14">
        <f t="shared" si="730"/>
        <v>0</v>
      </c>
      <c r="W544" s="71"/>
      <c r="X544" s="83"/>
      <c r="AF544" s="22"/>
      <c r="AG544" s="22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</row>
    <row r="545" spans="1:102" ht="21" customHeight="1">
      <c r="A545" s="136"/>
      <c r="B545" s="36" t="s">
        <v>14</v>
      </c>
      <c r="C545" s="128"/>
      <c r="D545" s="41"/>
      <c r="E545" s="41"/>
      <c r="F545" s="128">
        <f>SUM(F501:F544)</f>
        <v>898</v>
      </c>
      <c r="G545" s="41">
        <f>SUM(G501:G544)</f>
        <v>27371.620000000003</v>
      </c>
      <c r="H545" s="82"/>
      <c r="I545" s="82"/>
      <c r="J545" s="38"/>
      <c r="K545" s="128">
        <f>SUM(K501:K544)</f>
        <v>7606</v>
      </c>
      <c r="L545" s="41">
        <f>SUM(L501:L544)</f>
        <v>242555.49000000002</v>
      </c>
      <c r="M545" s="128"/>
      <c r="N545" s="82"/>
      <c r="O545" s="128">
        <f>SUM(O501:O544)</f>
        <v>2090</v>
      </c>
      <c r="P545" s="41">
        <f>SUM(P501:P544)</f>
        <v>76307.31</v>
      </c>
      <c r="Q545" s="133"/>
      <c r="R545" s="41"/>
      <c r="S545" s="133"/>
      <c r="T545" s="133"/>
      <c r="U545" s="128">
        <f>SUM(U501:U544)</f>
        <v>1108</v>
      </c>
      <c r="V545" s="41">
        <f>SUM(V501:V544)</f>
        <v>34158.959999999999</v>
      </c>
      <c r="W545" s="89"/>
      <c r="X545" s="83">
        <f t="shared" ref="X545:X547" si="767">G545-V545</f>
        <v>-6787.3399999999965</v>
      </c>
      <c r="AF545" s="22"/>
      <c r="AG545" s="22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</row>
    <row r="546" spans="1:102" ht="21" customHeight="1">
      <c r="A546" s="198" t="s">
        <v>50</v>
      </c>
      <c r="B546" s="199"/>
      <c r="C546" s="199"/>
      <c r="D546" s="199"/>
      <c r="E546" s="199"/>
      <c r="F546" s="199"/>
      <c r="G546" s="199"/>
      <c r="H546" s="199"/>
      <c r="I546" s="199"/>
      <c r="J546" s="199"/>
      <c r="K546" s="199"/>
      <c r="L546" s="199"/>
      <c r="M546" s="199"/>
      <c r="N546" s="199"/>
      <c r="O546" s="199"/>
      <c r="P546" s="199"/>
      <c r="Q546" s="199"/>
      <c r="R546" s="199"/>
      <c r="S546" s="199"/>
      <c r="T546" s="199"/>
      <c r="U546" s="199"/>
      <c r="V546" s="200"/>
      <c r="W546" s="99"/>
      <c r="X546" s="83">
        <f t="shared" si="767"/>
        <v>0</v>
      </c>
      <c r="AF546" s="22"/>
      <c r="AG546" s="22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</row>
    <row r="547" spans="1:102" ht="25.5" customHeight="1">
      <c r="A547" s="131">
        <v>1</v>
      </c>
      <c r="B547" s="13" t="s">
        <v>40</v>
      </c>
      <c r="C547" s="14" t="s">
        <v>20</v>
      </c>
      <c r="D547" s="131" t="s">
        <v>136</v>
      </c>
      <c r="E547" s="15">
        <v>5.8849999999999998</v>
      </c>
      <c r="F547" s="16">
        <v>0</v>
      </c>
      <c r="G547" s="17">
        <f t="shared" ref="G547:G551" si="768">F547*E547</f>
        <v>0</v>
      </c>
      <c r="H547" s="18">
        <v>44926</v>
      </c>
      <c r="I547" s="12"/>
      <c r="J547" s="134"/>
      <c r="K547" s="141"/>
      <c r="L547" s="14">
        <f t="shared" ref="L547:L557" si="769">K547*E547</f>
        <v>0</v>
      </c>
      <c r="M547" s="141">
        <v>816</v>
      </c>
      <c r="N547" s="18">
        <v>44048</v>
      </c>
      <c r="O547" s="141">
        <f t="shared" ref="O547:O584" si="770">F547-U547</f>
        <v>0</v>
      </c>
      <c r="P547" s="19">
        <f>O547*E547</f>
        <v>0</v>
      </c>
      <c r="Q547" s="20"/>
      <c r="R547" s="17"/>
      <c r="S547" s="14"/>
      <c r="T547" s="14"/>
      <c r="U547" s="16">
        <v>0</v>
      </c>
      <c r="V547" s="14">
        <f t="shared" ref="V547:V557" si="771">U547*E547</f>
        <v>0</v>
      </c>
      <c r="W547" s="71"/>
      <c r="X547" s="83">
        <f t="shared" si="767"/>
        <v>0</v>
      </c>
      <c r="AF547" s="22"/>
      <c r="AG547" s="22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</row>
    <row r="548" spans="1:102" ht="25.5" customHeight="1">
      <c r="A548" s="131">
        <v>2</v>
      </c>
      <c r="B548" s="13" t="s">
        <v>40</v>
      </c>
      <c r="C548" s="14" t="s">
        <v>20</v>
      </c>
      <c r="D548" s="131" t="s">
        <v>136</v>
      </c>
      <c r="E548" s="15">
        <v>5.8849999999999998</v>
      </c>
      <c r="F548" s="16">
        <v>0</v>
      </c>
      <c r="G548" s="17">
        <f>F548*E548</f>
        <v>0</v>
      </c>
      <c r="H548" s="18">
        <v>44926</v>
      </c>
      <c r="I548" s="84">
        <v>44288</v>
      </c>
      <c r="J548" s="134">
        <v>671</v>
      </c>
      <c r="K548" s="141">
        <v>60</v>
      </c>
      <c r="L548" s="14">
        <f t="shared" si="769"/>
        <v>353.09999999999997</v>
      </c>
      <c r="M548" s="141">
        <v>816</v>
      </c>
      <c r="N548" s="18">
        <v>44048</v>
      </c>
      <c r="O548" s="141">
        <f t="shared" ref="O548" si="772">F548-U548</f>
        <v>0</v>
      </c>
      <c r="P548" s="19">
        <f>O548*E548</f>
        <v>0</v>
      </c>
      <c r="Q548" s="20"/>
      <c r="R548" s="17"/>
      <c r="S548" s="14"/>
      <c r="T548" s="14"/>
      <c r="U548" s="16">
        <v>0</v>
      </c>
      <c r="V548" s="14">
        <f t="shared" si="771"/>
        <v>0</v>
      </c>
      <c r="W548" s="71"/>
      <c r="X548" s="83"/>
      <c r="AF548" s="22"/>
      <c r="AG548" s="22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</row>
    <row r="549" spans="1:102" s="27" customFormat="1" ht="47.25" customHeight="1">
      <c r="A549" s="131">
        <v>3</v>
      </c>
      <c r="B549" s="13" t="s">
        <v>40</v>
      </c>
      <c r="C549" s="14" t="s">
        <v>20</v>
      </c>
      <c r="D549" s="131" t="s">
        <v>136</v>
      </c>
      <c r="E549" s="23">
        <v>5.8849999999999998</v>
      </c>
      <c r="F549" s="141">
        <v>40</v>
      </c>
      <c r="G549" s="17">
        <f>F549*E549</f>
        <v>235.39999999999998</v>
      </c>
      <c r="H549" s="18">
        <v>44926</v>
      </c>
      <c r="I549" s="84">
        <v>44321</v>
      </c>
      <c r="J549" s="134">
        <v>1075</v>
      </c>
      <c r="K549" s="141">
        <v>40</v>
      </c>
      <c r="L549" s="14">
        <f>K549*E549</f>
        <v>235.39999999999998</v>
      </c>
      <c r="M549" s="141">
        <v>816</v>
      </c>
      <c r="N549" s="18">
        <v>44050</v>
      </c>
      <c r="O549" s="16">
        <f>K549-U549</f>
        <v>40</v>
      </c>
      <c r="P549" s="19">
        <f t="shared" ref="P549" si="773">O549*E549</f>
        <v>235.39999999999998</v>
      </c>
      <c r="Q549" s="97"/>
      <c r="R549" s="14"/>
      <c r="S549" s="14"/>
      <c r="T549" s="14"/>
      <c r="U549" s="141">
        <v>0</v>
      </c>
      <c r="V549" s="14">
        <f>U549*E549</f>
        <v>0</v>
      </c>
      <c r="W549" s="71"/>
      <c r="X549" s="156">
        <f>G549-V549</f>
        <v>235.39999999999998</v>
      </c>
      <c r="Y549" s="25"/>
      <c r="Z549" s="25"/>
      <c r="AA549" s="25"/>
      <c r="AB549" s="26"/>
      <c r="AC549" s="26"/>
      <c r="AD549" s="26"/>
      <c r="AE549" s="26"/>
      <c r="AF549" s="157"/>
      <c r="AG549" s="157"/>
    </row>
    <row r="550" spans="1:102" s="27" customFormat="1" ht="47.25" customHeight="1">
      <c r="A550" s="131">
        <v>4</v>
      </c>
      <c r="B550" s="13" t="s">
        <v>40</v>
      </c>
      <c r="C550" s="14" t="s">
        <v>20</v>
      </c>
      <c r="D550" s="131" t="s">
        <v>136</v>
      </c>
      <c r="E550" s="23">
        <v>5.8849999999999998</v>
      </c>
      <c r="F550" s="141">
        <v>0</v>
      </c>
      <c r="G550" s="17">
        <f>F550*E550</f>
        <v>0</v>
      </c>
      <c r="H550" s="18">
        <v>44926</v>
      </c>
      <c r="I550" s="12">
        <v>44351</v>
      </c>
      <c r="J550" s="134">
        <v>1283</v>
      </c>
      <c r="K550" s="141">
        <v>100</v>
      </c>
      <c r="L550" s="14">
        <f>K550*E550</f>
        <v>588.5</v>
      </c>
      <c r="M550" s="141">
        <v>816</v>
      </c>
      <c r="N550" s="18">
        <v>44050</v>
      </c>
      <c r="O550" s="16">
        <f>K550-U550</f>
        <v>20</v>
      </c>
      <c r="P550" s="19">
        <f>O550*E550</f>
        <v>117.69999999999999</v>
      </c>
      <c r="Q550" s="97"/>
      <c r="R550" s="14"/>
      <c r="S550" s="14"/>
      <c r="T550" s="14"/>
      <c r="U550" s="141">
        <v>80</v>
      </c>
      <c r="V550" s="14">
        <f>U550*E550</f>
        <v>470.79999999999995</v>
      </c>
      <c r="W550" s="71"/>
      <c r="X550" s="156">
        <f>G550-V550</f>
        <v>-470.79999999999995</v>
      </c>
      <c r="Y550" s="25"/>
      <c r="Z550" s="25"/>
      <c r="AA550" s="25"/>
      <c r="AB550" s="26"/>
      <c r="AC550" s="26"/>
      <c r="AD550" s="26"/>
      <c r="AE550" s="26"/>
      <c r="AF550" s="157"/>
      <c r="AG550" s="157"/>
    </row>
    <row r="551" spans="1:102" ht="50.25" customHeight="1">
      <c r="A551" s="131">
        <v>5</v>
      </c>
      <c r="B551" s="13" t="s">
        <v>45</v>
      </c>
      <c r="C551" s="14" t="s">
        <v>20</v>
      </c>
      <c r="D551" s="131" t="s">
        <v>132</v>
      </c>
      <c r="E551" s="96">
        <v>5.08</v>
      </c>
      <c r="F551" s="141">
        <v>0</v>
      </c>
      <c r="G551" s="96">
        <f t="shared" si="768"/>
        <v>0</v>
      </c>
      <c r="H551" s="18">
        <v>44469</v>
      </c>
      <c r="I551" s="12"/>
      <c r="J551" s="134"/>
      <c r="K551" s="141"/>
      <c r="L551" s="14">
        <f t="shared" si="769"/>
        <v>0</v>
      </c>
      <c r="M551" s="141">
        <v>751</v>
      </c>
      <c r="N551" s="18">
        <v>44029</v>
      </c>
      <c r="O551" s="141">
        <f t="shared" si="770"/>
        <v>0</v>
      </c>
      <c r="P551" s="19">
        <f t="shared" ref="P551:P584" si="774">O551*E551</f>
        <v>0</v>
      </c>
      <c r="Q551" s="97"/>
      <c r="R551" s="14"/>
      <c r="S551" s="14"/>
      <c r="T551" s="14"/>
      <c r="U551" s="141">
        <v>0</v>
      </c>
      <c r="V551" s="14">
        <f t="shared" si="771"/>
        <v>0</v>
      </c>
      <c r="W551" s="71"/>
      <c r="X551" s="83"/>
      <c r="AF551" s="22"/>
      <c r="AG551" s="22"/>
    </row>
    <row r="552" spans="1:102" ht="42.75" customHeight="1">
      <c r="A552" s="131">
        <v>6</v>
      </c>
      <c r="B552" s="13" t="s">
        <v>39</v>
      </c>
      <c r="C552" s="14" t="s">
        <v>20</v>
      </c>
      <c r="D552" s="131" t="s">
        <v>75</v>
      </c>
      <c r="E552" s="135">
        <v>3.2789999999999999</v>
      </c>
      <c r="F552" s="16">
        <v>0</v>
      </c>
      <c r="G552" s="96">
        <f>F552*E552</f>
        <v>0</v>
      </c>
      <c r="H552" s="18">
        <v>44347</v>
      </c>
      <c r="I552" s="12">
        <v>44260</v>
      </c>
      <c r="J552" s="134">
        <v>282</v>
      </c>
      <c r="K552" s="141">
        <v>250</v>
      </c>
      <c r="L552" s="14">
        <f t="shared" si="769"/>
        <v>819.75</v>
      </c>
      <c r="M552" s="141">
        <v>223</v>
      </c>
      <c r="N552" s="18">
        <v>44258</v>
      </c>
      <c r="O552" s="141">
        <f t="shared" si="770"/>
        <v>0</v>
      </c>
      <c r="P552" s="19">
        <f t="shared" si="774"/>
        <v>0</v>
      </c>
      <c r="Q552" s="131"/>
      <c r="R552" s="17"/>
      <c r="S552" s="28"/>
      <c r="T552" s="28"/>
      <c r="U552" s="16">
        <v>0</v>
      </c>
      <c r="V552" s="14">
        <f t="shared" si="771"/>
        <v>0</v>
      </c>
      <c r="W552" s="71"/>
      <c r="X552" s="83"/>
      <c r="AF552" s="22"/>
      <c r="AG552" s="22"/>
    </row>
    <row r="553" spans="1:102" ht="49.5" customHeight="1">
      <c r="A553" s="131">
        <v>7</v>
      </c>
      <c r="B553" s="13" t="s">
        <v>196</v>
      </c>
      <c r="C553" s="14" t="s">
        <v>20</v>
      </c>
      <c r="D553" s="131" t="s">
        <v>119</v>
      </c>
      <c r="E553" s="23">
        <v>3.2789999999999999</v>
      </c>
      <c r="F553" s="16">
        <v>0</v>
      </c>
      <c r="G553" s="17">
        <f>F553*E553</f>
        <v>0</v>
      </c>
      <c r="H553" s="18">
        <v>44347</v>
      </c>
      <c r="I553" s="84">
        <v>44288</v>
      </c>
      <c r="J553" s="134">
        <v>671</v>
      </c>
      <c r="K553" s="34">
        <v>300</v>
      </c>
      <c r="L553" s="14">
        <f t="shared" si="769"/>
        <v>983.69999999999993</v>
      </c>
      <c r="M553" s="141">
        <v>223</v>
      </c>
      <c r="N553" s="18">
        <v>44258</v>
      </c>
      <c r="O553" s="141">
        <f t="shared" si="770"/>
        <v>0</v>
      </c>
      <c r="P553" s="19">
        <f t="shared" si="774"/>
        <v>0</v>
      </c>
      <c r="Q553" s="20"/>
      <c r="R553" s="17"/>
      <c r="S553" s="14"/>
      <c r="T553" s="14"/>
      <c r="U553" s="16">
        <v>0</v>
      </c>
      <c r="V553" s="14">
        <f t="shared" si="771"/>
        <v>0</v>
      </c>
      <c r="W553" s="71"/>
      <c r="Y553" s="21">
        <f>G553-V553</f>
        <v>0</v>
      </c>
      <c r="AE553" s="22"/>
      <c r="AF553" s="22"/>
    </row>
    <row r="554" spans="1:102" ht="41.25" customHeight="1">
      <c r="A554" s="131">
        <v>8</v>
      </c>
      <c r="B554" s="13" t="s">
        <v>39</v>
      </c>
      <c r="C554" s="14" t="s">
        <v>20</v>
      </c>
      <c r="D554" s="131" t="s">
        <v>177</v>
      </c>
      <c r="E554" s="135">
        <v>4.6639999999999997</v>
      </c>
      <c r="F554" s="16">
        <v>170</v>
      </c>
      <c r="G554" s="96">
        <f t="shared" ref="G554" si="775">F554*E554</f>
        <v>792.88</v>
      </c>
      <c r="H554" s="18">
        <v>45107</v>
      </c>
      <c r="I554" s="84">
        <v>44321</v>
      </c>
      <c r="J554" s="134">
        <v>1075</v>
      </c>
      <c r="K554" s="141">
        <v>240</v>
      </c>
      <c r="L554" s="14">
        <f t="shared" si="769"/>
        <v>1119.3599999999999</v>
      </c>
      <c r="M554" s="141">
        <v>441</v>
      </c>
      <c r="N554" s="18">
        <v>44305</v>
      </c>
      <c r="O554" s="141">
        <f t="shared" si="770"/>
        <v>170</v>
      </c>
      <c r="P554" s="19">
        <f t="shared" si="774"/>
        <v>792.88</v>
      </c>
      <c r="Q554" s="131"/>
      <c r="R554" s="17"/>
      <c r="S554" s="28"/>
      <c r="T554" s="28"/>
      <c r="U554" s="16">
        <v>0</v>
      </c>
      <c r="V554" s="14">
        <f t="shared" si="771"/>
        <v>0</v>
      </c>
      <c r="W554" s="71"/>
      <c r="X554" s="83"/>
      <c r="AF554" s="22"/>
      <c r="AG554" s="22"/>
    </row>
    <row r="555" spans="1:102" ht="49.5" customHeight="1">
      <c r="A555" s="131">
        <v>9</v>
      </c>
      <c r="B555" s="13" t="s">
        <v>197</v>
      </c>
      <c r="C555" s="14" t="s">
        <v>20</v>
      </c>
      <c r="D555" s="131" t="s">
        <v>177</v>
      </c>
      <c r="E555" s="23">
        <v>4.6639999999999997</v>
      </c>
      <c r="F555" s="16">
        <v>0</v>
      </c>
      <c r="G555" s="17">
        <f>F555*E555</f>
        <v>0</v>
      </c>
      <c r="H555" s="18">
        <v>45107</v>
      </c>
      <c r="I555" s="12">
        <v>44351</v>
      </c>
      <c r="J555" s="134">
        <v>1283</v>
      </c>
      <c r="K555" s="34">
        <v>360</v>
      </c>
      <c r="L555" s="14">
        <f t="shared" si="769"/>
        <v>1679.04</v>
      </c>
      <c r="M555" s="141">
        <v>566</v>
      </c>
      <c r="N555" s="18">
        <v>44337</v>
      </c>
      <c r="O555" s="16">
        <f>K555-U555</f>
        <v>80</v>
      </c>
      <c r="P555" s="19">
        <f t="shared" si="774"/>
        <v>373.12</v>
      </c>
      <c r="Q555" s="20"/>
      <c r="R555" s="17"/>
      <c r="S555" s="14"/>
      <c r="T555" s="14"/>
      <c r="U555" s="16">
        <v>280</v>
      </c>
      <c r="V555" s="14">
        <f t="shared" si="771"/>
        <v>1305.9199999999998</v>
      </c>
      <c r="W555" s="71"/>
      <c r="Y555" s="21">
        <f>G555-V555</f>
        <v>-1305.9199999999998</v>
      </c>
      <c r="AE555" s="22"/>
      <c r="AF555" s="22"/>
    </row>
    <row r="556" spans="1:102" ht="50.25" customHeight="1">
      <c r="A556" s="131">
        <v>10</v>
      </c>
      <c r="B556" s="13" t="s">
        <v>45</v>
      </c>
      <c r="C556" s="14" t="s">
        <v>20</v>
      </c>
      <c r="D556" s="131" t="s">
        <v>186</v>
      </c>
      <c r="E556" s="96">
        <v>5.4130000000000003</v>
      </c>
      <c r="F556" s="141">
        <v>60</v>
      </c>
      <c r="G556" s="96">
        <f t="shared" ref="G556:G559" si="776">F556*E556</f>
        <v>324.78000000000003</v>
      </c>
      <c r="H556" s="18">
        <v>44804</v>
      </c>
      <c r="I556" s="12">
        <v>44270</v>
      </c>
      <c r="J556" s="134">
        <v>338</v>
      </c>
      <c r="K556" s="141">
        <v>200</v>
      </c>
      <c r="L556" s="14">
        <f t="shared" si="769"/>
        <v>1082.6000000000001</v>
      </c>
      <c r="M556" s="141">
        <v>260</v>
      </c>
      <c r="N556" s="18">
        <v>44266</v>
      </c>
      <c r="O556" s="141">
        <f t="shared" si="770"/>
        <v>60</v>
      </c>
      <c r="P556" s="19">
        <f t="shared" si="774"/>
        <v>324.78000000000003</v>
      </c>
      <c r="Q556" s="97"/>
      <c r="R556" s="14"/>
      <c r="S556" s="14"/>
      <c r="T556" s="14"/>
      <c r="U556" s="141">
        <v>0</v>
      </c>
      <c r="V556" s="14">
        <f t="shared" si="771"/>
        <v>0</v>
      </c>
      <c r="W556" s="71"/>
      <c r="X556" s="83"/>
      <c r="AF556" s="22"/>
      <c r="AG556" s="22"/>
    </row>
    <row r="557" spans="1:102" ht="50.25" customHeight="1">
      <c r="A557" s="131">
        <v>11</v>
      </c>
      <c r="B557" s="13" t="s">
        <v>45</v>
      </c>
      <c r="C557" s="14" t="s">
        <v>20</v>
      </c>
      <c r="D557" s="131" t="s">
        <v>186</v>
      </c>
      <c r="E557" s="96">
        <v>5.4130000000000003</v>
      </c>
      <c r="F557" s="16">
        <v>0</v>
      </c>
      <c r="G557" s="96">
        <f t="shared" si="776"/>
        <v>0</v>
      </c>
      <c r="H557" s="18">
        <v>44804</v>
      </c>
      <c r="I557" s="12">
        <v>44351</v>
      </c>
      <c r="J557" s="134">
        <v>1283</v>
      </c>
      <c r="K557" s="141">
        <v>100</v>
      </c>
      <c r="L557" s="14">
        <f t="shared" si="769"/>
        <v>541.30000000000007</v>
      </c>
      <c r="M557" s="141">
        <v>260</v>
      </c>
      <c r="N557" s="18">
        <v>44266</v>
      </c>
      <c r="O557" s="16">
        <f>K557-U557</f>
        <v>20</v>
      </c>
      <c r="P557" s="19">
        <f t="shared" si="774"/>
        <v>108.26</v>
      </c>
      <c r="Q557" s="20"/>
      <c r="R557" s="17"/>
      <c r="S557" s="14"/>
      <c r="T557" s="14"/>
      <c r="U557" s="16">
        <v>80</v>
      </c>
      <c r="V557" s="14">
        <f t="shared" si="771"/>
        <v>433.04</v>
      </c>
      <c r="W557" s="71"/>
      <c r="X557" s="83"/>
      <c r="AF557" s="22"/>
      <c r="AG557" s="22"/>
    </row>
    <row r="558" spans="1:102" s="27" customFormat="1" ht="52.5" customHeight="1">
      <c r="A558" s="131">
        <v>12</v>
      </c>
      <c r="B558" s="13" t="s">
        <v>187</v>
      </c>
      <c r="C558" s="14" t="s">
        <v>20</v>
      </c>
      <c r="D558" s="131" t="s">
        <v>183</v>
      </c>
      <c r="E558" s="23">
        <v>3.8170000000000002</v>
      </c>
      <c r="F558" s="16">
        <v>0</v>
      </c>
      <c r="G558" s="17">
        <f t="shared" si="776"/>
        <v>0</v>
      </c>
      <c r="H558" s="18">
        <v>44651</v>
      </c>
      <c r="I558" s="12">
        <v>44270</v>
      </c>
      <c r="J558" s="134">
        <v>338</v>
      </c>
      <c r="K558" s="141">
        <v>80</v>
      </c>
      <c r="L558" s="14">
        <f t="shared" ref="L558:L559" si="777">K558*E558</f>
        <v>305.36</v>
      </c>
      <c r="M558" s="141">
        <v>273</v>
      </c>
      <c r="N558" s="18">
        <v>44267</v>
      </c>
      <c r="O558" s="141">
        <f t="shared" si="770"/>
        <v>0</v>
      </c>
      <c r="P558" s="19">
        <f t="shared" si="774"/>
        <v>0</v>
      </c>
      <c r="Q558" s="20"/>
      <c r="R558" s="17"/>
      <c r="S558" s="14"/>
      <c r="T558" s="14"/>
      <c r="U558" s="16">
        <v>0</v>
      </c>
      <c r="V558" s="14">
        <f t="shared" ref="V558:V559" si="778">U558*E558</f>
        <v>0</v>
      </c>
      <c r="W558" s="71"/>
      <c r="X558" s="24"/>
      <c r="Y558" s="21">
        <f t="shared" ref="Y558:Y559" si="779">G558-V558</f>
        <v>0</v>
      </c>
      <c r="Z558" s="25"/>
      <c r="AA558" s="25"/>
      <c r="AB558" s="26"/>
      <c r="AC558" s="26"/>
      <c r="AD558" s="26"/>
      <c r="AE558" s="22"/>
      <c r="AF558" s="22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  <c r="BM558" s="26"/>
      <c r="BN558" s="26"/>
      <c r="BO558" s="26"/>
      <c r="BP558" s="26"/>
      <c r="BQ558" s="26"/>
      <c r="BR558" s="26"/>
      <c r="BS558" s="26"/>
      <c r="BT558" s="26"/>
      <c r="BU558" s="26"/>
      <c r="BV558" s="26"/>
      <c r="BW558" s="26"/>
      <c r="BX558" s="26"/>
      <c r="BY558" s="26"/>
      <c r="BZ558" s="26"/>
      <c r="CA558" s="26"/>
      <c r="CB558" s="26"/>
      <c r="CC558" s="26"/>
      <c r="CD558" s="26"/>
      <c r="CE558" s="26"/>
      <c r="CF558" s="26"/>
      <c r="CG558" s="26"/>
      <c r="CH558" s="26"/>
      <c r="CI558" s="26"/>
      <c r="CJ558" s="26"/>
      <c r="CK558" s="26"/>
      <c r="CL558" s="26"/>
      <c r="CM558" s="26"/>
      <c r="CN558" s="26"/>
      <c r="CO558" s="26"/>
      <c r="CP558" s="26"/>
      <c r="CQ558" s="26"/>
      <c r="CR558" s="26"/>
      <c r="CS558" s="26"/>
      <c r="CT558" s="26"/>
      <c r="CU558" s="26"/>
      <c r="CV558" s="26"/>
      <c r="CW558" s="26"/>
      <c r="CX558" s="26"/>
    </row>
    <row r="559" spans="1:102" s="27" customFormat="1" ht="52.5" customHeight="1">
      <c r="A559" s="131">
        <v>13</v>
      </c>
      <c r="B559" s="13" t="s">
        <v>187</v>
      </c>
      <c r="C559" s="14" t="s">
        <v>20</v>
      </c>
      <c r="D559" s="131" t="s">
        <v>185</v>
      </c>
      <c r="E559" s="23">
        <v>3.8170000000000002</v>
      </c>
      <c r="F559" s="16">
        <v>0</v>
      </c>
      <c r="G559" s="17">
        <f t="shared" si="776"/>
        <v>0</v>
      </c>
      <c r="H559" s="18">
        <v>44651</v>
      </c>
      <c r="I559" s="84">
        <v>44288</v>
      </c>
      <c r="J559" s="134">
        <v>671</v>
      </c>
      <c r="K559" s="141">
        <v>60</v>
      </c>
      <c r="L559" s="14">
        <f t="shared" si="777"/>
        <v>229.02</v>
      </c>
      <c r="M559" s="141">
        <v>273</v>
      </c>
      <c r="N559" s="18">
        <v>44267</v>
      </c>
      <c r="O559" s="141">
        <f t="shared" si="770"/>
        <v>0</v>
      </c>
      <c r="P559" s="19">
        <f t="shared" si="774"/>
        <v>0</v>
      </c>
      <c r="Q559" s="20"/>
      <c r="R559" s="17"/>
      <c r="S559" s="14"/>
      <c r="T559" s="14"/>
      <c r="U559" s="16">
        <v>0</v>
      </c>
      <c r="V559" s="14">
        <f t="shared" si="778"/>
        <v>0</v>
      </c>
      <c r="W559" s="71"/>
      <c r="X559" s="24"/>
      <c r="Y559" s="21">
        <f t="shared" si="779"/>
        <v>0</v>
      </c>
      <c r="Z559" s="25"/>
      <c r="AA559" s="25"/>
      <c r="AB559" s="26"/>
      <c r="AC559" s="26"/>
      <c r="AD559" s="26"/>
      <c r="AE559" s="22"/>
      <c r="AF559" s="22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  <c r="BM559" s="26"/>
      <c r="BN559" s="26"/>
      <c r="BO559" s="26"/>
      <c r="BP559" s="26"/>
      <c r="BQ559" s="26"/>
      <c r="BR559" s="26"/>
      <c r="BS559" s="26"/>
      <c r="BT559" s="26"/>
      <c r="BU559" s="26"/>
      <c r="BV559" s="26"/>
      <c r="BW559" s="26"/>
      <c r="BX559" s="26"/>
      <c r="BY559" s="26"/>
      <c r="BZ559" s="26"/>
      <c r="CA559" s="26"/>
      <c r="CB559" s="26"/>
      <c r="CC559" s="26"/>
      <c r="CD559" s="26"/>
      <c r="CE559" s="26"/>
      <c r="CF559" s="26"/>
      <c r="CG559" s="26"/>
      <c r="CH559" s="26"/>
      <c r="CI559" s="26"/>
      <c r="CJ559" s="26"/>
      <c r="CK559" s="26"/>
      <c r="CL559" s="26"/>
      <c r="CM559" s="26"/>
      <c r="CN559" s="26"/>
      <c r="CO559" s="26"/>
      <c r="CP559" s="26"/>
      <c r="CQ559" s="26"/>
      <c r="CR559" s="26"/>
      <c r="CS559" s="26"/>
      <c r="CT559" s="26"/>
      <c r="CU559" s="26"/>
      <c r="CV559" s="26"/>
      <c r="CW559" s="26"/>
      <c r="CX559" s="26"/>
    </row>
    <row r="560" spans="1:102" ht="44.25" customHeight="1">
      <c r="A560" s="131">
        <v>14</v>
      </c>
      <c r="B560" s="13" t="s">
        <v>49</v>
      </c>
      <c r="C560" s="124" t="s">
        <v>20</v>
      </c>
      <c r="D560" s="131" t="s">
        <v>92</v>
      </c>
      <c r="E560" s="135">
        <v>55.58</v>
      </c>
      <c r="F560" s="16">
        <v>0</v>
      </c>
      <c r="G560" s="96">
        <f t="shared" ref="G560:G562" si="780">F560*E560</f>
        <v>0</v>
      </c>
      <c r="H560" s="18">
        <v>44316</v>
      </c>
      <c r="I560" s="12">
        <v>44231</v>
      </c>
      <c r="J560" s="134">
        <v>190</v>
      </c>
      <c r="K560" s="141">
        <v>300</v>
      </c>
      <c r="L560" s="14">
        <f t="shared" ref="L560:L563" si="781">K560*E560</f>
        <v>16674</v>
      </c>
      <c r="M560" s="141">
        <v>316</v>
      </c>
      <c r="N560" s="18">
        <v>43903</v>
      </c>
      <c r="O560" s="141">
        <f t="shared" si="770"/>
        <v>0</v>
      </c>
      <c r="P560" s="19">
        <f t="shared" si="774"/>
        <v>0</v>
      </c>
      <c r="Q560" s="131"/>
      <c r="R560" s="17"/>
      <c r="S560" s="28"/>
      <c r="T560" s="28"/>
      <c r="U560" s="16">
        <v>0</v>
      </c>
      <c r="V560" s="14">
        <f t="shared" ref="V560:V563" si="782">U560*E560</f>
        <v>0</v>
      </c>
      <c r="W560" s="71"/>
      <c r="X560" s="83"/>
      <c r="AF560" s="22"/>
      <c r="AG560" s="22"/>
    </row>
    <row r="561" spans="1:102" ht="37.5" customHeight="1">
      <c r="A561" s="131">
        <v>15</v>
      </c>
      <c r="B561" s="13" t="s">
        <v>59</v>
      </c>
      <c r="C561" s="124" t="s">
        <v>20</v>
      </c>
      <c r="D561" s="131" t="s">
        <v>47</v>
      </c>
      <c r="E561" s="135">
        <v>55.58</v>
      </c>
      <c r="F561" s="16">
        <v>68</v>
      </c>
      <c r="G561" s="96">
        <f t="shared" si="780"/>
        <v>3779.44</v>
      </c>
      <c r="H561" s="18">
        <v>44377</v>
      </c>
      <c r="I561" s="84">
        <v>44321</v>
      </c>
      <c r="J561" s="134">
        <v>1075</v>
      </c>
      <c r="K561" s="141">
        <v>130</v>
      </c>
      <c r="L561" s="14">
        <f t="shared" si="781"/>
        <v>7225.4</v>
      </c>
      <c r="M561" s="141">
        <v>226</v>
      </c>
      <c r="N561" s="18">
        <v>44259</v>
      </c>
      <c r="O561" s="141">
        <f t="shared" si="770"/>
        <v>68</v>
      </c>
      <c r="P561" s="19">
        <f t="shared" si="774"/>
        <v>3779.44</v>
      </c>
      <c r="Q561" s="131"/>
      <c r="R561" s="17"/>
      <c r="S561" s="28"/>
      <c r="T561" s="28"/>
      <c r="U561" s="16">
        <v>0</v>
      </c>
      <c r="V561" s="14">
        <f>U561*E561</f>
        <v>0</v>
      </c>
      <c r="W561" s="71"/>
      <c r="X561" s="83"/>
      <c r="AF561" s="22"/>
      <c r="AG561" s="22"/>
    </row>
    <row r="562" spans="1:102" ht="37.5" customHeight="1">
      <c r="A562" s="131">
        <v>16</v>
      </c>
      <c r="B562" s="13" t="s">
        <v>59</v>
      </c>
      <c r="C562" s="124" t="s">
        <v>20</v>
      </c>
      <c r="D562" s="131" t="s">
        <v>47</v>
      </c>
      <c r="E562" s="135">
        <v>55.58</v>
      </c>
      <c r="F562" s="16">
        <v>0</v>
      </c>
      <c r="G562" s="96">
        <f t="shared" si="780"/>
        <v>0</v>
      </c>
      <c r="H562" s="18">
        <v>44377</v>
      </c>
      <c r="I562" s="84">
        <v>44358</v>
      </c>
      <c r="J562" s="134">
        <v>1514</v>
      </c>
      <c r="K562" s="141">
        <v>200</v>
      </c>
      <c r="L562" s="14">
        <f t="shared" si="781"/>
        <v>11116</v>
      </c>
      <c r="M562" s="141">
        <v>636</v>
      </c>
      <c r="N562" s="18">
        <v>44355</v>
      </c>
      <c r="O562" s="16">
        <f>K562-U562</f>
        <v>200</v>
      </c>
      <c r="P562" s="19">
        <f t="shared" si="774"/>
        <v>11116</v>
      </c>
      <c r="Q562" s="131"/>
      <c r="R562" s="17"/>
      <c r="S562" s="28"/>
      <c r="T562" s="28"/>
      <c r="U562" s="16">
        <v>0</v>
      </c>
      <c r="V562" s="14">
        <f>U562*E562</f>
        <v>0</v>
      </c>
      <c r="W562" s="71"/>
      <c r="X562" s="83"/>
      <c r="AF562" s="22"/>
      <c r="AG562" s="22"/>
    </row>
    <row r="563" spans="1:102" ht="38.25" customHeight="1">
      <c r="A563" s="131">
        <v>17</v>
      </c>
      <c r="B563" s="13" t="s">
        <v>44</v>
      </c>
      <c r="C563" s="14" t="s">
        <v>20</v>
      </c>
      <c r="D563" s="131" t="s">
        <v>144</v>
      </c>
      <c r="E563" s="96">
        <v>59.100999999999999</v>
      </c>
      <c r="F563" s="141">
        <v>0</v>
      </c>
      <c r="G563" s="96">
        <f t="shared" ref="G563:G584" si="783">F563*E563</f>
        <v>0</v>
      </c>
      <c r="H563" s="18">
        <v>44469</v>
      </c>
      <c r="I563" s="12">
        <v>44231</v>
      </c>
      <c r="J563" s="134">
        <v>190</v>
      </c>
      <c r="K563" s="141">
        <v>80</v>
      </c>
      <c r="L563" s="14">
        <f t="shared" si="781"/>
        <v>4728.08</v>
      </c>
      <c r="M563" s="141">
        <v>1326</v>
      </c>
      <c r="N563" s="18">
        <v>44161</v>
      </c>
      <c r="O563" s="141">
        <f t="shared" si="770"/>
        <v>0</v>
      </c>
      <c r="P563" s="19">
        <f t="shared" si="774"/>
        <v>0</v>
      </c>
      <c r="Q563" s="97"/>
      <c r="R563" s="14"/>
      <c r="S563" s="14"/>
      <c r="T563" s="14"/>
      <c r="U563" s="141">
        <v>0</v>
      </c>
      <c r="V563" s="14">
        <f t="shared" si="782"/>
        <v>0</v>
      </c>
      <c r="W563" s="71"/>
      <c r="X563" s="83">
        <f>G563-V563</f>
        <v>0</v>
      </c>
      <c r="AF563" s="22"/>
      <c r="AG563" s="22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</row>
    <row r="564" spans="1:102" ht="38.25" customHeight="1">
      <c r="A564" s="131">
        <v>18</v>
      </c>
      <c r="B564" s="13" t="s">
        <v>44</v>
      </c>
      <c r="C564" s="14" t="s">
        <v>20</v>
      </c>
      <c r="D564" s="131" t="s">
        <v>144</v>
      </c>
      <c r="E564" s="96">
        <v>59.100999999999999</v>
      </c>
      <c r="F564" s="141">
        <v>0</v>
      </c>
      <c r="G564" s="96">
        <f t="shared" ref="G564:G567" si="784">F564*E564</f>
        <v>0</v>
      </c>
      <c r="H564" s="18">
        <v>44469</v>
      </c>
      <c r="I564" s="12">
        <v>44260</v>
      </c>
      <c r="J564" s="134">
        <v>282</v>
      </c>
      <c r="K564" s="141">
        <v>60</v>
      </c>
      <c r="L564" s="14">
        <f t="shared" ref="L564:L567" si="785">K564*E564</f>
        <v>3546.06</v>
      </c>
      <c r="M564" s="141">
        <v>1326</v>
      </c>
      <c r="N564" s="18">
        <v>44161</v>
      </c>
      <c r="O564" s="141">
        <f t="shared" si="770"/>
        <v>0</v>
      </c>
      <c r="P564" s="19">
        <f t="shared" ref="P564:P567" si="786">O564*E564</f>
        <v>0</v>
      </c>
      <c r="Q564" s="97"/>
      <c r="R564" s="14"/>
      <c r="S564" s="14"/>
      <c r="T564" s="14"/>
      <c r="U564" s="141">
        <v>0</v>
      </c>
      <c r="V564" s="14">
        <f t="shared" ref="V564:V567" si="787">U564*E564</f>
        <v>0</v>
      </c>
      <c r="W564" s="71"/>
      <c r="X564" s="83">
        <f>G564-V564</f>
        <v>0</v>
      </c>
      <c r="AF564" s="22"/>
      <c r="AG564" s="22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</row>
    <row r="565" spans="1:102" ht="38.25" customHeight="1">
      <c r="A565" s="131">
        <v>19</v>
      </c>
      <c r="B565" s="13" t="s">
        <v>44</v>
      </c>
      <c r="C565" s="14" t="s">
        <v>20</v>
      </c>
      <c r="D565" s="131" t="s">
        <v>144</v>
      </c>
      <c r="E565" s="96">
        <v>59.100999999999999</v>
      </c>
      <c r="F565" s="16">
        <v>0</v>
      </c>
      <c r="G565" s="96">
        <f t="shared" si="784"/>
        <v>0</v>
      </c>
      <c r="H565" s="18">
        <v>44469</v>
      </c>
      <c r="I565" s="84">
        <v>44288</v>
      </c>
      <c r="J565" s="134">
        <v>671</v>
      </c>
      <c r="K565" s="141">
        <v>80</v>
      </c>
      <c r="L565" s="14">
        <f t="shared" si="785"/>
        <v>4728.08</v>
      </c>
      <c r="M565" s="141">
        <v>1326</v>
      </c>
      <c r="N565" s="18">
        <v>44161</v>
      </c>
      <c r="O565" s="141">
        <f t="shared" si="770"/>
        <v>0</v>
      </c>
      <c r="P565" s="19">
        <f t="shared" si="786"/>
        <v>0</v>
      </c>
      <c r="Q565" s="97"/>
      <c r="R565" s="14"/>
      <c r="S565" s="14"/>
      <c r="T565" s="14"/>
      <c r="U565" s="16">
        <v>0</v>
      </c>
      <c r="V565" s="14">
        <f t="shared" si="787"/>
        <v>0</v>
      </c>
      <c r="W565" s="71"/>
      <c r="X565" s="83">
        <f t="shared" ref="X565:X566" si="788">G565-V565</f>
        <v>0</v>
      </c>
      <c r="AF565" s="22"/>
      <c r="AG565" s="22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CR565" s="6"/>
      <c r="CS565" s="6"/>
      <c r="CT565" s="6"/>
      <c r="CU565" s="6"/>
      <c r="CV565" s="6"/>
      <c r="CW565" s="6"/>
      <c r="CX565" s="6"/>
    </row>
    <row r="566" spans="1:102" ht="38.25" customHeight="1">
      <c r="A566" s="131">
        <v>20</v>
      </c>
      <c r="B566" s="13" t="s">
        <v>44</v>
      </c>
      <c r="C566" s="14" t="s">
        <v>20</v>
      </c>
      <c r="D566" s="131" t="s">
        <v>144</v>
      </c>
      <c r="E566" s="96">
        <v>59.100999999999999</v>
      </c>
      <c r="F566" s="16">
        <v>0</v>
      </c>
      <c r="G566" s="96">
        <f t="shared" si="784"/>
        <v>0</v>
      </c>
      <c r="H566" s="18">
        <v>44469</v>
      </c>
      <c r="I566" s="84">
        <v>44321</v>
      </c>
      <c r="J566" s="134">
        <v>1075</v>
      </c>
      <c r="K566" s="141">
        <v>40</v>
      </c>
      <c r="L566" s="14">
        <f t="shared" si="785"/>
        <v>2364.04</v>
      </c>
      <c r="M566" s="141">
        <v>228</v>
      </c>
      <c r="N566" s="18">
        <v>44259</v>
      </c>
      <c r="O566" s="141">
        <f t="shared" si="770"/>
        <v>0</v>
      </c>
      <c r="P566" s="19">
        <f t="shared" si="786"/>
        <v>0</v>
      </c>
      <c r="Q566" s="97"/>
      <c r="R566" s="14"/>
      <c r="S566" s="14"/>
      <c r="T566" s="14"/>
      <c r="U566" s="16">
        <v>0</v>
      </c>
      <c r="V566" s="14">
        <f t="shared" si="787"/>
        <v>0</v>
      </c>
      <c r="W566" s="71"/>
      <c r="X566" s="83">
        <f t="shared" si="788"/>
        <v>0</v>
      </c>
      <c r="AF566" s="22"/>
      <c r="AG566" s="22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CR566" s="6"/>
      <c r="CS566" s="6"/>
      <c r="CT566" s="6"/>
      <c r="CU566" s="6"/>
      <c r="CV566" s="6"/>
      <c r="CW566" s="6"/>
      <c r="CX566" s="6"/>
    </row>
    <row r="567" spans="1:102" ht="38.25" customHeight="1">
      <c r="A567" s="131">
        <v>21</v>
      </c>
      <c r="B567" s="13" t="s">
        <v>44</v>
      </c>
      <c r="C567" s="14" t="s">
        <v>20</v>
      </c>
      <c r="D567" s="131" t="s">
        <v>144</v>
      </c>
      <c r="E567" s="96">
        <v>59.100999999999999</v>
      </c>
      <c r="F567" s="141">
        <v>0</v>
      </c>
      <c r="G567" s="96">
        <f t="shared" si="784"/>
        <v>0</v>
      </c>
      <c r="H567" s="18">
        <v>44469</v>
      </c>
      <c r="I567" s="12">
        <v>44351</v>
      </c>
      <c r="J567" s="134">
        <v>1283</v>
      </c>
      <c r="K567" s="141">
        <v>300</v>
      </c>
      <c r="L567" s="14">
        <f t="shared" si="785"/>
        <v>17730.3</v>
      </c>
      <c r="M567" s="141">
        <v>228</v>
      </c>
      <c r="N567" s="18">
        <v>44259</v>
      </c>
      <c r="O567" s="16">
        <f>K567-U567</f>
        <v>300</v>
      </c>
      <c r="P567" s="19">
        <f t="shared" si="786"/>
        <v>17730.3</v>
      </c>
      <c r="Q567" s="97"/>
      <c r="R567" s="14"/>
      <c r="S567" s="14"/>
      <c r="T567" s="14"/>
      <c r="U567" s="141">
        <v>0</v>
      </c>
      <c r="V567" s="14">
        <f t="shared" si="787"/>
        <v>0</v>
      </c>
      <c r="W567" s="71"/>
      <c r="X567" s="83">
        <f>G567-V567</f>
        <v>0</v>
      </c>
      <c r="AF567" s="22"/>
      <c r="AG567" s="22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  <c r="CR567" s="6"/>
      <c r="CS567" s="6"/>
      <c r="CT567" s="6"/>
      <c r="CU567" s="6"/>
      <c r="CV567" s="6"/>
      <c r="CW567" s="6"/>
      <c r="CX567" s="6"/>
    </row>
    <row r="568" spans="1:102" ht="39.75" customHeight="1">
      <c r="A568" s="131">
        <v>22</v>
      </c>
      <c r="B568" s="13" t="s">
        <v>35</v>
      </c>
      <c r="C568" s="14" t="s">
        <v>20</v>
      </c>
      <c r="D568" s="131" t="s">
        <v>139</v>
      </c>
      <c r="E568" s="14">
        <v>16.91</v>
      </c>
      <c r="F568" s="131">
        <v>0</v>
      </c>
      <c r="G568" s="17">
        <f t="shared" si="783"/>
        <v>0</v>
      </c>
      <c r="H568" s="18">
        <v>44325</v>
      </c>
      <c r="I568" s="12"/>
      <c r="J568" s="134"/>
      <c r="K568" s="141"/>
      <c r="L568" s="85">
        <f t="shared" ref="L568:L584" si="789">K568*E568</f>
        <v>0</v>
      </c>
      <c r="M568" s="141">
        <v>158</v>
      </c>
      <c r="N568" s="18">
        <v>43903</v>
      </c>
      <c r="O568" s="141">
        <f t="shared" si="770"/>
        <v>0</v>
      </c>
      <c r="P568" s="19">
        <f t="shared" si="774"/>
        <v>0</v>
      </c>
      <c r="Q568" s="131"/>
      <c r="R568" s="131"/>
      <c r="S568" s="131"/>
      <c r="T568" s="131"/>
      <c r="U568" s="131">
        <v>0</v>
      </c>
      <c r="V568" s="17">
        <f t="shared" ref="V568:V584" si="790">U568*E568</f>
        <v>0</v>
      </c>
      <c r="W568" s="81"/>
      <c r="X568" s="83"/>
      <c r="AF568" s="22"/>
      <c r="AG568" s="22"/>
    </row>
    <row r="569" spans="1:102" ht="36" customHeight="1">
      <c r="A569" s="131">
        <v>23</v>
      </c>
      <c r="B569" s="13" t="s">
        <v>35</v>
      </c>
      <c r="C569" s="14" t="s">
        <v>20</v>
      </c>
      <c r="D569" s="131" t="s">
        <v>82</v>
      </c>
      <c r="E569" s="14">
        <v>16.91</v>
      </c>
      <c r="F569" s="16">
        <v>78</v>
      </c>
      <c r="G569" s="14">
        <f>F569*E569</f>
        <v>1318.98</v>
      </c>
      <c r="H569" s="18">
        <v>44358</v>
      </c>
      <c r="I569" s="84">
        <v>44288</v>
      </c>
      <c r="J569" s="134">
        <v>671</v>
      </c>
      <c r="K569" s="34">
        <v>100</v>
      </c>
      <c r="L569" s="14">
        <f>K569*E569</f>
        <v>1691</v>
      </c>
      <c r="M569" s="134">
        <v>225</v>
      </c>
      <c r="N569" s="12">
        <v>44259</v>
      </c>
      <c r="O569" s="141">
        <f t="shared" si="770"/>
        <v>78</v>
      </c>
      <c r="P569" s="19">
        <f>O569*E569</f>
        <v>1318.98</v>
      </c>
      <c r="Q569" s="20"/>
      <c r="R569" s="17"/>
      <c r="S569" s="124"/>
      <c r="T569" s="124"/>
      <c r="U569" s="16">
        <v>0</v>
      </c>
      <c r="V569" s="14">
        <f>U569*E569</f>
        <v>0</v>
      </c>
      <c r="W569" s="91"/>
      <c r="X569" s="83"/>
      <c r="Y569" s="3"/>
      <c r="Z569" s="3"/>
      <c r="AA569" s="3"/>
      <c r="AB569" s="43"/>
      <c r="AC569" s="43"/>
      <c r="AD569" s="43"/>
      <c r="AE569" s="43"/>
      <c r="AF569" s="45"/>
      <c r="AG569" s="45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  <c r="BH569" s="43"/>
      <c r="BI569" s="43"/>
      <c r="BJ569" s="43"/>
      <c r="BK569" s="43"/>
      <c r="BL569" s="43"/>
      <c r="BM569" s="43"/>
      <c r="BN569" s="43"/>
      <c r="BO569" s="43"/>
      <c r="BP569" s="43"/>
      <c r="BQ569" s="43"/>
      <c r="BR569" s="43"/>
      <c r="BS569" s="43"/>
      <c r="BT569" s="43"/>
      <c r="BU569" s="43"/>
      <c r="BV569" s="43"/>
      <c r="BW569" s="43"/>
      <c r="BX569" s="43"/>
      <c r="BY569" s="43"/>
      <c r="BZ569" s="43"/>
      <c r="CA569" s="43"/>
      <c r="CB569" s="43"/>
      <c r="CC569" s="43"/>
      <c r="CD569" s="43"/>
      <c r="CE569" s="43"/>
      <c r="CF569" s="43"/>
      <c r="CG569" s="43"/>
      <c r="CH569" s="43"/>
      <c r="CI569" s="43"/>
      <c r="CJ569" s="43"/>
      <c r="CK569" s="43"/>
      <c r="CL569" s="43"/>
      <c r="CM569" s="43"/>
      <c r="CN569" s="43"/>
      <c r="CO569" s="43"/>
      <c r="CP569" s="43"/>
      <c r="CQ569" s="43"/>
      <c r="CR569" s="43"/>
      <c r="CS569" s="43"/>
      <c r="CT569" s="43"/>
      <c r="CU569" s="43"/>
      <c r="CV569" s="43"/>
      <c r="CW569" s="43"/>
      <c r="CX569" s="43"/>
    </row>
    <row r="570" spans="1:102" ht="38.25" customHeight="1">
      <c r="A570" s="131">
        <v>24</v>
      </c>
      <c r="B570" s="13" t="s">
        <v>35</v>
      </c>
      <c r="C570" s="14" t="s">
        <v>20</v>
      </c>
      <c r="D570" s="131" t="s">
        <v>82</v>
      </c>
      <c r="E570" s="14">
        <v>16.91</v>
      </c>
      <c r="F570" s="144">
        <v>0</v>
      </c>
      <c r="G570" s="17">
        <f t="shared" ref="G570:G571" si="791">F570*E570</f>
        <v>0</v>
      </c>
      <c r="H570" s="18">
        <v>44358</v>
      </c>
      <c r="I570" s="84">
        <v>44321</v>
      </c>
      <c r="J570" s="134">
        <v>1070</v>
      </c>
      <c r="K570" s="141">
        <v>260</v>
      </c>
      <c r="L570" s="85">
        <f t="shared" ref="L570" si="792">K570*E570</f>
        <v>4396.6000000000004</v>
      </c>
      <c r="M570" s="141">
        <v>460</v>
      </c>
      <c r="N570" s="18">
        <v>44308</v>
      </c>
      <c r="O570" s="141">
        <f t="shared" si="770"/>
        <v>0</v>
      </c>
      <c r="P570" s="19">
        <f t="shared" ref="P570:P571" si="793">O570*E570</f>
        <v>0</v>
      </c>
      <c r="Q570" s="131"/>
      <c r="R570" s="131"/>
      <c r="S570" s="131"/>
      <c r="T570" s="131"/>
      <c r="U570" s="144">
        <v>0</v>
      </c>
      <c r="V570" s="17">
        <f t="shared" ref="V570" si="794">U570*E570</f>
        <v>0</v>
      </c>
      <c r="W570" s="81"/>
      <c r="X570" s="83"/>
      <c r="AF570" s="22"/>
      <c r="AG570" s="22"/>
    </row>
    <row r="571" spans="1:102" ht="31.5" customHeight="1">
      <c r="A571" s="131">
        <v>25</v>
      </c>
      <c r="B571" s="13" t="s">
        <v>35</v>
      </c>
      <c r="C571" s="14" t="s">
        <v>20</v>
      </c>
      <c r="D571" s="131" t="s">
        <v>202</v>
      </c>
      <c r="E571" s="14">
        <v>20.27</v>
      </c>
      <c r="F571" s="131">
        <v>0</v>
      </c>
      <c r="G571" s="17">
        <f t="shared" si="791"/>
        <v>0</v>
      </c>
      <c r="H571" s="18">
        <v>45091</v>
      </c>
      <c r="I571" s="12">
        <v>44351</v>
      </c>
      <c r="J571" s="134">
        <v>1283</v>
      </c>
      <c r="K571" s="141">
        <v>100</v>
      </c>
      <c r="L571" s="17">
        <f>K571*E571</f>
        <v>2027</v>
      </c>
      <c r="M571" s="141">
        <v>597</v>
      </c>
      <c r="N571" s="18">
        <v>44348</v>
      </c>
      <c r="O571" s="16">
        <f>K571-U571</f>
        <v>15</v>
      </c>
      <c r="P571" s="96">
        <f t="shared" si="793"/>
        <v>304.05</v>
      </c>
      <c r="Q571" s="131"/>
      <c r="R571" s="131"/>
      <c r="S571" s="131"/>
      <c r="T571" s="131"/>
      <c r="U571" s="131">
        <v>85</v>
      </c>
      <c r="V571" s="17">
        <f>U571*E571</f>
        <v>1722.95</v>
      </c>
      <c r="W571" s="81"/>
      <c r="X571" s="83"/>
      <c r="AF571" s="22"/>
      <c r="AG571" s="22"/>
    </row>
    <row r="572" spans="1:102" ht="63.75" customHeight="1">
      <c r="A572" s="131">
        <v>26</v>
      </c>
      <c r="B572" s="13" t="s">
        <v>100</v>
      </c>
      <c r="C572" s="124" t="s">
        <v>20</v>
      </c>
      <c r="D572" s="131" t="s">
        <v>91</v>
      </c>
      <c r="E572" s="23">
        <v>36.090000000000003</v>
      </c>
      <c r="F572" s="16">
        <v>0</v>
      </c>
      <c r="G572" s="17">
        <f t="shared" si="783"/>
        <v>0</v>
      </c>
      <c r="H572" s="18">
        <v>44439</v>
      </c>
      <c r="I572" s="12">
        <v>44231</v>
      </c>
      <c r="J572" s="134">
        <v>190</v>
      </c>
      <c r="K572" s="141">
        <v>100</v>
      </c>
      <c r="L572" s="14">
        <f t="shared" si="789"/>
        <v>3609.0000000000005</v>
      </c>
      <c r="M572" s="141">
        <v>1237</v>
      </c>
      <c r="N572" s="18">
        <v>43773</v>
      </c>
      <c r="O572" s="141">
        <f t="shared" si="770"/>
        <v>0</v>
      </c>
      <c r="P572" s="19">
        <f t="shared" si="774"/>
        <v>0</v>
      </c>
      <c r="Q572" s="20"/>
      <c r="R572" s="17"/>
      <c r="S572" s="28"/>
      <c r="T572" s="28"/>
      <c r="U572" s="16">
        <v>0</v>
      </c>
      <c r="V572" s="14">
        <f t="shared" si="790"/>
        <v>0</v>
      </c>
      <c r="W572" s="71"/>
      <c r="Y572" s="21">
        <f>G572-V572</f>
        <v>0</v>
      </c>
      <c r="AE572" s="22"/>
      <c r="AF572" s="22"/>
    </row>
    <row r="573" spans="1:102" ht="63.75" customHeight="1">
      <c r="A573" s="131">
        <v>27</v>
      </c>
      <c r="B573" s="13" t="s">
        <v>101</v>
      </c>
      <c r="C573" s="124" t="s">
        <v>20</v>
      </c>
      <c r="D573" s="131" t="s">
        <v>95</v>
      </c>
      <c r="E573" s="23">
        <v>36.090000000000003</v>
      </c>
      <c r="F573" s="16">
        <v>36</v>
      </c>
      <c r="G573" s="17">
        <f>F573*E573</f>
        <v>1299.2400000000002</v>
      </c>
      <c r="H573" s="18">
        <v>44439</v>
      </c>
      <c r="I573" s="84">
        <v>44288</v>
      </c>
      <c r="J573" s="134">
        <v>671</v>
      </c>
      <c r="K573" s="34">
        <v>100</v>
      </c>
      <c r="L573" s="14">
        <f>K573*E573</f>
        <v>3609.0000000000005</v>
      </c>
      <c r="M573" s="141">
        <v>1237</v>
      </c>
      <c r="N573" s="18">
        <v>43773</v>
      </c>
      <c r="O573" s="141">
        <f t="shared" si="770"/>
        <v>36</v>
      </c>
      <c r="P573" s="19">
        <f t="shared" si="774"/>
        <v>1299.2400000000002</v>
      </c>
      <c r="Q573" s="20"/>
      <c r="R573" s="17"/>
      <c r="S573" s="124"/>
      <c r="T573" s="124"/>
      <c r="U573" s="16">
        <v>0</v>
      </c>
      <c r="V573" s="14">
        <f t="shared" si="790"/>
        <v>0</v>
      </c>
      <c r="W573" s="71"/>
      <c r="Y573" s="21"/>
      <c r="AE573" s="22"/>
      <c r="AF573" s="22"/>
    </row>
    <row r="574" spans="1:102" ht="63.75" customHeight="1">
      <c r="A574" s="131">
        <v>28</v>
      </c>
      <c r="B574" s="13" t="s">
        <v>101</v>
      </c>
      <c r="C574" s="124" t="s">
        <v>20</v>
      </c>
      <c r="D574" s="131" t="s">
        <v>95</v>
      </c>
      <c r="E574" s="23">
        <v>36.090000000000003</v>
      </c>
      <c r="F574" s="16">
        <v>0</v>
      </c>
      <c r="G574" s="17">
        <f>F574*E574</f>
        <v>0</v>
      </c>
      <c r="H574" s="18">
        <v>44439</v>
      </c>
      <c r="I574" s="12">
        <v>44351</v>
      </c>
      <c r="J574" s="134">
        <v>1283</v>
      </c>
      <c r="K574" s="34">
        <v>100</v>
      </c>
      <c r="L574" s="14">
        <f>K574*E574</f>
        <v>3609.0000000000005</v>
      </c>
      <c r="M574" s="141">
        <v>233</v>
      </c>
      <c r="N574" s="18">
        <v>44260</v>
      </c>
      <c r="O574" s="16">
        <f>K574-U574</f>
        <v>28</v>
      </c>
      <c r="P574" s="19">
        <f t="shared" si="774"/>
        <v>1010.5200000000001</v>
      </c>
      <c r="Q574" s="20"/>
      <c r="R574" s="17"/>
      <c r="S574" s="124"/>
      <c r="T574" s="124"/>
      <c r="U574" s="16">
        <v>72</v>
      </c>
      <c r="V574" s="14">
        <f t="shared" si="790"/>
        <v>2598.4800000000005</v>
      </c>
      <c r="W574" s="71"/>
      <c r="Y574" s="21"/>
      <c r="AE574" s="22"/>
      <c r="AF574" s="22"/>
    </row>
    <row r="575" spans="1:102" ht="34.5" customHeight="1">
      <c r="A575" s="131">
        <v>29</v>
      </c>
      <c r="B575" s="31" t="s">
        <v>77</v>
      </c>
      <c r="C575" s="131" t="s">
        <v>20</v>
      </c>
      <c r="D575" s="131" t="s">
        <v>154</v>
      </c>
      <c r="E575" s="32">
        <v>5.4969999999999999</v>
      </c>
      <c r="F575" s="16">
        <v>0</v>
      </c>
      <c r="G575" s="17">
        <f t="shared" si="783"/>
        <v>0</v>
      </c>
      <c r="H575" s="33">
        <v>44412</v>
      </c>
      <c r="I575" s="12">
        <v>44231</v>
      </c>
      <c r="J575" s="134">
        <v>190</v>
      </c>
      <c r="K575" s="34">
        <v>200</v>
      </c>
      <c r="L575" s="14">
        <f t="shared" si="789"/>
        <v>1099.4000000000001</v>
      </c>
      <c r="M575" s="134">
        <v>1250</v>
      </c>
      <c r="N575" s="12">
        <v>44152</v>
      </c>
      <c r="O575" s="141">
        <f t="shared" si="770"/>
        <v>0</v>
      </c>
      <c r="P575" s="19">
        <f t="shared" si="774"/>
        <v>0</v>
      </c>
      <c r="Q575" s="20"/>
      <c r="R575" s="17"/>
      <c r="S575" s="124"/>
      <c r="T575" s="124"/>
      <c r="U575" s="16">
        <v>0</v>
      </c>
      <c r="V575" s="14">
        <f t="shared" si="790"/>
        <v>0</v>
      </c>
      <c r="W575" s="71"/>
      <c r="X575" s="83">
        <f t="shared" ref="X575" si="795">G575-V575</f>
        <v>0</v>
      </c>
      <c r="AF575" s="22"/>
      <c r="AG575" s="22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6"/>
      <c r="CW575" s="6"/>
      <c r="CX575" s="6"/>
    </row>
    <row r="576" spans="1:102" ht="34.5" customHeight="1">
      <c r="A576" s="131">
        <v>30</v>
      </c>
      <c r="B576" s="31" t="s">
        <v>77</v>
      </c>
      <c r="C576" s="131" t="s">
        <v>20</v>
      </c>
      <c r="D576" s="131" t="s">
        <v>154</v>
      </c>
      <c r="E576" s="32">
        <v>5.4969999999999999</v>
      </c>
      <c r="F576" s="16">
        <v>0</v>
      </c>
      <c r="G576" s="17">
        <f t="shared" ref="G576:G583" si="796">F576*E576</f>
        <v>0</v>
      </c>
      <c r="H576" s="33">
        <v>44444</v>
      </c>
      <c r="I576" s="12">
        <v>44260</v>
      </c>
      <c r="J576" s="134">
        <v>282</v>
      </c>
      <c r="K576" s="34">
        <v>120</v>
      </c>
      <c r="L576" s="14">
        <f t="shared" si="789"/>
        <v>659.64</v>
      </c>
      <c r="M576" s="134">
        <v>1250</v>
      </c>
      <c r="N576" s="12">
        <v>44152</v>
      </c>
      <c r="O576" s="141">
        <f t="shared" si="770"/>
        <v>0</v>
      </c>
      <c r="P576" s="19">
        <f t="shared" ref="P576:P583" si="797">O576*E576</f>
        <v>0</v>
      </c>
      <c r="Q576" s="20"/>
      <c r="R576" s="17"/>
      <c r="S576" s="124"/>
      <c r="T576" s="124"/>
      <c r="U576" s="16">
        <v>0</v>
      </c>
      <c r="V576" s="14">
        <f t="shared" si="790"/>
        <v>0</v>
      </c>
      <c r="W576" s="71"/>
      <c r="X576" s="83">
        <f t="shared" ref="X576" si="798">G576-V576</f>
        <v>0</v>
      </c>
      <c r="AF576" s="22"/>
      <c r="AG576" s="22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  <c r="CR576" s="6"/>
      <c r="CS576" s="6"/>
      <c r="CT576" s="6"/>
      <c r="CU576" s="6"/>
      <c r="CV576" s="6"/>
      <c r="CW576" s="6"/>
      <c r="CX576" s="6"/>
    </row>
    <row r="577" spans="1:102" ht="34.5" customHeight="1">
      <c r="A577" s="131">
        <v>31</v>
      </c>
      <c r="B577" s="31" t="s">
        <v>77</v>
      </c>
      <c r="C577" s="131" t="s">
        <v>20</v>
      </c>
      <c r="D577" s="131" t="s">
        <v>151</v>
      </c>
      <c r="E577" s="32">
        <v>5.4969999999999999</v>
      </c>
      <c r="F577" s="16">
        <v>0</v>
      </c>
      <c r="G577" s="17">
        <f t="shared" si="796"/>
        <v>0</v>
      </c>
      <c r="H577" s="33">
        <v>44471</v>
      </c>
      <c r="I577" s="84">
        <v>44288</v>
      </c>
      <c r="J577" s="134">
        <v>671</v>
      </c>
      <c r="K577" s="34">
        <v>220</v>
      </c>
      <c r="L577" s="14">
        <f>K577*E577</f>
        <v>1209.3399999999999</v>
      </c>
      <c r="M577" s="134">
        <v>227</v>
      </c>
      <c r="N577" s="12">
        <v>44259</v>
      </c>
      <c r="O577" s="141">
        <f t="shared" si="770"/>
        <v>0</v>
      </c>
      <c r="P577" s="19">
        <f t="shared" si="797"/>
        <v>0</v>
      </c>
      <c r="Q577" s="20"/>
      <c r="R577" s="17"/>
      <c r="S577" s="124"/>
      <c r="T577" s="124"/>
      <c r="U577" s="16">
        <v>0</v>
      </c>
      <c r="V577" s="14">
        <f t="shared" si="790"/>
        <v>0</v>
      </c>
      <c r="W577" s="71"/>
      <c r="X577" s="83"/>
      <c r="AF577" s="22"/>
      <c r="AG577" s="22"/>
    </row>
    <row r="578" spans="1:102" ht="34.5" customHeight="1">
      <c r="A578" s="131">
        <v>32</v>
      </c>
      <c r="B578" s="31" t="s">
        <v>77</v>
      </c>
      <c r="C578" s="131" t="s">
        <v>20</v>
      </c>
      <c r="D578" s="131" t="s">
        <v>151</v>
      </c>
      <c r="E578" s="32">
        <v>5.4969999999999999</v>
      </c>
      <c r="F578" s="16">
        <v>40</v>
      </c>
      <c r="G578" s="17">
        <f>F578*E578</f>
        <v>219.88</v>
      </c>
      <c r="H578" s="33">
        <v>44505</v>
      </c>
      <c r="I578" s="84">
        <v>44321</v>
      </c>
      <c r="J578" s="134">
        <v>1075</v>
      </c>
      <c r="K578" s="34">
        <v>200</v>
      </c>
      <c r="L578" s="14">
        <f>K578*E578</f>
        <v>1099.4000000000001</v>
      </c>
      <c r="M578" s="134">
        <v>227</v>
      </c>
      <c r="N578" s="12">
        <v>44259</v>
      </c>
      <c r="O578" s="141">
        <f t="shared" si="770"/>
        <v>40</v>
      </c>
      <c r="P578" s="19">
        <f>O578*E578</f>
        <v>219.88</v>
      </c>
      <c r="Q578" s="20"/>
      <c r="R578" s="17"/>
      <c r="S578" s="124"/>
      <c r="T578" s="124"/>
      <c r="U578" s="16">
        <v>0</v>
      </c>
      <c r="V578" s="14">
        <f>U578*E578</f>
        <v>0</v>
      </c>
      <c r="W578" s="71"/>
      <c r="X578" s="83">
        <f t="shared" ref="X578" si="799">G578-V578</f>
        <v>219.88</v>
      </c>
      <c r="AF578" s="22"/>
      <c r="AG578" s="22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  <c r="CR578" s="6"/>
      <c r="CS578" s="6"/>
      <c r="CT578" s="6"/>
      <c r="CU578" s="6"/>
      <c r="CV578" s="6"/>
      <c r="CW578" s="6"/>
      <c r="CX578" s="6"/>
    </row>
    <row r="579" spans="1:102" ht="34.5" customHeight="1">
      <c r="A579" s="131">
        <v>33</v>
      </c>
      <c r="B579" s="31" t="s">
        <v>77</v>
      </c>
      <c r="C579" s="131" t="s">
        <v>20</v>
      </c>
      <c r="D579" s="131" t="s">
        <v>151</v>
      </c>
      <c r="E579" s="32">
        <v>5.4969999999999999</v>
      </c>
      <c r="F579" s="16">
        <v>0</v>
      </c>
      <c r="G579" s="17">
        <f t="shared" ref="G579:G580" si="800">F579*E579</f>
        <v>0</v>
      </c>
      <c r="H579" s="33">
        <v>44531</v>
      </c>
      <c r="I579" s="12">
        <v>44351</v>
      </c>
      <c r="J579" s="134">
        <v>1283</v>
      </c>
      <c r="K579" s="34">
        <v>280</v>
      </c>
      <c r="L579" s="14">
        <f>K579*E579</f>
        <v>1539.1599999999999</v>
      </c>
      <c r="M579" s="134">
        <v>227</v>
      </c>
      <c r="N579" s="12">
        <v>44259</v>
      </c>
      <c r="O579" s="16">
        <f>K579-U579</f>
        <v>170</v>
      </c>
      <c r="P579" s="19">
        <f t="shared" ref="P579:P580" si="801">O579*E579</f>
        <v>934.49</v>
      </c>
      <c r="Q579" s="20"/>
      <c r="R579" s="17"/>
      <c r="S579" s="124"/>
      <c r="T579" s="124"/>
      <c r="U579" s="16">
        <v>110</v>
      </c>
      <c r="V579" s="14">
        <f t="shared" ref="V579:V580" si="802">U579*E579</f>
        <v>604.66999999999996</v>
      </c>
      <c r="W579" s="71"/>
      <c r="X579" s="83"/>
      <c r="AF579" s="22"/>
      <c r="AG579" s="22"/>
    </row>
    <row r="580" spans="1:102" ht="38.25" customHeight="1">
      <c r="A580" s="131">
        <v>34</v>
      </c>
      <c r="B580" s="31" t="s">
        <v>42</v>
      </c>
      <c r="C580" s="14" t="s">
        <v>20</v>
      </c>
      <c r="D580" s="131" t="s">
        <v>155</v>
      </c>
      <c r="E580" s="32">
        <v>132.83000000000001</v>
      </c>
      <c r="F580" s="16">
        <v>0</v>
      </c>
      <c r="G580" s="14">
        <f t="shared" si="800"/>
        <v>0</v>
      </c>
      <c r="H580" s="33">
        <v>44469</v>
      </c>
      <c r="I580" s="12">
        <v>44351</v>
      </c>
      <c r="J580" s="134">
        <v>1283</v>
      </c>
      <c r="K580" s="141">
        <v>100</v>
      </c>
      <c r="L580" s="14">
        <f t="shared" ref="L580" si="803">K580*E580</f>
        <v>13283.000000000002</v>
      </c>
      <c r="M580" s="134">
        <v>96</v>
      </c>
      <c r="N580" s="12">
        <v>44232</v>
      </c>
      <c r="O580" s="16">
        <f>K580-U580</f>
        <v>56</v>
      </c>
      <c r="P580" s="19">
        <f t="shared" si="801"/>
        <v>7438.4800000000005</v>
      </c>
      <c r="Q580" s="97"/>
      <c r="R580" s="14"/>
      <c r="S580" s="14"/>
      <c r="T580" s="14"/>
      <c r="U580" s="16">
        <v>44</v>
      </c>
      <c r="V580" s="14">
        <f t="shared" si="802"/>
        <v>5844.52</v>
      </c>
      <c r="W580" s="71"/>
      <c r="X580" s="83"/>
      <c r="AF580" s="22"/>
      <c r="AG580" s="22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</row>
    <row r="581" spans="1:102" s="27" customFormat="1" ht="44.25" customHeight="1">
      <c r="A581" s="131">
        <v>35</v>
      </c>
      <c r="B581" s="31" t="s">
        <v>42</v>
      </c>
      <c r="C581" s="131" t="s">
        <v>20</v>
      </c>
      <c r="D581" s="131" t="s">
        <v>113</v>
      </c>
      <c r="E581" s="32">
        <v>132.83000000000001</v>
      </c>
      <c r="F581" s="16">
        <v>86</v>
      </c>
      <c r="G581" s="17">
        <f t="shared" ref="G581" si="804">F581*E581</f>
        <v>11423.380000000001</v>
      </c>
      <c r="H581" s="33">
        <v>44469</v>
      </c>
      <c r="I581" s="84">
        <v>44321</v>
      </c>
      <c r="J581" s="134">
        <v>1075</v>
      </c>
      <c r="K581" s="34">
        <v>100</v>
      </c>
      <c r="L581" s="14">
        <f>K581*E581</f>
        <v>13283.000000000002</v>
      </c>
      <c r="M581" s="134">
        <v>1439</v>
      </c>
      <c r="N581" s="12">
        <v>44187</v>
      </c>
      <c r="O581" s="141">
        <f t="shared" si="770"/>
        <v>86</v>
      </c>
      <c r="P581" s="19">
        <f t="shared" ref="P581" si="805">O581*E581</f>
        <v>11423.380000000001</v>
      </c>
      <c r="Q581" s="20"/>
      <c r="R581" s="17"/>
      <c r="S581" s="124"/>
      <c r="T581" s="124"/>
      <c r="U581" s="16">
        <v>0</v>
      </c>
      <c r="V581" s="14">
        <f>U581*E581</f>
        <v>0</v>
      </c>
      <c r="W581" s="71"/>
      <c r="X581" s="83"/>
      <c r="Y581" s="4"/>
      <c r="Z581" s="4"/>
      <c r="AA581" s="4"/>
      <c r="AB581" s="5"/>
      <c r="AC581" s="5"/>
      <c r="AD581" s="5"/>
      <c r="AE581" s="5"/>
      <c r="AF581" s="22"/>
      <c r="AG581" s="22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</row>
    <row r="582" spans="1:102" s="27" customFormat="1" ht="30.75" customHeight="1">
      <c r="A582" s="131">
        <v>36</v>
      </c>
      <c r="B582" s="31" t="s">
        <v>42</v>
      </c>
      <c r="C582" s="14" t="s">
        <v>20</v>
      </c>
      <c r="D582" s="131" t="s">
        <v>155</v>
      </c>
      <c r="E582" s="32">
        <v>132.83000000000001</v>
      </c>
      <c r="F582" s="16">
        <v>0</v>
      </c>
      <c r="G582" s="14">
        <f>F582*E582</f>
        <v>0</v>
      </c>
      <c r="H582" s="33">
        <v>44469</v>
      </c>
      <c r="I582" s="84">
        <v>44288</v>
      </c>
      <c r="J582" s="134">
        <v>671</v>
      </c>
      <c r="K582" s="34">
        <v>140</v>
      </c>
      <c r="L582" s="14">
        <f>K582*E582</f>
        <v>18596.2</v>
      </c>
      <c r="M582" s="134">
        <v>96</v>
      </c>
      <c r="N582" s="12">
        <v>44232</v>
      </c>
      <c r="O582" s="141">
        <f t="shared" si="770"/>
        <v>0</v>
      </c>
      <c r="P582" s="19">
        <f>O582*E582</f>
        <v>0</v>
      </c>
      <c r="Q582" s="20"/>
      <c r="R582" s="17"/>
      <c r="S582" s="124"/>
      <c r="T582" s="124"/>
      <c r="U582" s="16">
        <v>0</v>
      </c>
      <c r="V582" s="14">
        <f>U582*E582</f>
        <v>0</v>
      </c>
      <c r="W582" s="71"/>
      <c r="X582" s="83">
        <f>G582-V582</f>
        <v>0</v>
      </c>
      <c r="Y582" s="4"/>
      <c r="Z582" s="4"/>
      <c r="AA582" s="4"/>
      <c r="AB582" s="5"/>
      <c r="AC582" s="5"/>
      <c r="AD582" s="5"/>
      <c r="AE582" s="5"/>
      <c r="AF582" s="22"/>
      <c r="AG582" s="22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</row>
    <row r="583" spans="1:102" ht="38.25" customHeight="1">
      <c r="A583" s="131">
        <v>37</v>
      </c>
      <c r="B583" s="31" t="s">
        <v>42</v>
      </c>
      <c r="C583" s="14" t="s">
        <v>20</v>
      </c>
      <c r="D583" s="131" t="s">
        <v>155</v>
      </c>
      <c r="E583" s="32">
        <v>132.83000000000001</v>
      </c>
      <c r="F583" s="16">
        <v>0</v>
      </c>
      <c r="G583" s="14">
        <f t="shared" si="796"/>
        <v>0</v>
      </c>
      <c r="H583" s="33">
        <v>44469</v>
      </c>
      <c r="I583" s="12">
        <v>44231</v>
      </c>
      <c r="J583" s="134">
        <v>190</v>
      </c>
      <c r="K583" s="141">
        <v>100</v>
      </c>
      <c r="L583" s="14">
        <f t="shared" si="789"/>
        <v>13283.000000000002</v>
      </c>
      <c r="M583" s="134">
        <v>1312</v>
      </c>
      <c r="N583" s="12">
        <v>44159</v>
      </c>
      <c r="O583" s="141">
        <f t="shared" si="770"/>
        <v>0</v>
      </c>
      <c r="P583" s="19">
        <f t="shared" si="797"/>
        <v>0</v>
      </c>
      <c r="Q583" s="97"/>
      <c r="R583" s="14"/>
      <c r="S583" s="14"/>
      <c r="T583" s="14"/>
      <c r="U583" s="16">
        <v>0</v>
      </c>
      <c r="V583" s="14">
        <f t="shared" si="790"/>
        <v>0</v>
      </c>
      <c r="W583" s="71"/>
      <c r="X583" s="83"/>
      <c r="AF583" s="22"/>
      <c r="AG583" s="22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CR583" s="6"/>
      <c r="CS583" s="6"/>
      <c r="CT583" s="6"/>
      <c r="CU583" s="6"/>
      <c r="CV583" s="6"/>
      <c r="CW583" s="6"/>
      <c r="CX583" s="6"/>
    </row>
    <row r="584" spans="1:102" ht="38.25" customHeight="1">
      <c r="A584" s="131">
        <v>38</v>
      </c>
      <c r="B584" s="31" t="s">
        <v>42</v>
      </c>
      <c r="C584" s="14" t="s">
        <v>20</v>
      </c>
      <c r="D584" s="131" t="s">
        <v>155</v>
      </c>
      <c r="E584" s="32">
        <v>132.83000000000001</v>
      </c>
      <c r="F584" s="16">
        <v>0</v>
      </c>
      <c r="G584" s="14">
        <f t="shared" si="783"/>
        <v>0</v>
      </c>
      <c r="H584" s="33">
        <v>44469</v>
      </c>
      <c r="I584" s="12">
        <v>44260</v>
      </c>
      <c r="J584" s="134">
        <v>282</v>
      </c>
      <c r="K584" s="141">
        <v>120</v>
      </c>
      <c r="L584" s="14">
        <f t="shared" si="789"/>
        <v>15939.600000000002</v>
      </c>
      <c r="M584" s="134">
        <v>1312</v>
      </c>
      <c r="N584" s="12">
        <v>44159</v>
      </c>
      <c r="O584" s="141">
        <f t="shared" si="770"/>
        <v>0</v>
      </c>
      <c r="P584" s="19">
        <f t="shared" si="774"/>
        <v>0</v>
      </c>
      <c r="Q584" s="97"/>
      <c r="R584" s="14"/>
      <c r="S584" s="14"/>
      <c r="T584" s="14"/>
      <c r="U584" s="16">
        <v>0</v>
      </c>
      <c r="V584" s="14">
        <f t="shared" si="790"/>
        <v>0</v>
      </c>
      <c r="W584" s="71"/>
      <c r="X584" s="83"/>
      <c r="AF584" s="22"/>
      <c r="AG584" s="22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CR584" s="6"/>
      <c r="CS584" s="6"/>
      <c r="CT584" s="6"/>
      <c r="CU584" s="6"/>
      <c r="CV584" s="6"/>
      <c r="CW584" s="6"/>
      <c r="CX584" s="6"/>
    </row>
    <row r="585" spans="1:102" ht="21" customHeight="1">
      <c r="A585" s="87"/>
      <c r="B585" s="36" t="s">
        <v>14</v>
      </c>
      <c r="C585" s="128"/>
      <c r="D585" s="41"/>
      <c r="E585" s="41"/>
      <c r="F585" s="42">
        <f>SUM(F547:F584)</f>
        <v>578</v>
      </c>
      <c r="G585" s="41">
        <f>SUM(G547:G584)</f>
        <v>19393.98</v>
      </c>
      <c r="H585" s="82"/>
      <c r="I585" s="82"/>
      <c r="J585" s="38"/>
      <c r="K585" s="128">
        <f>SUM(K547:K584)</f>
        <v>5320</v>
      </c>
      <c r="L585" s="41">
        <f>SUM(L547:L584)</f>
        <v>174982.43</v>
      </c>
      <c r="M585" s="128"/>
      <c r="N585" s="82"/>
      <c r="O585" s="128">
        <f>SUM(O547:O584)</f>
        <v>1467</v>
      </c>
      <c r="P585" s="94">
        <f>SUM(P547:P584)</f>
        <v>58526.900000000009</v>
      </c>
      <c r="Q585" s="133"/>
      <c r="R585" s="41"/>
      <c r="S585" s="133"/>
      <c r="T585" s="133"/>
      <c r="U585" s="42">
        <f>SUM(U547:U584)</f>
        <v>751</v>
      </c>
      <c r="V585" s="41">
        <f>SUM(V547:V584)</f>
        <v>12980.380000000001</v>
      </c>
      <c r="W585" s="89"/>
      <c r="X585" s="83">
        <f t="shared" ref="X585:X586" si="806">G585-V585</f>
        <v>6413.5999999999985</v>
      </c>
      <c r="AF585" s="22"/>
      <c r="AG585" s="22"/>
    </row>
    <row r="586" spans="1:102" ht="21" customHeight="1">
      <c r="A586" s="198" t="s">
        <v>165</v>
      </c>
      <c r="B586" s="199"/>
      <c r="C586" s="199"/>
      <c r="D586" s="199"/>
      <c r="E586" s="199"/>
      <c r="F586" s="199"/>
      <c r="G586" s="199"/>
      <c r="H586" s="199"/>
      <c r="I586" s="199"/>
      <c r="J586" s="199"/>
      <c r="K586" s="199"/>
      <c r="L586" s="199"/>
      <c r="M586" s="199"/>
      <c r="N586" s="199"/>
      <c r="O586" s="199"/>
      <c r="P586" s="199"/>
      <c r="Q586" s="199"/>
      <c r="R586" s="199"/>
      <c r="S586" s="199"/>
      <c r="T586" s="199"/>
      <c r="U586" s="199"/>
      <c r="V586" s="200"/>
      <c r="W586" s="99"/>
      <c r="X586" s="83">
        <f t="shared" si="806"/>
        <v>0</v>
      </c>
      <c r="AF586" s="22"/>
      <c r="AG586" s="22"/>
    </row>
    <row r="587" spans="1:102" ht="30.75" customHeight="1">
      <c r="A587" s="141">
        <v>1</v>
      </c>
      <c r="B587" s="31" t="s">
        <v>43</v>
      </c>
      <c r="C587" s="124" t="s">
        <v>20</v>
      </c>
      <c r="D587" s="131" t="s">
        <v>92</v>
      </c>
      <c r="E587" s="135">
        <v>55.58</v>
      </c>
      <c r="F587" s="16">
        <v>0</v>
      </c>
      <c r="G587" s="14">
        <f>F587*E587</f>
        <v>0</v>
      </c>
      <c r="H587" s="18">
        <v>44316</v>
      </c>
      <c r="I587" s="12"/>
      <c r="J587" s="134"/>
      <c r="K587" s="141"/>
      <c r="L587" s="14">
        <f t="shared" ref="L587" si="807">K587*E587</f>
        <v>0</v>
      </c>
      <c r="M587" s="141">
        <v>1331</v>
      </c>
      <c r="N587" s="18">
        <v>44165</v>
      </c>
      <c r="O587" s="141">
        <f t="shared" ref="O587:O617" si="808">F587-U587</f>
        <v>0</v>
      </c>
      <c r="P587" s="19">
        <f>O587*E587</f>
        <v>0</v>
      </c>
      <c r="Q587" s="131"/>
      <c r="R587" s="17"/>
      <c r="S587" s="28"/>
      <c r="T587" s="28"/>
      <c r="U587" s="16">
        <v>0</v>
      </c>
      <c r="V587" s="14">
        <f t="shared" ref="V587" si="809">U587*E587</f>
        <v>0</v>
      </c>
      <c r="W587" s="71"/>
      <c r="X587" s="83">
        <f t="shared" ref="X587:X595" si="810">G587-V587</f>
        <v>0</v>
      </c>
      <c r="AF587" s="22"/>
      <c r="AG587" s="22"/>
    </row>
    <row r="588" spans="1:102" ht="30.75" customHeight="1">
      <c r="A588" s="141">
        <v>2</v>
      </c>
      <c r="B588" s="31" t="s">
        <v>43</v>
      </c>
      <c r="C588" s="124" t="s">
        <v>20</v>
      </c>
      <c r="D588" s="131" t="s">
        <v>94</v>
      </c>
      <c r="E588" s="135">
        <v>55.58</v>
      </c>
      <c r="F588" s="16">
        <v>0</v>
      </c>
      <c r="G588" s="14">
        <f>F588*E588</f>
        <v>0</v>
      </c>
      <c r="H588" s="18">
        <v>44347</v>
      </c>
      <c r="I588" s="12">
        <v>44271</v>
      </c>
      <c r="J588" s="134">
        <v>350</v>
      </c>
      <c r="K588" s="141">
        <v>300</v>
      </c>
      <c r="L588" s="14">
        <f t="shared" ref="L588:L590" si="811">K588*E588</f>
        <v>16674</v>
      </c>
      <c r="M588" s="141">
        <v>226</v>
      </c>
      <c r="N588" s="18">
        <v>44259</v>
      </c>
      <c r="O588" s="141">
        <f t="shared" si="808"/>
        <v>0</v>
      </c>
      <c r="P588" s="19">
        <f>O588*E588</f>
        <v>0</v>
      </c>
      <c r="Q588" s="131"/>
      <c r="R588" s="17"/>
      <c r="S588" s="28"/>
      <c r="T588" s="28"/>
      <c r="U588" s="16">
        <v>0</v>
      </c>
      <c r="V588" s="14">
        <f t="shared" ref="V588" si="812">U588*E588</f>
        <v>0</v>
      </c>
      <c r="W588" s="71"/>
      <c r="X588" s="83">
        <f t="shared" ref="X588" si="813">G588-V588</f>
        <v>0</v>
      </c>
      <c r="AF588" s="22"/>
      <c r="AG588" s="22"/>
    </row>
    <row r="589" spans="1:102" ht="37.5" customHeight="1">
      <c r="A589" s="141">
        <v>3</v>
      </c>
      <c r="B589" s="13" t="s">
        <v>59</v>
      </c>
      <c r="C589" s="124" t="s">
        <v>20</v>
      </c>
      <c r="D589" s="131" t="s">
        <v>47</v>
      </c>
      <c r="E589" s="135">
        <v>55.58</v>
      </c>
      <c r="F589" s="16">
        <v>100</v>
      </c>
      <c r="G589" s="96">
        <f t="shared" ref="G589:G590" si="814">F589*E589</f>
        <v>5558</v>
      </c>
      <c r="H589" s="18">
        <v>44377</v>
      </c>
      <c r="I589" s="84">
        <v>44321</v>
      </c>
      <c r="J589" s="134">
        <v>1070</v>
      </c>
      <c r="K589" s="141">
        <v>100</v>
      </c>
      <c r="L589" s="14">
        <f t="shared" si="811"/>
        <v>5558</v>
      </c>
      <c r="M589" s="141">
        <v>226</v>
      </c>
      <c r="N589" s="18">
        <v>44259</v>
      </c>
      <c r="O589" s="141">
        <f t="shared" si="808"/>
        <v>100</v>
      </c>
      <c r="P589" s="19">
        <f t="shared" ref="P589:P590" si="815">O589*E589</f>
        <v>5558</v>
      </c>
      <c r="Q589" s="131"/>
      <c r="R589" s="17"/>
      <c r="S589" s="28"/>
      <c r="T589" s="28"/>
      <c r="U589" s="16">
        <v>0</v>
      </c>
      <c r="V589" s="14">
        <f>U589*E589</f>
        <v>0</v>
      </c>
      <c r="W589" s="71"/>
      <c r="X589" s="83"/>
      <c r="AF589" s="22"/>
      <c r="AG589" s="22"/>
    </row>
    <row r="590" spans="1:102" ht="37.5" customHeight="1">
      <c r="A590" s="141">
        <v>4</v>
      </c>
      <c r="B590" s="13" t="s">
        <v>59</v>
      </c>
      <c r="C590" s="124" t="s">
        <v>20</v>
      </c>
      <c r="D590" s="131" t="s">
        <v>47</v>
      </c>
      <c r="E590" s="135">
        <v>55.58</v>
      </c>
      <c r="F590" s="16">
        <v>0</v>
      </c>
      <c r="G590" s="96">
        <f t="shared" si="814"/>
        <v>0</v>
      </c>
      <c r="H590" s="18">
        <v>44377</v>
      </c>
      <c r="I590" s="84">
        <v>44358</v>
      </c>
      <c r="J590" s="134">
        <v>1515</v>
      </c>
      <c r="K590" s="141">
        <v>200</v>
      </c>
      <c r="L590" s="14">
        <f t="shared" si="811"/>
        <v>11116</v>
      </c>
      <c r="M590" s="141">
        <v>636</v>
      </c>
      <c r="N590" s="18">
        <v>44355</v>
      </c>
      <c r="O590" s="16">
        <f>K590-U590</f>
        <v>200</v>
      </c>
      <c r="P590" s="19">
        <f t="shared" si="815"/>
        <v>11116</v>
      </c>
      <c r="Q590" s="131"/>
      <c r="R590" s="17"/>
      <c r="S590" s="28"/>
      <c r="T590" s="28"/>
      <c r="U590" s="16">
        <v>0</v>
      </c>
      <c r="V590" s="14">
        <f>U590*E590</f>
        <v>0</v>
      </c>
      <c r="W590" s="71"/>
      <c r="X590" s="83"/>
      <c r="AF590" s="22"/>
      <c r="AG590" s="22"/>
    </row>
    <row r="591" spans="1:102" ht="41.25" customHeight="1">
      <c r="A591" s="141">
        <v>5</v>
      </c>
      <c r="B591" s="13" t="s">
        <v>39</v>
      </c>
      <c r="C591" s="14" t="s">
        <v>20</v>
      </c>
      <c r="D591" s="131" t="s">
        <v>119</v>
      </c>
      <c r="E591" s="135">
        <v>3.2789999999999999</v>
      </c>
      <c r="F591" s="16">
        <v>0</v>
      </c>
      <c r="G591" s="96">
        <f>F591*E591</f>
        <v>0</v>
      </c>
      <c r="H591" s="18">
        <v>44347</v>
      </c>
      <c r="I591" s="12">
        <v>44251</v>
      </c>
      <c r="J591" s="134">
        <v>273</v>
      </c>
      <c r="K591" s="141">
        <v>500</v>
      </c>
      <c r="L591" s="14">
        <f t="shared" ref="L591:L592" si="816">K591*E591</f>
        <v>1639.5</v>
      </c>
      <c r="M591" s="141">
        <v>312</v>
      </c>
      <c r="N591" s="18">
        <v>43903</v>
      </c>
      <c r="O591" s="141">
        <f t="shared" si="808"/>
        <v>0</v>
      </c>
      <c r="P591" s="19">
        <f t="shared" ref="P591:P617" si="817">O591*E591</f>
        <v>0</v>
      </c>
      <c r="Q591" s="131"/>
      <c r="R591" s="17"/>
      <c r="S591" s="28"/>
      <c r="T591" s="28"/>
      <c r="U591" s="16">
        <v>0</v>
      </c>
      <c r="V591" s="14">
        <f t="shared" ref="V591:V592" si="818">U591*E591</f>
        <v>0</v>
      </c>
      <c r="W591" s="71"/>
      <c r="X591" s="83">
        <f t="shared" si="810"/>
        <v>0</v>
      </c>
      <c r="AF591" s="22"/>
      <c r="AG591" s="22"/>
    </row>
    <row r="592" spans="1:102" ht="41.25" customHeight="1">
      <c r="A592" s="141">
        <v>6</v>
      </c>
      <c r="B592" s="13" t="s">
        <v>39</v>
      </c>
      <c r="C592" s="14" t="s">
        <v>20</v>
      </c>
      <c r="D592" s="131" t="s">
        <v>177</v>
      </c>
      <c r="E592" s="135">
        <v>4.6639999999999997</v>
      </c>
      <c r="F592" s="16">
        <v>500</v>
      </c>
      <c r="G592" s="96">
        <f t="shared" ref="G592" si="819">F592*E592</f>
        <v>2332</v>
      </c>
      <c r="H592" s="18">
        <v>45107</v>
      </c>
      <c r="I592" s="84">
        <v>44321</v>
      </c>
      <c r="J592" s="134">
        <v>1070</v>
      </c>
      <c r="K592" s="141">
        <v>500</v>
      </c>
      <c r="L592" s="14">
        <f t="shared" si="816"/>
        <v>2332</v>
      </c>
      <c r="M592" s="141">
        <v>441</v>
      </c>
      <c r="N592" s="18">
        <v>44305</v>
      </c>
      <c r="O592" s="141">
        <f t="shared" si="808"/>
        <v>130</v>
      </c>
      <c r="P592" s="19">
        <f t="shared" si="817"/>
        <v>606.31999999999994</v>
      </c>
      <c r="Q592" s="131"/>
      <c r="R592" s="17"/>
      <c r="S592" s="28"/>
      <c r="T592" s="28"/>
      <c r="U592" s="16">
        <v>370</v>
      </c>
      <c r="V592" s="14">
        <f t="shared" si="818"/>
        <v>1725.6799999999998</v>
      </c>
      <c r="W592" s="71"/>
      <c r="X592" s="83"/>
      <c r="AF592" s="22"/>
      <c r="AG592" s="22"/>
    </row>
    <row r="593" spans="1:102" ht="41.25" customHeight="1">
      <c r="A593" s="141">
        <v>7</v>
      </c>
      <c r="B593" s="13" t="s">
        <v>39</v>
      </c>
      <c r="C593" s="14" t="s">
        <v>20</v>
      </c>
      <c r="D593" s="131" t="s">
        <v>177</v>
      </c>
      <c r="E593" s="135">
        <v>4.6639999999999997</v>
      </c>
      <c r="F593" s="16">
        <v>130</v>
      </c>
      <c r="G593" s="96">
        <f t="shared" ref="G593" si="820">F593*E593</f>
        <v>606.31999999999994</v>
      </c>
      <c r="H593" s="18">
        <v>45107</v>
      </c>
      <c r="I593" s="84">
        <v>44342</v>
      </c>
      <c r="J593" s="134">
        <v>1180</v>
      </c>
      <c r="K593" s="141">
        <v>300</v>
      </c>
      <c r="L593" s="14">
        <f t="shared" ref="L593:L594" si="821">K593*E593</f>
        <v>1399.1999999999998</v>
      </c>
      <c r="M593" s="141">
        <v>566</v>
      </c>
      <c r="N593" s="18">
        <v>44337</v>
      </c>
      <c r="O593" s="141">
        <f t="shared" si="808"/>
        <v>130</v>
      </c>
      <c r="P593" s="19">
        <f t="shared" ref="P593:P594" si="822">O593*E593</f>
        <v>606.31999999999994</v>
      </c>
      <c r="Q593" s="131"/>
      <c r="R593" s="17"/>
      <c r="S593" s="28"/>
      <c r="T593" s="28"/>
      <c r="U593" s="16">
        <v>0</v>
      </c>
      <c r="V593" s="14">
        <f t="shared" ref="V593:V594" si="823">U593*E593</f>
        <v>0</v>
      </c>
      <c r="W593" s="71"/>
      <c r="X593" s="83"/>
      <c r="AF593" s="22"/>
      <c r="AG593" s="22"/>
    </row>
    <row r="594" spans="1:102" ht="49.5" customHeight="1">
      <c r="A594" s="141">
        <v>8</v>
      </c>
      <c r="B594" s="13" t="s">
        <v>197</v>
      </c>
      <c r="C594" s="14" t="s">
        <v>20</v>
      </c>
      <c r="D594" s="131" t="s">
        <v>200</v>
      </c>
      <c r="E594" s="23">
        <v>4.6639999999999997</v>
      </c>
      <c r="F594" s="16">
        <v>0</v>
      </c>
      <c r="G594" s="17">
        <f>F594*E594</f>
        <v>0</v>
      </c>
      <c r="H594" s="18">
        <v>45169</v>
      </c>
      <c r="I594" s="12">
        <v>44370</v>
      </c>
      <c r="J594" s="134">
        <v>1778</v>
      </c>
      <c r="K594" s="34">
        <v>300</v>
      </c>
      <c r="L594" s="14">
        <f t="shared" si="821"/>
        <v>1399.1999999999998</v>
      </c>
      <c r="M594" s="141">
        <v>566</v>
      </c>
      <c r="N594" s="18">
        <v>44337</v>
      </c>
      <c r="O594" s="16">
        <f>K594-U594</f>
        <v>0</v>
      </c>
      <c r="P594" s="19">
        <f t="shared" si="822"/>
        <v>0</v>
      </c>
      <c r="Q594" s="20"/>
      <c r="R594" s="17"/>
      <c r="S594" s="14"/>
      <c r="T594" s="14"/>
      <c r="U594" s="16">
        <f>K594</f>
        <v>300</v>
      </c>
      <c r="V594" s="14">
        <f t="shared" si="823"/>
        <v>1399.1999999999998</v>
      </c>
      <c r="W594" s="71"/>
      <c r="Y594" s="21">
        <f>G594-V594</f>
        <v>-1399.1999999999998</v>
      </c>
      <c r="AE594" s="22"/>
      <c r="AF594" s="22"/>
    </row>
    <row r="595" spans="1:102" ht="25.5" customHeight="1">
      <c r="A595" s="141">
        <v>9</v>
      </c>
      <c r="B595" s="13" t="s">
        <v>40</v>
      </c>
      <c r="C595" s="14" t="s">
        <v>20</v>
      </c>
      <c r="D595" s="131" t="s">
        <v>136</v>
      </c>
      <c r="E595" s="15">
        <v>5.8849999999999998</v>
      </c>
      <c r="F595" s="16">
        <v>270</v>
      </c>
      <c r="G595" s="17">
        <f t="shared" ref="G595:G598" si="824">F595*E595</f>
        <v>1588.95</v>
      </c>
      <c r="H595" s="18">
        <v>44926</v>
      </c>
      <c r="I595" s="12">
        <v>44251</v>
      </c>
      <c r="J595" s="134">
        <v>273</v>
      </c>
      <c r="K595" s="141">
        <v>200</v>
      </c>
      <c r="L595" s="14">
        <f t="shared" ref="L595" si="825">K595*E595</f>
        <v>1177</v>
      </c>
      <c r="M595" s="141">
        <v>816</v>
      </c>
      <c r="N595" s="18">
        <v>44050</v>
      </c>
      <c r="O595" s="141">
        <f t="shared" si="808"/>
        <v>60</v>
      </c>
      <c r="P595" s="19">
        <f t="shared" si="817"/>
        <v>353.09999999999997</v>
      </c>
      <c r="Q595" s="20"/>
      <c r="R595" s="17"/>
      <c r="S595" s="14"/>
      <c r="T595" s="14"/>
      <c r="U595" s="16">
        <v>210</v>
      </c>
      <c r="V595" s="14">
        <f t="shared" ref="V595" si="826">U595*E595</f>
        <v>1235.8499999999999</v>
      </c>
      <c r="W595" s="71"/>
      <c r="X595" s="83">
        <f t="shared" si="810"/>
        <v>353.10000000000014</v>
      </c>
      <c r="AF595" s="22"/>
      <c r="AG595" s="22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CR595" s="6"/>
      <c r="CS595" s="6"/>
      <c r="CT595" s="6"/>
      <c r="CU595" s="6"/>
      <c r="CV595" s="6"/>
      <c r="CW595" s="6"/>
      <c r="CX595" s="6"/>
    </row>
    <row r="596" spans="1:102" ht="50.25" customHeight="1">
      <c r="A596" s="141">
        <v>10</v>
      </c>
      <c r="B596" s="13" t="s">
        <v>45</v>
      </c>
      <c r="C596" s="14" t="s">
        <v>20</v>
      </c>
      <c r="D596" s="131" t="s">
        <v>186</v>
      </c>
      <c r="E596" s="96">
        <v>5.4130000000000003</v>
      </c>
      <c r="F596" s="141">
        <v>0</v>
      </c>
      <c r="G596" s="96">
        <f t="shared" si="824"/>
        <v>0</v>
      </c>
      <c r="H596" s="18">
        <v>44804</v>
      </c>
      <c r="I596" s="12">
        <v>44271</v>
      </c>
      <c r="J596" s="134">
        <v>350</v>
      </c>
      <c r="K596" s="141">
        <v>800</v>
      </c>
      <c r="L596" s="14">
        <f>K596*E596</f>
        <v>4330.4000000000005</v>
      </c>
      <c r="M596" s="141">
        <v>260</v>
      </c>
      <c r="N596" s="18">
        <v>44266</v>
      </c>
      <c r="O596" s="141">
        <f t="shared" si="808"/>
        <v>0</v>
      </c>
      <c r="P596" s="19">
        <f t="shared" si="817"/>
        <v>0</v>
      </c>
      <c r="Q596" s="97"/>
      <c r="R596" s="14"/>
      <c r="S596" s="14"/>
      <c r="T596" s="14"/>
      <c r="U596" s="141">
        <v>0</v>
      </c>
      <c r="V596" s="14">
        <f>U596*E596</f>
        <v>0</v>
      </c>
      <c r="W596" s="71"/>
      <c r="X596" s="83"/>
      <c r="AF596" s="22"/>
      <c r="AG596" s="22"/>
    </row>
    <row r="597" spans="1:102" ht="50.25" customHeight="1">
      <c r="A597" s="141">
        <v>11</v>
      </c>
      <c r="B597" s="13" t="s">
        <v>45</v>
      </c>
      <c r="C597" s="14" t="s">
        <v>20</v>
      </c>
      <c r="D597" s="131" t="s">
        <v>186</v>
      </c>
      <c r="E597" s="96">
        <v>5.4130000000000003</v>
      </c>
      <c r="F597" s="141">
        <v>240</v>
      </c>
      <c r="G597" s="96">
        <f t="shared" si="824"/>
        <v>1299.1200000000001</v>
      </c>
      <c r="H597" s="18">
        <v>44804</v>
      </c>
      <c r="I597" s="84">
        <v>44342</v>
      </c>
      <c r="J597" s="134">
        <v>1180</v>
      </c>
      <c r="K597" s="141">
        <v>240</v>
      </c>
      <c r="L597" s="14">
        <f>K597*E597</f>
        <v>1299.1200000000001</v>
      </c>
      <c r="M597" s="141">
        <v>566</v>
      </c>
      <c r="N597" s="18">
        <v>44337</v>
      </c>
      <c r="O597" s="141">
        <f t="shared" si="808"/>
        <v>190</v>
      </c>
      <c r="P597" s="19">
        <f t="shared" si="817"/>
        <v>1028.47</v>
      </c>
      <c r="Q597" s="97"/>
      <c r="R597" s="14"/>
      <c r="S597" s="14"/>
      <c r="T597" s="14"/>
      <c r="U597" s="141">
        <v>50</v>
      </c>
      <c r="V597" s="14">
        <f>U597*E597</f>
        <v>270.65000000000003</v>
      </c>
      <c r="W597" s="71"/>
      <c r="X597" s="83"/>
      <c r="AF597" s="22"/>
      <c r="AG597" s="22"/>
    </row>
    <row r="598" spans="1:102" s="27" customFormat="1" ht="52.5" customHeight="1">
      <c r="A598" s="141">
        <v>12</v>
      </c>
      <c r="B598" s="13" t="s">
        <v>187</v>
      </c>
      <c r="C598" s="14" t="s">
        <v>20</v>
      </c>
      <c r="D598" s="131" t="s">
        <v>185</v>
      </c>
      <c r="E598" s="23">
        <v>3.8170000000000002</v>
      </c>
      <c r="F598" s="16">
        <v>40</v>
      </c>
      <c r="G598" s="17">
        <f t="shared" si="824"/>
        <v>152.68</v>
      </c>
      <c r="H598" s="18">
        <v>44651</v>
      </c>
      <c r="I598" s="12">
        <v>44271</v>
      </c>
      <c r="J598" s="134">
        <v>350</v>
      </c>
      <c r="K598" s="141">
        <v>140</v>
      </c>
      <c r="L598" s="14">
        <f t="shared" ref="L598" si="827">K598*E598</f>
        <v>534.38</v>
      </c>
      <c r="M598" s="141">
        <v>273</v>
      </c>
      <c r="N598" s="18">
        <v>44267</v>
      </c>
      <c r="O598" s="141">
        <f t="shared" si="808"/>
        <v>20</v>
      </c>
      <c r="P598" s="19">
        <f t="shared" si="817"/>
        <v>76.34</v>
      </c>
      <c r="Q598" s="20"/>
      <c r="R598" s="17"/>
      <c r="S598" s="14"/>
      <c r="T598" s="14"/>
      <c r="U598" s="16">
        <v>20</v>
      </c>
      <c r="V598" s="14">
        <f t="shared" ref="V598" si="828">U598*E598</f>
        <v>76.34</v>
      </c>
      <c r="W598" s="71"/>
      <c r="X598" s="24"/>
      <c r="Y598" s="21">
        <f t="shared" ref="Y598" si="829">G598-V598</f>
        <v>76.34</v>
      </c>
      <c r="Z598" s="25"/>
      <c r="AA598" s="25"/>
      <c r="AB598" s="26"/>
      <c r="AC598" s="26"/>
      <c r="AD598" s="26"/>
      <c r="AE598" s="22"/>
      <c r="AF598" s="22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  <c r="BN598" s="26"/>
      <c r="BO598" s="26"/>
      <c r="BP598" s="26"/>
      <c r="BQ598" s="26"/>
      <c r="BR598" s="26"/>
      <c r="BS598" s="26"/>
      <c r="BT598" s="26"/>
      <c r="BU598" s="26"/>
      <c r="BV598" s="26"/>
      <c r="BW598" s="26"/>
      <c r="BX598" s="26"/>
      <c r="BY598" s="26"/>
      <c r="BZ598" s="26"/>
      <c r="CA598" s="26"/>
      <c r="CB598" s="26"/>
      <c r="CC598" s="26"/>
      <c r="CD598" s="26"/>
      <c r="CE598" s="26"/>
      <c r="CF598" s="26"/>
      <c r="CG598" s="26"/>
      <c r="CH598" s="26"/>
      <c r="CI598" s="26"/>
      <c r="CJ598" s="26"/>
      <c r="CK598" s="26"/>
      <c r="CL598" s="26"/>
      <c r="CM598" s="26"/>
      <c r="CN598" s="26"/>
      <c r="CO598" s="26"/>
      <c r="CP598" s="26"/>
      <c r="CQ598" s="26"/>
      <c r="CR598" s="26"/>
      <c r="CS598" s="26"/>
      <c r="CT598" s="26"/>
      <c r="CU598" s="26"/>
      <c r="CV598" s="26"/>
      <c r="CW598" s="26"/>
      <c r="CX598" s="26"/>
    </row>
    <row r="599" spans="1:102" ht="38.25" customHeight="1">
      <c r="A599" s="141">
        <v>13</v>
      </c>
      <c r="B599" s="13" t="s">
        <v>35</v>
      </c>
      <c r="C599" s="14" t="s">
        <v>20</v>
      </c>
      <c r="D599" s="131" t="s">
        <v>139</v>
      </c>
      <c r="E599" s="14">
        <v>16.91</v>
      </c>
      <c r="F599" s="131">
        <v>0</v>
      </c>
      <c r="G599" s="17">
        <f t="shared" ref="G599:G608" si="830">F599*E599</f>
        <v>0</v>
      </c>
      <c r="H599" s="18">
        <v>44330</v>
      </c>
      <c r="I599" s="12"/>
      <c r="J599" s="134"/>
      <c r="K599" s="141"/>
      <c r="L599" s="85">
        <f>K599*E599</f>
        <v>0</v>
      </c>
      <c r="M599" s="141">
        <v>1093</v>
      </c>
      <c r="N599" s="18">
        <v>44120</v>
      </c>
      <c r="O599" s="141">
        <f t="shared" si="808"/>
        <v>0</v>
      </c>
      <c r="P599" s="19">
        <f t="shared" si="817"/>
        <v>0</v>
      </c>
      <c r="Q599" s="131"/>
      <c r="R599" s="131"/>
      <c r="S599" s="131"/>
      <c r="T599" s="131"/>
      <c r="U599" s="131">
        <v>0</v>
      </c>
      <c r="V599" s="17">
        <f>U599*E599</f>
        <v>0</v>
      </c>
      <c r="W599" s="81"/>
      <c r="X599" s="83">
        <f t="shared" ref="X599:X619" si="831">G599-V599</f>
        <v>0</v>
      </c>
      <c r="AF599" s="22"/>
      <c r="AG599" s="22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CR599" s="6"/>
      <c r="CS599" s="6"/>
      <c r="CT599" s="6"/>
      <c r="CU599" s="6"/>
      <c r="CV599" s="6"/>
      <c r="CW599" s="6"/>
      <c r="CX599" s="6"/>
    </row>
    <row r="600" spans="1:102" ht="38.25" customHeight="1">
      <c r="A600" s="141">
        <v>14</v>
      </c>
      <c r="B600" s="13" t="s">
        <v>35</v>
      </c>
      <c r="C600" s="14" t="s">
        <v>20</v>
      </c>
      <c r="D600" s="131" t="s">
        <v>82</v>
      </c>
      <c r="E600" s="14">
        <v>16.91</v>
      </c>
      <c r="F600" s="131">
        <v>0</v>
      </c>
      <c r="G600" s="17">
        <f t="shared" ref="G600:G602" si="832">F600*E600</f>
        <v>0</v>
      </c>
      <c r="H600" s="18">
        <v>44358</v>
      </c>
      <c r="I600" s="12">
        <v>44271</v>
      </c>
      <c r="J600" s="134">
        <v>350</v>
      </c>
      <c r="K600" s="141">
        <v>100</v>
      </c>
      <c r="L600" s="85">
        <f>K600*E600</f>
        <v>1691</v>
      </c>
      <c r="M600" s="141">
        <v>225</v>
      </c>
      <c r="N600" s="18">
        <v>44259</v>
      </c>
      <c r="O600" s="141">
        <f t="shared" si="808"/>
        <v>0</v>
      </c>
      <c r="P600" s="19">
        <f t="shared" ref="P600:P602" si="833">O600*E600</f>
        <v>0</v>
      </c>
      <c r="Q600" s="131"/>
      <c r="R600" s="131"/>
      <c r="S600" s="131"/>
      <c r="T600" s="131"/>
      <c r="U600" s="131">
        <v>0</v>
      </c>
      <c r="V600" s="17">
        <f>U600*E600</f>
        <v>0</v>
      </c>
      <c r="W600" s="81"/>
      <c r="X600" s="83">
        <f t="shared" ref="X600" si="834">G600-V600</f>
        <v>0</v>
      </c>
      <c r="AF600" s="22"/>
      <c r="AG600" s="22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/>
      <c r="CT600" s="6"/>
      <c r="CU600" s="6"/>
      <c r="CV600" s="6"/>
      <c r="CW600" s="6"/>
      <c r="CX600" s="6"/>
    </row>
    <row r="601" spans="1:102" ht="38.25" customHeight="1">
      <c r="A601" s="141">
        <v>15</v>
      </c>
      <c r="B601" s="13" t="s">
        <v>35</v>
      </c>
      <c r="C601" s="14" t="s">
        <v>20</v>
      </c>
      <c r="D601" s="131" t="s">
        <v>82</v>
      </c>
      <c r="E601" s="14">
        <v>16.91</v>
      </c>
      <c r="F601" s="144">
        <v>10</v>
      </c>
      <c r="G601" s="17">
        <f t="shared" si="832"/>
        <v>169.1</v>
      </c>
      <c r="H601" s="18">
        <v>44358</v>
      </c>
      <c r="I601" s="84">
        <v>44321</v>
      </c>
      <c r="J601" s="134">
        <v>1070</v>
      </c>
      <c r="K601" s="141">
        <v>100</v>
      </c>
      <c r="L601" s="85">
        <f t="shared" ref="L601" si="835">K601*E601</f>
        <v>1691</v>
      </c>
      <c r="M601" s="141">
        <v>460</v>
      </c>
      <c r="N601" s="18">
        <v>44308</v>
      </c>
      <c r="O601" s="141">
        <f t="shared" si="808"/>
        <v>10</v>
      </c>
      <c r="P601" s="19">
        <f t="shared" si="833"/>
        <v>169.1</v>
      </c>
      <c r="Q601" s="131"/>
      <c r="R601" s="131"/>
      <c r="S601" s="131"/>
      <c r="T601" s="131"/>
      <c r="U601" s="144">
        <v>0</v>
      </c>
      <c r="V601" s="17">
        <f t="shared" ref="V601" si="836">U601*E601</f>
        <v>0</v>
      </c>
      <c r="W601" s="81"/>
      <c r="X601" s="83"/>
      <c r="AF601" s="22"/>
      <c r="AG601" s="22"/>
    </row>
    <row r="602" spans="1:102" ht="31.5" customHeight="1">
      <c r="A602" s="141">
        <v>16</v>
      </c>
      <c r="B602" s="13" t="s">
        <v>35</v>
      </c>
      <c r="C602" s="14" t="s">
        <v>20</v>
      </c>
      <c r="D602" s="131" t="s">
        <v>202</v>
      </c>
      <c r="E602" s="14">
        <v>20.27</v>
      </c>
      <c r="F602" s="131">
        <v>0</v>
      </c>
      <c r="G602" s="17">
        <f t="shared" si="832"/>
        <v>0</v>
      </c>
      <c r="H602" s="18">
        <v>45091</v>
      </c>
      <c r="I602" s="12">
        <v>44350</v>
      </c>
      <c r="J602" s="134">
        <v>1327</v>
      </c>
      <c r="K602" s="141">
        <v>200</v>
      </c>
      <c r="L602" s="17">
        <f>K602*E602</f>
        <v>4054</v>
      </c>
      <c r="M602" s="141">
        <v>597</v>
      </c>
      <c r="N602" s="18">
        <v>44348</v>
      </c>
      <c r="O602" s="16">
        <f>K602-U602</f>
        <v>80</v>
      </c>
      <c r="P602" s="96">
        <f t="shared" si="833"/>
        <v>1621.6</v>
      </c>
      <c r="Q602" s="131"/>
      <c r="R602" s="131"/>
      <c r="S602" s="131"/>
      <c r="T602" s="131"/>
      <c r="U602" s="131">
        <v>120</v>
      </c>
      <c r="V602" s="17">
        <f>U602*E602</f>
        <v>2432.4</v>
      </c>
      <c r="W602" s="81"/>
      <c r="X602" s="83"/>
      <c r="AF602" s="22"/>
      <c r="AG602" s="22"/>
    </row>
    <row r="603" spans="1:102" ht="38.25" customHeight="1">
      <c r="A603" s="141">
        <v>17</v>
      </c>
      <c r="B603" s="13" t="s">
        <v>44</v>
      </c>
      <c r="C603" s="14" t="s">
        <v>20</v>
      </c>
      <c r="D603" s="131" t="s">
        <v>144</v>
      </c>
      <c r="E603" s="96">
        <v>59.100999999999999</v>
      </c>
      <c r="F603" s="141">
        <v>0</v>
      </c>
      <c r="G603" s="96">
        <f t="shared" si="830"/>
        <v>0</v>
      </c>
      <c r="H603" s="18">
        <v>44469</v>
      </c>
      <c r="I603" s="12">
        <v>44210</v>
      </c>
      <c r="J603" s="134">
        <v>43</v>
      </c>
      <c r="K603" s="141">
        <v>230</v>
      </c>
      <c r="L603" s="14">
        <f>K603*E603</f>
        <v>13593.23</v>
      </c>
      <c r="M603" s="141">
        <v>1326</v>
      </c>
      <c r="N603" s="18">
        <v>44161</v>
      </c>
      <c r="O603" s="141">
        <f t="shared" si="808"/>
        <v>0</v>
      </c>
      <c r="P603" s="19">
        <f t="shared" si="817"/>
        <v>0</v>
      </c>
      <c r="Q603" s="97"/>
      <c r="R603" s="14"/>
      <c r="S603" s="14"/>
      <c r="T603" s="14"/>
      <c r="U603" s="141">
        <v>0</v>
      </c>
      <c r="V603" s="14">
        <f>U603*E603</f>
        <v>0</v>
      </c>
      <c r="W603" s="71"/>
      <c r="X603" s="83">
        <f t="shared" si="831"/>
        <v>0</v>
      </c>
      <c r="AF603" s="22"/>
      <c r="AG603" s="22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/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  <c r="CQ603" s="6"/>
      <c r="CR603" s="6"/>
      <c r="CS603" s="6"/>
      <c r="CT603" s="6"/>
      <c r="CU603" s="6"/>
      <c r="CV603" s="6"/>
      <c r="CW603" s="6"/>
      <c r="CX603" s="6"/>
    </row>
    <row r="604" spans="1:102" ht="38.25" customHeight="1">
      <c r="A604" s="141">
        <v>18</v>
      </c>
      <c r="B604" s="13" t="s">
        <v>44</v>
      </c>
      <c r="C604" s="14" t="s">
        <v>20</v>
      </c>
      <c r="D604" s="131" t="s">
        <v>144</v>
      </c>
      <c r="E604" s="96">
        <v>59.100999999999999</v>
      </c>
      <c r="F604" s="141">
        <v>0</v>
      </c>
      <c r="G604" s="96">
        <f t="shared" ref="G604:G605" si="837">F604*E604</f>
        <v>0</v>
      </c>
      <c r="H604" s="18">
        <v>44469</v>
      </c>
      <c r="I604" s="12">
        <v>44271</v>
      </c>
      <c r="J604" s="134">
        <v>350</v>
      </c>
      <c r="K604" s="141">
        <v>200</v>
      </c>
      <c r="L604" s="14">
        <f>K604*E604</f>
        <v>11820.2</v>
      </c>
      <c r="M604" s="141">
        <v>228</v>
      </c>
      <c r="N604" s="18">
        <v>44259</v>
      </c>
      <c r="O604" s="141">
        <f t="shared" si="808"/>
        <v>0</v>
      </c>
      <c r="P604" s="19">
        <f t="shared" ref="P604:P605" si="838">O604*E604</f>
        <v>0</v>
      </c>
      <c r="Q604" s="97"/>
      <c r="R604" s="14"/>
      <c r="S604" s="14"/>
      <c r="T604" s="14"/>
      <c r="U604" s="141">
        <v>0</v>
      </c>
      <c r="V604" s="14">
        <f>U604*E604</f>
        <v>0</v>
      </c>
      <c r="W604" s="71"/>
      <c r="X604" s="83">
        <f t="shared" ref="X604:X605" si="839">G604-V604</f>
        <v>0</v>
      </c>
      <c r="AF604" s="22"/>
      <c r="AG604" s="22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  <c r="CQ604" s="6"/>
      <c r="CR604" s="6"/>
      <c r="CS604" s="6"/>
      <c r="CT604" s="6"/>
      <c r="CU604" s="6"/>
      <c r="CV604" s="6"/>
      <c r="CW604" s="6"/>
      <c r="CX604" s="6"/>
    </row>
    <row r="605" spans="1:102" ht="38.25" customHeight="1">
      <c r="A605" s="141">
        <v>19</v>
      </c>
      <c r="B605" s="13" t="s">
        <v>44</v>
      </c>
      <c r="C605" s="14" t="s">
        <v>20</v>
      </c>
      <c r="D605" s="131" t="s">
        <v>144</v>
      </c>
      <c r="E605" s="96">
        <v>59.100999999999999</v>
      </c>
      <c r="F605" s="16">
        <v>240</v>
      </c>
      <c r="G605" s="96">
        <f t="shared" si="837"/>
        <v>14184.24</v>
      </c>
      <c r="H605" s="18">
        <v>44469</v>
      </c>
      <c r="I605" s="84">
        <v>44321</v>
      </c>
      <c r="J605" s="134">
        <v>1070</v>
      </c>
      <c r="K605" s="141">
        <v>300</v>
      </c>
      <c r="L605" s="14">
        <f t="shared" ref="L605" si="840">K605*E605</f>
        <v>17730.3</v>
      </c>
      <c r="M605" s="141">
        <v>228</v>
      </c>
      <c r="N605" s="18">
        <v>44259</v>
      </c>
      <c r="O605" s="141">
        <f t="shared" si="808"/>
        <v>240</v>
      </c>
      <c r="P605" s="19">
        <f t="shared" si="838"/>
        <v>14184.24</v>
      </c>
      <c r="Q605" s="97"/>
      <c r="R605" s="14"/>
      <c r="S605" s="14"/>
      <c r="T605" s="14"/>
      <c r="U605" s="16">
        <v>0</v>
      </c>
      <c r="V605" s="14">
        <f t="shared" ref="V605" si="841">U605*E605</f>
        <v>0</v>
      </c>
      <c r="W605" s="71"/>
      <c r="X605" s="83">
        <f t="shared" si="839"/>
        <v>14184.24</v>
      </c>
      <c r="AF605" s="22"/>
      <c r="AG605" s="22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  <c r="CQ605" s="6"/>
      <c r="CR605" s="6"/>
      <c r="CS605" s="6"/>
      <c r="CT605" s="6"/>
      <c r="CU605" s="6"/>
      <c r="CV605" s="6"/>
      <c r="CW605" s="6"/>
      <c r="CX605" s="6"/>
    </row>
    <row r="606" spans="1:102" ht="38.25" customHeight="1">
      <c r="A606" s="141">
        <v>20</v>
      </c>
      <c r="B606" s="13" t="s">
        <v>44</v>
      </c>
      <c r="C606" s="14" t="s">
        <v>20</v>
      </c>
      <c r="D606" s="131" t="s">
        <v>144</v>
      </c>
      <c r="E606" s="96">
        <v>59.100999999999999</v>
      </c>
      <c r="F606" s="16">
        <v>300</v>
      </c>
      <c r="G606" s="96">
        <f t="shared" ref="G606:G607" si="842">F606*E606</f>
        <v>17730.3</v>
      </c>
      <c r="H606" s="18">
        <v>44469</v>
      </c>
      <c r="I606" s="84">
        <v>44342</v>
      </c>
      <c r="J606" s="134">
        <v>1180</v>
      </c>
      <c r="K606" s="141">
        <v>300</v>
      </c>
      <c r="L606" s="14">
        <f t="shared" ref="L606:L607" si="843">K606*E606</f>
        <v>17730.3</v>
      </c>
      <c r="M606" s="141">
        <v>228</v>
      </c>
      <c r="N606" s="18">
        <v>44259</v>
      </c>
      <c r="O606" s="141">
        <f t="shared" si="808"/>
        <v>10</v>
      </c>
      <c r="P606" s="19">
        <f t="shared" ref="P606:P607" si="844">O606*E606</f>
        <v>591.01</v>
      </c>
      <c r="Q606" s="97"/>
      <c r="R606" s="14"/>
      <c r="S606" s="14"/>
      <c r="T606" s="14"/>
      <c r="U606" s="16">
        <v>290</v>
      </c>
      <c r="V606" s="14">
        <f t="shared" ref="V606:V607" si="845">U606*E606</f>
        <v>17139.29</v>
      </c>
      <c r="W606" s="71"/>
      <c r="X606" s="83">
        <f t="shared" ref="X606" si="846">G606-V606</f>
        <v>591.0099999999984</v>
      </c>
      <c r="AF606" s="22"/>
      <c r="AG606" s="22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  <c r="CQ606" s="6"/>
      <c r="CR606" s="6"/>
      <c r="CS606" s="6"/>
      <c r="CT606" s="6"/>
      <c r="CU606" s="6"/>
      <c r="CV606" s="6"/>
      <c r="CW606" s="6"/>
      <c r="CX606" s="6"/>
    </row>
    <row r="607" spans="1:102" ht="38.25" customHeight="1">
      <c r="A607" s="141">
        <v>21</v>
      </c>
      <c r="B607" s="13" t="s">
        <v>44</v>
      </c>
      <c r="C607" s="14" t="s">
        <v>20</v>
      </c>
      <c r="D607" s="131" t="s">
        <v>144</v>
      </c>
      <c r="E607" s="96">
        <v>59.100999999999999</v>
      </c>
      <c r="F607" s="141">
        <v>0</v>
      </c>
      <c r="G607" s="96">
        <f t="shared" si="842"/>
        <v>0</v>
      </c>
      <c r="H607" s="18">
        <v>44469</v>
      </c>
      <c r="I607" s="12">
        <v>44370</v>
      </c>
      <c r="J607" s="134">
        <v>1778</v>
      </c>
      <c r="K607" s="141">
        <v>600</v>
      </c>
      <c r="L607" s="14">
        <f t="shared" si="843"/>
        <v>35460.6</v>
      </c>
      <c r="M607" s="141">
        <v>646</v>
      </c>
      <c r="N607" s="18">
        <v>44356</v>
      </c>
      <c r="O607" s="16">
        <f>K607-U607</f>
        <v>0</v>
      </c>
      <c r="P607" s="19">
        <f t="shared" si="844"/>
        <v>0</v>
      </c>
      <c r="Q607" s="97"/>
      <c r="R607" s="14"/>
      <c r="S607" s="14"/>
      <c r="T607" s="14"/>
      <c r="U607" s="141">
        <f>K607</f>
        <v>600</v>
      </c>
      <c r="V607" s="14">
        <f t="shared" si="845"/>
        <v>35460.6</v>
      </c>
      <c r="W607" s="71"/>
      <c r="X607" s="83">
        <f>G607-V607</f>
        <v>-35460.6</v>
      </c>
      <c r="AF607" s="22"/>
      <c r="AG607" s="22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  <c r="CE607" s="6"/>
      <c r="CF607" s="6"/>
      <c r="CG607" s="6"/>
      <c r="CH607" s="6"/>
      <c r="CI607" s="6"/>
      <c r="CJ607" s="6"/>
      <c r="CK607" s="6"/>
      <c r="CL607" s="6"/>
      <c r="CM607" s="6"/>
      <c r="CN607" s="6"/>
      <c r="CO607" s="6"/>
      <c r="CP607" s="6"/>
      <c r="CQ607" s="6"/>
      <c r="CR607" s="6"/>
      <c r="CS607" s="6"/>
      <c r="CT607" s="6"/>
      <c r="CU607" s="6"/>
      <c r="CV607" s="6"/>
      <c r="CW607" s="6"/>
      <c r="CX607" s="6"/>
    </row>
    <row r="608" spans="1:102" ht="69.75" customHeight="1">
      <c r="A608" s="141">
        <v>22</v>
      </c>
      <c r="B608" s="13" t="s">
        <v>100</v>
      </c>
      <c r="C608" s="124" t="s">
        <v>20</v>
      </c>
      <c r="D608" s="131" t="s">
        <v>89</v>
      </c>
      <c r="E608" s="23">
        <v>36.090000000000003</v>
      </c>
      <c r="F608" s="16">
        <v>193</v>
      </c>
      <c r="G608" s="17">
        <f t="shared" si="830"/>
        <v>6965.3700000000008</v>
      </c>
      <c r="H608" s="18">
        <v>44439</v>
      </c>
      <c r="I608" s="12"/>
      <c r="J608" s="134"/>
      <c r="K608" s="141"/>
      <c r="L608" s="14">
        <f t="shared" ref="L608" si="847">K608*E608</f>
        <v>0</v>
      </c>
      <c r="M608" s="141">
        <v>1237</v>
      </c>
      <c r="N608" s="18">
        <v>43773</v>
      </c>
      <c r="O608" s="141">
        <f t="shared" si="808"/>
        <v>64</v>
      </c>
      <c r="P608" s="19">
        <f t="shared" si="817"/>
        <v>2309.7600000000002</v>
      </c>
      <c r="Q608" s="20"/>
      <c r="R608" s="17"/>
      <c r="S608" s="28"/>
      <c r="T608" s="28"/>
      <c r="U608" s="16">
        <v>129</v>
      </c>
      <c r="V608" s="14">
        <f t="shared" ref="V608" si="848">U608*E608</f>
        <v>4655.6100000000006</v>
      </c>
      <c r="W608" s="71"/>
      <c r="X608" s="83">
        <f t="shared" si="831"/>
        <v>2309.7600000000002</v>
      </c>
      <c r="Y608" s="21">
        <f>G608-V608</f>
        <v>2309.7600000000002</v>
      </c>
      <c r="AE608" s="22"/>
      <c r="AF608" s="22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6"/>
      <c r="CR608" s="6"/>
      <c r="CS608" s="6"/>
      <c r="CT608" s="6"/>
      <c r="CU608" s="6"/>
      <c r="CV608" s="6"/>
      <c r="CW608" s="6"/>
      <c r="CX608" s="6"/>
    </row>
    <row r="609" spans="1:102" ht="34.5" customHeight="1">
      <c r="A609" s="141">
        <v>23</v>
      </c>
      <c r="B609" s="31" t="s">
        <v>77</v>
      </c>
      <c r="C609" s="131" t="s">
        <v>20</v>
      </c>
      <c r="D609" s="131" t="s">
        <v>154</v>
      </c>
      <c r="E609" s="32">
        <v>5.4969999999999999</v>
      </c>
      <c r="F609" s="16">
        <v>0</v>
      </c>
      <c r="G609" s="17">
        <f>F609*E609</f>
        <v>0</v>
      </c>
      <c r="H609" s="33">
        <v>44391</v>
      </c>
      <c r="I609" s="12">
        <v>44210</v>
      </c>
      <c r="J609" s="134">
        <v>43</v>
      </c>
      <c r="K609" s="34">
        <v>200</v>
      </c>
      <c r="L609" s="14">
        <f t="shared" ref="L609:L615" si="849">K609*E609</f>
        <v>1099.4000000000001</v>
      </c>
      <c r="M609" s="134">
        <v>1250</v>
      </c>
      <c r="N609" s="12">
        <v>44152</v>
      </c>
      <c r="O609" s="141">
        <f t="shared" si="808"/>
        <v>0</v>
      </c>
      <c r="P609" s="19">
        <f t="shared" si="817"/>
        <v>0</v>
      </c>
      <c r="Q609" s="20"/>
      <c r="R609" s="17"/>
      <c r="S609" s="124"/>
      <c r="T609" s="124"/>
      <c r="U609" s="16">
        <v>0</v>
      </c>
      <c r="V609" s="14">
        <f t="shared" ref="V609:V615" si="850">U609*E609</f>
        <v>0</v>
      </c>
      <c r="W609" s="71"/>
      <c r="X609" s="83">
        <f t="shared" si="831"/>
        <v>0</v>
      </c>
      <c r="AF609" s="22"/>
      <c r="AG609" s="22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6"/>
      <c r="CR609" s="6"/>
      <c r="CS609" s="6"/>
      <c r="CT609" s="6"/>
      <c r="CU609" s="6"/>
      <c r="CV609" s="6"/>
      <c r="CW609" s="6"/>
      <c r="CX609" s="6"/>
    </row>
    <row r="610" spans="1:102" ht="34.5" customHeight="1">
      <c r="A610" s="141">
        <v>24</v>
      </c>
      <c r="B610" s="31" t="s">
        <v>77</v>
      </c>
      <c r="C610" s="131" t="s">
        <v>20</v>
      </c>
      <c r="D610" s="131" t="s">
        <v>154</v>
      </c>
      <c r="E610" s="32">
        <v>5.4969999999999999</v>
      </c>
      <c r="F610" s="16">
        <v>0</v>
      </c>
      <c r="G610" s="17">
        <f>F610*E610</f>
        <v>0</v>
      </c>
      <c r="H610" s="33">
        <v>44432</v>
      </c>
      <c r="I610" s="12">
        <v>44251</v>
      </c>
      <c r="J610" s="134">
        <v>273</v>
      </c>
      <c r="K610" s="34">
        <v>300</v>
      </c>
      <c r="L610" s="14">
        <f t="shared" si="849"/>
        <v>1649.1</v>
      </c>
      <c r="M610" s="134">
        <v>1250</v>
      </c>
      <c r="N610" s="12">
        <v>44152</v>
      </c>
      <c r="O610" s="141">
        <f t="shared" si="808"/>
        <v>0</v>
      </c>
      <c r="P610" s="19">
        <f t="shared" si="817"/>
        <v>0</v>
      </c>
      <c r="Q610" s="20"/>
      <c r="R610" s="17"/>
      <c r="S610" s="124"/>
      <c r="T610" s="124"/>
      <c r="U610" s="16">
        <v>0</v>
      </c>
      <c r="V610" s="14">
        <f t="shared" si="850"/>
        <v>0</v>
      </c>
      <c r="W610" s="71"/>
      <c r="X610" s="83">
        <f t="shared" ref="X610" si="851">G610-V610</f>
        <v>0</v>
      </c>
      <c r="AF610" s="22"/>
      <c r="AG610" s="22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  <c r="CR610" s="6"/>
      <c r="CS610" s="6"/>
      <c r="CT610" s="6"/>
      <c r="CU610" s="6"/>
      <c r="CV610" s="6"/>
      <c r="CW610" s="6"/>
      <c r="CX610" s="6"/>
    </row>
    <row r="611" spans="1:102" ht="34.5" customHeight="1">
      <c r="A611" s="141">
        <v>25</v>
      </c>
      <c r="B611" s="31" t="s">
        <v>77</v>
      </c>
      <c r="C611" s="131" t="s">
        <v>20</v>
      </c>
      <c r="D611" s="131" t="s">
        <v>154</v>
      </c>
      <c r="E611" s="32">
        <v>5.4969999999999999</v>
      </c>
      <c r="F611" s="16">
        <v>0</v>
      </c>
      <c r="G611" s="17">
        <f>F611*E611</f>
        <v>0</v>
      </c>
      <c r="H611" s="33">
        <v>44455</v>
      </c>
      <c r="I611" s="12">
        <v>44271</v>
      </c>
      <c r="J611" s="134">
        <v>350</v>
      </c>
      <c r="K611" s="34">
        <v>400</v>
      </c>
      <c r="L611" s="14">
        <f t="shared" si="849"/>
        <v>2198.8000000000002</v>
      </c>
      <c r="M611" s="141">
        <v>227</v>
      </c>
      <c r="N611" s="18">
        <v>44259</v>
      </c>
      <c r="O611" s="141">
        <f t="shared" si="808"/>
        <v>0</v>
      </c>
      <c r="P611" s="19">
        <f t="shared" ref="P611" si="852">O611*E611</f>
        <v>0</v>
      </c>
      <c r="Q611" s="20"/>
      <c r="R611" s="17"/>
      <c r="S611" s="124"/>
      <c r="T611" s="124"/>
      <c r="U611" s="16">
        <v>0</v>
      </c>
      <c r="V611" s="14">
        <f t="shared" si="850"/>
        <v>0</v>
      </c>
      <c r="W611" s="71"/>
      <c r="X611" s="83">
        <f t="shared" ref="X611:X612" si="853">G611-V611</f>
        <v>0</v>
      </c>
      <c r="AF611" s="22"/>
      <c r="AG611" s="22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6"/>
      <c r="CR611" s="6"/>
      <c r="CS611" s="6"/>
      <c r="CT611" s="6"/>
      <c r="CU611" s="6"/>
      <c r="CV611" s="6"/>
      <c r="CW611" s="6"/>
      <c r="CX611" s="6"/>
    </row>
    <row r="612" spans="1:102" ht="34.5" customHeight="1">
      <c r="A612" s="141">
        <v>26</v>
      </c>
      <c r="B612" s="31" t="s">
        <v>77</v>
      </c>
      <c r="C612" s="131" t="s">
        <v>20</v>
      </c>
      <c r="D612" s="131" t="s">
        <v>151</v>
      </c>
      <c r="E612" s="32">
        <v>5.4969999999999999</v>
      </c>
      <c r="F612" s="16">
        <v>220</v>
      </c>
      <c r="G612" s="17">
        <f>F612*E612</f>
        <v>1209.3399999999999</v>
      </c>
      <c r="H612" s="33">
        <v>44505</v>
      </c>
      <c r="I612" s="84">
        <v>44321</v>
      </c>
      <c r="J612" s="134">
        <v>1070</v>
      </c>
      <c r="K612" s="34">
        <v>300</v>
      </c>
      <c r="L612" s="14">
        <f t="shared" si="849"/>
        <v>1649.1</v>
      </c>
      <c r="M612" s="134">
        <v>227</v>
      </c>
      <c r="N612" s="12">
        <v>44259</v>
      </c>
      <c r="O612" s="141">
        <f t="shared" si="808"/>
        <v>210</v>
      </c>
      <c r="P612" s="19">
        <f>O612*E612</f>
        <v>1154.3699999999999</v>
      </c>
      <c r="Q612" s="20"/>
      <c r="R612" s="17"/>
      <c r="S612" s="124"/>
      <c r="T612" s="124"/>
      <c r="U612" s="16">
        <v>10</v>
      </c>
      <c r="V612" s="14">
        <f t="shared" si="850"/>
        <v>54.97</v>
      </c>
      <c r="W612" s="71"/>
      <c r="X612" s="83">
        <f t="shared" si="853"/>
        <v>1154.3699999999999</v>
      </c>
      <c r="AF612" s="22"/>
      <c r="AG612" s="22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6"/>
      <c r="CR612" s="6"/>
      <c r="CS612" s="6"/>
      <c r="CT612" s="6"/>
      <c r="CU612" s="6"/>
      <c r="CV612" s="6"/>
      <c r="CW612" s="6"/>
      <c r="CX612" s="6"/>
    </row>
    <row r="613" spans="1:102" ht="38.25" customHeight="1">
      <c r="A613" s="141">
        <v>27</v>
      </c>
      <c r="B613" s="31" t="s">
        <v>42</v>
      </c>
      <c r="C613" s="14" t="s">
        <v>20</v>
      </c>
      <c r="D613" s="131" t="s">
        <v>205</v>
      </c>
      <c r="E613" s="32">
        <v>123.215</v>
      </c>
      <c r="F613" s="16">
        <v>0</v>
      </c>
      <c r="G613" s="14">
        <f t="shared" ref="G613" si="854">F613*E613</f>
        <v>0</v>
      </c>
      <c r="H613" s="33">
        <v>44742</v>
      </c>
      <c r="I613" s="12">
        <v>44370</v>
      </c>
      <c r="J613" s="134">
        <v>1778</v>
      </c>
      <c r="K613" s="141">
        <v>200</v>
      </c>
      <c r="L613" s="14">
        <f t="shared" si="849"/>
        <v>24643</v>
      </c>
      <c r="M613" s="134">
        <v>228</v>
      </c>
      <c r="N613" s="12">
        <v>44259</v>
      </c>
      <c r="O613" s="16">
        <f>K613-U613</f>
        <v>0</v>
      </c>
      <c r="P613" s="19">
        <f t="shared" ref="P613" si="855">O613*E613</f>
        <v>0</v>
      </c>
      <c r="Q613" s="97"/>
      <c r="R613" s="14"/>
      <c r="S613" s="14"/>
      <c r="T613" s="14"/>
      <c r="U613" s="16">
        <f>K613</f>
        <v>200</v>
      </c>
      <c r="V613" s="14">
        <f t="shared" si="850"/>
        <v>24643</v>
      </c>
      <c r="W613" s="71"/>
      <c r="X613" s="83"/>
      <c r="AF613" s="22"/>
      <c r="AG613" s="22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/>
      <c r="CE613" s="6"/>
      <c r="CF613" s="6"/>
      <c r="CG613" s="6"/>
      <c r="CH613" s="6"/>
      <c r="CI613" s="6"/>
      <c r="CJ613" s="6"/>
      <c r="CK613" s="6"/>
      <c r="CL613" s="6"/>
      <c r="CM613" s="6"/>
      <c r="CN613" s="6"/>
      <c r="CO613" s="6"/>
      <c r="CP613" s="6"/>
      <c r="CQ613" s="6"/>
      <c r="CR613" s="6"/>
      <c r="CS613" s="6"/>
      <c r="CT613" s="6"/>
      <c r="CU613" s="6"/>
      <c r="CV613" s="6"/>
      <c r="CW613" s="6"/>
      <c r="CX613" s="6"/>
    </row>
    <row r="614" spans="1:102" s="27" customFormat="1" ht="44.25" customHeight="1">
      <c r="A614" s="141">
        <v>28</v>
      </c>
      <c r="B614" s="31" t="s">
        <v>42</v>
      </c>
      <c r="C614" s="131" t="s">
        <v>20</v>
      </c>
      <c r="D614" s="131" t="s">
        <v>113</v>
      </c>
      <c r="E614" s="32">
        <v>132.83000000000001</v>
      </c>
      <c r="F614" s="16">
        <v>200</v>
      </c>
      <c r="G614" s="17">
        <f t="shared" ref="G614" si="856">F614*E614</f>
        <v>26566.000000000004</v>
      </c>
      <c r="H614" s="33">
        <v>44469</v>
      </c>
      <c r="I614" s="84">
        <v>44321</v>
      </c>
      <c r="J614" s="134">
        <v>1070</v>
      </c>
      <c r="K614" s="34">
        <v>200</v>
      </c>
      <c r="L614" s="14">
        <f t="shared" si="849"/>
        <v>26566.000000000004</v>
      </c>
      <c r="M614" s="134">
        <v>1439</v>
      </c>
      <c r="N614" s="12">
        <v>44187</v>
      </c>
      <c r="O614" s="141">
        <f t="shared" si="808"/>
        <v>0</v>
      </c>
      <c r="P614" s="19">
        <f t="shared" ref="P614" si="857">O614*E614</f>
        <v>0</v>
      </c>
      <c r="Q614" s="20"/>
      <c r="R614" s="17"/>
      <c r="S614" s="124"/>
      <c r="T614" s="124"/>
      <c r="U614" s="16">
        <v>200</v>
      </c>
      <c r="V614" s="14">
        <f t="shared" si="850"/>
        <v>26566.000000000004</v>
      </c>
      <c r="W614" s="71"/>
      <c r="X614" s="83"/>
      <c r="Y614" s="4"/>
      <c r="Z614" s="4"/>
      <c r="AA614" s="4"/>
      <c r="AB614" s="5"/>
      <c r="AC614" s="5"/>
      <c r="AD614" s="5"/>
      <c r="AE614" s="5"/>
      <c r="AF614" s="22"/>
      <c r="AG614" s="22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</row>
    <row r="615" spans="1:102" s="27" customFormat="1" ht="44.25" customHeight="1">
      <c r="A615" s="141">
        <v>29</v>
      </c>
      <c r="B615" s="31" t="s">
        <v>42</v>
      </c>
      <c r="C615" s="131" t="s">
        <v>20</v>
      </c>
      <c r="D615" s="131" t="s">
        <v>113</v>
      </c>
      <c r="E615" s="32">
        <v>132.83000000000001</v>
      </c>
      <c r="F615" s="16">
        <v>280</v>
      </c>
      <c r="G615" s="17">
        <f t="shared" ref="G615" si="858">F615*E615</f>
        <v>37192.400000000001</v>
      </c>
      <c r="H615" s="33">
        <v>44469</v>
      </c>
      <c r="I615" s="84">
        <v>44342</v>
      </c>
      <c r="J615" s="134">
        <v>1180</v>
      </c>
      <c r="K615" s="34">
        <v>280</v>
      </c>
      <c r="L615" s="14">
        <f t="shared" si="849"/>
        <v>37192.400000000001</v>
      </c>
      <c r="M615" s="134">
        <v>1439</v>
      </c>
      <c r="N615" s="12">
        <v>44187</v>
      </c>
      <c r="O615" s="141">
        <f t="shared" si="808"/>
        <v>94</v>
      </c>
      <c r="P615" s="19">
        <f t="shared" ref="P615" si="859">O615*E615</f>
        <v>12486.02</v>
      </c>
      <c r="Q615" s="20"/>
      <c r="R615" s="17"/>
      <c r="S615" s="124"/>
      <c r="T615" s="124"/>
      <c r="U615" s="16">
        <v>186</v>
      </c>
      <c r="V615" s="14">
        <f t="shared" si="850"/>
        <v>24706.38</v>
      </c>
      <c r="W615" s="71"/>
      <c r="X615" s="83"/>
      <c r="Y615" s="4"/>
      <c r="Z615" s="4"/>
      <c r="AA615" s="4"/>
      <c r="AB615" s="5"/>
      <c r="AC615" s="5"/>
      <c r="AD615" s="5"/>
      <c r="AE615" s="5"/>
      <c r="AF615" s="22"/>
      <c r="AG615" s="22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</row>
    <row r="616" spans="1:102" ht="30.75" customHeight="1">
      <c r="A616" s="141">
        <v>30</v>
      </c>
      <c r="B616" s="31" t="s">
        <v>42</v>
      </c>
      <c r="C616" s="14" t="s">
        <v>20</v>
      </c>
      <c r="D616" s="131" t="s">
        <v>156</v>
      </c>
      <c r="E616" s="32">
        <v>123.47</v>
      </c>
      <c r="F616" s="16">
        <v>0</v>
      </c>
      <c r="G616" s="14">
        <f t="shared" ref="G616:G617" si="860">F616*E616</f>
        <v>0</v>
      </c>
      <c r="H616" s="33">
        <v>44469</v>
      </c>
      <c r="I616" s="12">
        <v>44210</v>
      </c>
      <c r="J616" s="134">
        <v>43</v>
      </c>
      <c r="K616" s="174">
        <v>400</v>
      </c>
      <c r="L616" s="14">
        <f t="shared" ref="L616" si="861">K616*E616</f>
        <v>49388</v>
      </c>
      <c r="M616" s="134">
        <v>1279</v>
      </c>
      <c r="N616" s="12">
        <v>44154</v>
      </c>
      <c r="O616" s="141">
        <f t="shared" si="808"/>
        <v>0</v>
      </c>
      <c r="P616" s="19">
        <f t="shared" si="817"/>
        <v>0</v>
      </c>
      <c r="Q616" s="20"/>
      <c r="R616" s="17"/>
      <c r="S616" s="124"/>
      <c r="T616" s="124"/>
      <c r="U616" s="16">
        <v>0</v>
      </c>
      <c r="V616" s="14">
        <f t="shared" ref="V616" si="862">U616*E616</f>
        <v>0</v>
      </c>
      <c r="W616" s="71"/>
      <c r="X616" s="83">
        <f t="shared" ref="X616" si="863">G616-V616</f>
        <v>0</v>
      </c>
      <c r="AF616" s="22"/>
      <c r="AG616" s="22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  <c r="CQ616" s="6"/>
      <c r="CR616" s="6"/>
      <c r="CS616" s="6"/>
      <c r="CT616" s="6"/>
      <c r="CU616" s="6"/>
      <c r="CV616" s="6"/>
      <c r="CW616" s="6"/>
      <c r="CX616" s="6"/>
    </row>
    <row r="617" spans="1:102" ht="38.25" customHeight="1">
      <c r="A617" s="141">
        <v>31</v>
      </c>
      <c r="B617" s="31" t="s">
        <v>42</v>
      </c>
      <c r="C617" s="14" t="s">
        <v>20</v>
      </c>
      <c r="D617" s="131" t="s">
        <v>155</v>
      </c>
      <c r="E617" s="32">
        <v>132.83000000000001</v>
      </c>
      <c r="F617" s="16">
        <v>44</v>
      </c>
      <c r="G617" s="14">
        <f t="shared" si="860"/>
        <v>5844.52</v>
      </c>
      <c r="H617" s="33">
        <v>44469</v>
      </c>
      <c r="I617" s="12">
        <v>44251</v>
      </c>
      <c r="J617" s="134">
        <v>273</v>
      </c>
      <c r="K617" s="141">
        <v>300</v>
      </c>
      <c r="L617" s="14">
        <f>K617*E617</f>
        <v>39849.000000000007</v>
      </c>
      <c r="M617" s="134">
        <v>1439</v>
      </c>
      <c r="N617" s="12">
        <v>44187</v>
      </c>
      <c r="O617" s="141">
        <f t="shared" si="808"/>
        <v>44</v>
      </c>
      <c r="P617" s="19">
        <f t="shared" si="817"/>
        <v>5844.52</v>
      </c>
      <c r="Q617" s="97"/>
      <c r="R617" s="14"/>
      <c r="S617" s="14"/>
      <c r="T617" s="14"/>
      <c r="U617" s="16">
        <v>0</v>
      </c>
      <c r="V617" s="14">
        <f>U617*E617</f>
        <v>0</v>
      </c>
      <c r="W617" s="71"/>
      <c r="X617" s="83"/>
      <c r="AF617" s="22"/>
      <c r="AG617" s="22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/>
      <c r="CE617" s="6"/>
      <c r="CF617" s="6"/>
      <c r="CG617" s="6"/>
      <c r="CH617" s="6"/>
      <c r="CI617" s="6"/>
      <c r="CJ617" s="6"/>
      <c r="CK617" s="6"/>
      <c r="CL617" s="6"/>
      <c r="CM617" s="6"/>
      <c r="CN617" s="6"/>
      <c r="CO617" s="6"/>
      <c r="CP617" s="6"/>
      <c r="CQ617" s="6"/>
      <c r="CR617" s="6"/>
      <c r="CS617" s="6"/>
      <c r="CT617" s="6"/>
      <c r="CU617" s="6"/>
      <c r="CV617" s="6"/>
      <c r="CW617" s="6"/>
      <c r="CX617" s="6"/>
    </row>
    <row r="618" spans="1:102" ht="21" customHeight="1">
      <c r="A618" s="86"/>
      <c r="B618" s="36"/>
      <c r="C618" s="128"/>
      <c r="D618" s="41"/>
      <c r="E618" s="41"/>
      <c r="F618" s="42">
        <f>SUM(F587:F617)</f>
        <v>2767</v>
      </c>
      <c r="G618" s="41">
        <f>SUM(G587:G617)</f>
        <v>121398.34000000001</v>
      </c>
      <c r="H618" s="82"/>
      <c r="I618" s="82"/>
      <c r="J618" s="38"/>
      <c r="K618" s="128">
        <f>SUM(K587:K617)</f>
        <v>8190</v>
      </c>
      <c r="L618" s="41">
        <f>SUM(L587:L617)</f>
        <v>335464.23</v>
      </c>
      <c r="M618" s="128"/>
      <c r="N618" s="82"/>
      <c r="O618" s="128">
        <f>SUM(O587:O617)</f>
        <v>1582</v>
      </c>
      <c r="P618" s="94">
        <f>SUM(P587:P617)</f>
        <v>57705.170000000013</v>
      </c>
      <c r="Q618" s="133"/>
      <c r="R618" s="41"/>
      <c r="S618" s="133"/>
      <c r="T618" s="133"/>
      <c r="U618" s="42">
        <f>SUM(U587:U617)</f>
        <v>2685</v>
      </c>
      <c r="V618" s="41">
        <f>SUM(V587:V617)</f>
        <v>140365.97</v>
      </c>
      <c r="W618" s="89"/>
      <c r="X618" s="83">
        <f t="shared" si="831"/>
        <v>-18967.62999999999</v>
      </c>
      <c r="AF618" s="22"/>
      <c r="AG618" s="22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/>
      <c r="CR618" s="6"/>
      <c r="CS618" s="6"/>
      <c r="CT618" s="6"/>
      <c r="CU618" s="6"/>
      <c r="CV618" s="6"/>
      <c r="CW618" s="6"/>
      <c r="CX618" s="6"/>
    </row>
    <row r="619" spans="1:102" ht="32.25" customHeight="1">
      <c r="A619" s="206" t="s">
        <v>51</v>
      </c>
      <c r="B619" s="206"/>
      <c r="C619" s="206"/>
      <c r="D619" s="206"/>
      <c r="E619" s="206"/>
      <c r="F619" s="206"/>
      <c r="G619" s="206"/>
      <c r="H619" s="206"/>
      <c r="I619" s="206"/>
      <c r="J619" s="206"/>
      <c r="K619" s="206"/>
      <c r="L619" s="206"/>
      <c r="M619" s="206"/>
      <c r="N619" s="206"/>
      <c r="O619" s="206"/>
      <c r="P619" s="206"/>
      <c r="Q619" s="206"/>
      <c r="R619" s="206"/>
      <c r="S619" s="206"/>
      <c r="T619" s="206"/>
      <c r="U619" s="206"/>
      <c r="V619" s="206"/>
      <c r="W619" s="99"/>
      <c r="X619" s="83">
        <f t="shared" si="831"/>
        <v>0</v>
      </c>
      <c r="AF619" s="22"/>
      <c r="AG619" s="22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  <c r="CQ619" s="6"/>
      <c r="CR619" s="6"/>
      <c r="CS619" s="6"/>
      <c r="CT619" s="6"/>
      <c r="CU619" s="6"/>
      <c r="CV619" s="6"/>
      <c r="CW619" s="6"/>
      <c r="CX619" s="6"/>
    </row>
    <row r="620" spans="1:102" ht="41.25" customHeight="1">
      <c r="A620" s="131">
        <v>1</v>
      </c>
      <c r="B620" s="13" t="s">
        <v>39</v>
      </c>
      <c r="C620" s="14" t="s">
        <v>20</v>
      </c>
      <c r="D620" s="131" t="s">
        <v>75</v>
      </c>
      <c r="E620" s="135">
        <v>3.2789999999999999</v>
      </c>
      <c r="F620" s="16">
        <v>0</v>
      </c>
      <c r="G620" s="96">
        <f>F620*E620</f>
        <v>0</v>
      </c>
      <c r="H620" s="18">
        <v>44347</v>
      </c>
      <c r="I620" s="12"/>
      <c r="J620" s="134"/>
      <c r="K620" s="141"/>
      <c r="L620" s="14">
        <f>K620*E620</f>
        <v>0</v>
      </c>
      <c r="M620" s="141">
        <v>312</v>
      </c>
      <c r="N620" s="18">
        <v>43903</v>
      </c>
      <c r="O620" s="141">
        <f t="shared" ref="O620:O647" si="864">F620-U620</f>
        <v>0</v>
      </c>
      <c r="P620" s="19">
        <f>O620*E620</f>
        <v>0</v>
      </c>
      <c r="Q620" s="131"/>
      <c r="R620" s="17"/>
      <c r="S620" s="28"/>
      <c r="T620" s="28"/>
      <c r="U620" s="16">
        <v>0</v>
      </c>
      <c r="V620" s="14">
        <f t="shared" ref="V620" si="865">U620*E620</f>
        <v>0</v>
      </c>
      <c r="W620" s="71"/>
      <c r="X620" s="83"/>
      <c r="AF620" s="22"/>
      <c r="AG620" s="22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  <c r="CQ620" s="6"/>
      <c r="CR620" s="6"/>
      <c r="CS620" s="6"/>
      <c r="CT620" s="6"/>
      <c r="CU620" s="6"/>
      <c r="CV620" s="6"/>
      <c r="CW620" s="6"/>
      <c r="CX620" s="6"/>
    </row>
    <row r="621" spans="1:102" ht="49.5" customHeight="1">
      <c r="A621" s="131">
        <v>2</v>
      </c>
      <c r="B621" s="13" t="s">
        <v>196</v>
      </c>
      <c r="C621" s="14" t="s">
        <v>20</v>
      </c>
      <c r="D621" s="131" t="s">
        <v>119</v>
      </c>
      <c r="E621" s="23">
        <v>3.2789999999999999</v>
      </c>
      <c r="F621" s="16">
        <v>0</v>
      </c>
      <c r="G621" s="17">
        <f>F621*E621</f>
        <v>0</v>
      </c>
      <c r="H621" s="18">
        <v>44347</v>
      </c>
      <c r="I621" s="84">
        <v>44308</v>
      </c>
      <c r="J621" s="134">
        <v>859</v>
      </c>
      <c r="K621" s="34">
        <v>10</v>
      </c>
      <c r="L621" s="14">
        <f>K621*E621</f>
        <v>32.79</v>
      </c>
      <c r="M621" s="141">
        <v>379</v>
      </c>
      <c r="N621" s="18">
        <v>44293</v>
      </c>
      <c r="O621" s="141">
        <f t="shared" si="864"/>
        <v>0</v>
      </c>
      <c r="P621" s="19">
        <f t="shared" ref="P621:P623" si="866">O621*E621</f>
        <v>0</v>
      </c>
      <c r="Q621" s="20"/>
      <c r="R621" s="17"/>
      <c r="S621" s="14"/>
      <c r="T621" s="14"/>
      <c r="U621" s="16">
        <v>0</v>
      </c>
      <c r="V621" s="14">
        <f>U621*E621</f>
        <v>0</v>
      </c>
      <c r="W621" s="71"/>
      <c r="Y621" s="21">
        <f>G621-V621</f>
        <v>0</v>
      </c>
      <c r="AE621" s="22"/>
      <c r="AF621" s="22"/>
    </row>
    <row r="622" spans="1:102" ht="49.5" customHeight="1">
      <c r="A622" s="131">
        <v>3</v>
      </c>
      <c r="B622" s="13" t="s">
        <v>197</v>
      </c>
      <c r="C622" s="14" t="s">
        <v>20</v>
      </c>
      <c r="D622" s="131" t="s">
        <v>177</v>
      </c>
      <c r="E622" s="23">
        <v>4.6639999999999997</v>
      </c>
      <c r="F622" s="16">
        <v>90</v>
      </c>
      <c r="G622" s="17">
        <f>F622*E622</f>
        <v>419.76</v>
      </c>
      <c r="H622" s="18">
        <v>45107</v>
      </c>
      <c r="I622" s="84">
        <v>44308</v>
      </c>
      <c r="J622" s="134">
        <v>859</v>
      </c>
      <c r="K622" s="34">
        <v>700</v>
      </c>
      <c r="L622" s="14">
        <f>K622*E622</f>
        <v>3264.7999999999997</v>
      </c>
      <c r="M622" s="141">
        <v>441</v>
      </c>
      <c r="N622" s="18">
        <v>44305</v>
      </c>
      <c r="O622" s="141">
        <f t="shared" si="864"/>
        <v>90</v>
      </c>
      <c r="P622" s="19">
        <f t="shared" si="866"/>
        <v>419.76</v>
      </c>
      <c r="Q622" s="20"/>
      <c r="R622" s="17"/>
      <c r="S622" s="14"/>
      <c r="T622" s="14"/>
      <c r="U622" s="16">
        <v>0</v>
      </c>
      <c r="V622" s="14">
        <f>U622*E622</f>
        <v>0</v>
      </c>
      <c r="W622" s="71"/>
      <c r="Y622" s="21">
        <f>G622-V622</f>
        <v>419.76</v>
      </c>
      <c r="AE622" s="22"/>
      <c r="AF622" s="22"/>
    </row>
    <row r="623" spans="1:102" ht="41.25" customHeight="1">
      <c r="A623" s="131">
        <v>4</v>
      </c>
      <c r="B623" s="13" t="s">
        <v>39</v>
      </c>
      <c r="C623" s="14" t="s">
        <v>20</v>
      </c>
      <c r="D623" s="131" t="s">
        <v>177</v>
      </c>
      <c r="E623" s="135">
        <v>4.6639999999999997</v>
      </c>
      <c r="F623" s="16">
        <v>900</v>
      </c>
      <c r="G623" s="96">
        <f t="shared" ref="G623" si="867">F623*E623</f>
        <v>4197.5999999999995</v>
      </c>
      <c r="H623" s="18">
        <v>45107</v>
      </c>
      <c r="I623" s="84">
        <v>44342</v>
      </c>
      <c r="J623" s="134">
        <v>1178</v>
      </c>
      <c r="K623" s="141">
        <v>900</v>
      </c>
      <c r="L623" s="14">
        <f t="shared" ref="L623" si="868">K623*E623</f>
        <v>4197.5999999999995</v>
      </c>
      <c r="M623" s="141">
        <v>441</v>
      </c>
      <c r="N623" s="18">
        <v>44305</v>
      </c>
      <c r="O623" s="141">
        <f t="shared" si="864"/>
        <v>200</v>
      </c>
      <c r="P623" s="19">
        <f t="shared" si="866"/>
        <v>932.8</v>
      </c>
      <c r="Q623" s="131"/>
      <c r="R623" s="17"/>
      <c r="S623" s="28"/>
      <c r="T623" s="28"/>
      <c r="U623" s="16">
        <v>700</v>
      </c>
      <c r="V623" s="14">
        <f t="shared" ref="V623" si="869">U623*E623</f>
        <v>3264.7999999999997</v>
      </c>
      <c r="W623" s="71"/>
      <c r="X623" s="83"/>
      <c r="AF623" s="22"/>
      <c r="AG623" s="22"/>
    </row>
    <row r="624" spans="1:102" ht="25.5" customHeight="1">
      <c r="A624" s="131">
        <v>5</v>
      </c>
      <c r="B624" s="13" t="s">
        <v>40</v>
      </c>
      <c r="C624" s="14" t="s">
        <v>20</v>
      </c>
      <c r="D624" s="131" t="s">
        <v>136</v>
      </c>
      <c r="E624" s="15">
        <v>5.8849999999999998</v>
      </c>
      <c r="F624" s="16">
        <v>0</v>
      </c>
      <c r="G624" s="17">
        <f>F624*E624</f>
        <v>0</v>
      </c>
      <c r="H624" s="18">
        <v>44926</v>
      </c>
      <c r="I624" s="12">
        <v>44270</v>
      </c>
      <c r="J624" s="134">
        <v>326</v>
      </c>
      <c r="K624" s="141">
        <v>100</v>
      </c>
      <c r="L624" s="14">
        <f>K624*E624</f>
        <v>588.5</v>
      </c>
      <c r="M624" s="141">
        <v>816</v>
      </c>
      <c r="N624" s="18">
        <v>44050</v>
      </c>
      <c r="O624" s="141">
        <f t="shared" si="864"/>
        <v>0</v>
      </c>
      <c r="P624" s="19">
        <f t="shared" ref="P624:P647" si="870">O624*E624</f>
        <v>0</v>
      </c>
      <c r="Q624" s="20"/>
      <c r="R624" s="17"/>
      <c r="S624" s="14"/>
      <c r="T624" s="14"/>
      <c r="U624" s="16">
        <v>0</v>
      </c>
      <c r="V624" s="14">
        <f>U624*E624</f>
        <v>0</v>
      </c>
      <c r="W624" s="71"/>
      <c r="X624" s="83">
        <f>G624-V624</f>
        <v>0</v>
      </c>
      <c r="AF624" s="22"/>
      <c r="AG624" s="22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  <c r="CR624" s="6"/>
      <c r="CS624" s="6"/>
      <c r="CT624" s="6"/>
      <c r="CU624" s="6"/>
      <c r="CV624" s="6"/>
      <c r="CW624" s="6"/>
      <c r="CX624" s="6"/>
    </row>
    <row r="625" spans="1:102" s="27" customFormat="1" ht="47.25" customHeight="1">
      <c r="A625" s="131">
        <v>6</v>
      </c>
      <c r="B625" s="13" t="s">
        <v>40</v>
      </c>
      <c r="C625" s="14" t="s">
        <v>20</v>
      </c>
      <c r="D625" s="131" t="s">
        <v>189</v>
      </c>
      <c r="E625" s="23">
        <v>5.7190000000000003</v>
      </c>
      <c r="F625" s="141">
        <v>80</v>
      </c>
      <c r="G625" s="17">
        <f>F625*E625</f>
        <v>457.52000000000004</v>
      </c>
      <c r="H625" s="18">
        <v>45077</v>
      </c>
      <c r="I625" s="84">
        <v>44342</v>
      </c>
      <c r="J625" s="134">
        <v>1178</v>
      </c>
      <c r="K625" s="141">
        <v>150</v>
      </c>
      <c r="L625" s="14">
        <f>K625*E625</f>
        <v>857.85</v>
      </c>
      <c r="M625" s="141">
        <v>566</v>
      </c>
      <c r="N625" s="18">
        <v>44337</v>
      </c>
      <c r="O625" s="141">
        <f t="shared" si="864"/>
        <v>50</v>
      </c>
      <c r="P625" s="19">
        <f t="shared" si="870"/>
        <v>285.95</v>
      </c>
      <c r="Q625" s="97"/>
      <c r="R625" s="14"/>
      <c r="S625" s="14"/>
      <c r="T625" s="14"/>
      <c r="U625" s="141">
        <v>30</v>
      </c>
      <c r="V625" s="14">
        <f>U625*E625</f>
        <v>171.57000000000002</v>
      </c>
      <c r="W625" s="71"/>
      <c r="X625" s="156">
        <f>G625-V625</f>
        <v>285.95000000000005</v>
      </c>
      <c r="Y625" s="25"/>
      <c r="Z625" s="25"/>
      <c r="AA625" s="25"/>
      <c r="AB625" s="26"/>
      <c r="AC625" s="26"/>
      <c r="AD625" s="26"/>
      <c r="AE625" s="26"/>
      <c r="AF625" s="157"/>
      <c r="AG625" s="157"/>
    </row>
    <row r="626" spans="1:102" ht="50.25" customHeight="1">
      <c r="A626" s="131">
        <v>7</v>
      </c>
      <c r="B626" s="13" t="s">
        <v>45</v>
      </c>
      <c r="C626" s="14" t="s">
        <v>20</v>
      </c>
      <c r="D626" s="131" t="s">
        <v>186</v>
      </c>
      <c r="E626" s="96">
        <v>5.4130000000000003</v>
      </c>
      <c r="F626" s="141">
        <v>130</v>
      </c>
      <c r="G626" s="96">
        <f t="shared" ref="G626:G627" si="871">F626*E626</f>
        <v>703.69</v>
      </c>
      <c r="H626" s="18">
        <v>44804</v>
      </c>
      <c r="I626" s="12">
        <v>44270</v>
      </c>
      <c r="J626" s="134">
        <v>326</v>
      </c>
      <c r="K626" s="141">
        <v>300</v>
      </c>
      <c r="L626" s="14">
        <f>K626*E626</f>
        <v>1623.9</v>
      </c>
      <c r="M626" s="141">
        <v>260</v>
      </c>
      <c r="N626" s="18">
        <v>44266</v>
      </c>
      <c r="O626" s="141">
        <f t="shared" si="864"/>
        <v>0</v>
      </c>
      <c r="P626" s="19">
        <f t="shared" si="870"/>
        <v>0</v>
      </c>
      <c r="Q626" s="97"/>
      <c r="R626" s="14"/>
      <c r="S626" s="14"/>
      <c r="T626" s="14"/>
      <c r="U626" s="141">
        <v>130</v>
      </c>
      <c r="V626" s="14">
        <f>U626*E626</f>
        <v>703.69</v>
      </c>
      <c r="W626" s="71"/>
      <c r="X626" s="83"/>
      <c r="AF626" s="22"/>
      <c r="AG626" s="22"/>
    </row>
    <row r="627" spans="1:102" ht="50.25" customHeight="1">
      <c r="A627" s="131">
        <v>8</v>
      </c>
      <c r="B627" s="13" t="s">
        <v>45</v>
      </c>
      <c r="C627" s="14" t="s">
        <v>20</v>
      </c>
      <c r="D627" s="131" t="s">
        <v>186</v>
      </c>
      <c r="E627" s="96">
        <v>5.4130000000000003</v>
      </c>
      <c r="F627" s="141">
        <v>100</v>
      </c>
      <c r="G627" s="96">
        <f t="shared" si="871"/>
        <v>541.30000000000007</v>
      </c>
      <c r="H627" s="18">
        <v>44804</v>
      </c>
      <c r="I627" s="84">
        <v>44321</v>
      </c>
      <c r="J627" s="134">
        <v>1059</v>
      </c>
      <c r="K627" s="141">
        <v>100</v>
      </c>
      <c r="L627" s="14">
        <f>K627*E627</f>
        <v>541.30000000000007</v>
      </c>
      <c r="M627" s="141">
        <v>260</v>
      </c>
      <c r="N627" s="18">
        <v>44266</v>
      </c>
      <c r="O627" s="141">
        <f t="shared" si="864"/>
        <v>90</v>
      </c>
      <c r="P627" s="19">
        <f t="shared" si="870"/>
        <v>487.17</v>
      </c>
      <c r="Q627" s="97"/>
      <c r="R627" s="14"/>
      <c r="S627" s="14"/>
      <c r="T627" s="14"/>
      <c r="U627" s="141">
        <v>10</v>
      </c>
      <c r="V627" s="14">
        <f>U627*E627</f>
        <v>54.13</v>
      </c>
      <c r="W627" s="71"/>
      <c r="X627" s="83"/>
      <c r="AF627" s="22"/>
      <c r="AG627" s="22"/>
    </row>
    <row r="628" spans="1:102" ht="50.25" customHeight="1">
      <c r="A628" s="131">
        <v>9</v>
      </c>
      <c r="B628" s="13" t="s">
        <v>45</v>
      </c>
      <c r="C628" s="14" t="s">
        <v>20</v>
      </c>
      <c r="D628" s="131" t="s">
        <v>186</v>
      </c>
      <c r="E628" s="96">
        <v>5.4130000000000003</v>
      </c>
      <c r="F628" s="141">
        <v>100</v>
      </c>
      <c r="G628" s="96">
        <f t="shared" ref="G628" si="872">F628*E628</f>
        <v>541.30000000000007</v>
      </c>
      <c r="H628" s="18">
        <v>44804</v>
      </c>
      <c r="I628" s="84">
        <v>44342</v>
      </c>
      <c r="J628" s="134">
        <v>1178</v>
      </c>
      <c r="K628" s="141">
        <v>100</v>
      </c>
      <c r="L628" s="14">
        <f>K628*E628</f>
        <v>541.30000000000007</v>
      </c>
      <c r="M628" s="141">
        <v>566</v>
      </c>
      <c r="N628" s="18">
        <v>44337</v>
      </c>
      <c r="O628" s="141">
        <f t="shared" si="864"/>
        <v>0</v>
      </c>
      <c r="P628" s="19">
        <f t="shared" ref="P628" si="873">O628*E628</f>
        <v>0</v>
      </c>
      <c r="Q628" s="97"/>
      <c r="R628" s="14"/>
      <c r="S628" s="14"/>
      <c r="T628" s="14"/>
      <c r="U628" s="141">
        <v>100</v>
      </c>
      <c r="V628" s="14">
        <f>U628*E628</f>
        <v>541.30000000000007</v>
      </c>
      <c r="W628" s="71"/>
      <c r="X628" s="83"/>
      <c r="AF628" s="22"/>
      <c r="AG628" s="22"/>
    </row>
    <row r="629" spans="1:102" s="27" customFormat="1" ht="52.5" customHeight="1">
      <c r="A629" s="131">
        <v>10</v>
      </c>
      <c r="B629" s="13" t="s">
        <v>187</v>
      </c>
      <c r="C629" s="14" t="s">
        <v>20</v>
      </c>
      <c r="D629" s="131" t="s">
        <v>183</v>
      </c>
      <c r="E629" s="23">
        <v>3.8170000000000002</v>
      </c>
      <c r="F629" s="16">
        <v>0</v>
      </c>
      <c r="G629" s="17">
        <f t="shared" ref="G629:G630" si="874">F629*E629</f>
        <v>0</v>
      </c>
      <c r="H629" s="18">
        <v>44651</v>
      </c>
      <c r="I629" s="12">
        <v>44270</v>
      </c>
      <c r="J629" s="134">
        <v>326</v>
      </c>
      <c r="K629" s="141">
        <v>80</v>
      </c>
      <c r="L629" s="14">
        <f t="shared" ref="L629:L630" si="875">K629*E629</f>
        <v>305.36</v>
      </c>
      <c r="M629" s="141">
        <v>273</v>
      </c>
      <c r="N629" s="18">
        <v>44267</v>
      </c>
      <c r="O629" s="141">
        <f t="shared" si="864"/>
        <v>0</v>
      </c>
      <c r="P629" s="19">
        <f t="shared" si="870"/>
        <v>0</v>
      </c>
      <c r="Q629" s="20"/>
      <c r="R629" s="17"/>
      <c r="S629" s="14"/>
      <c r="T629" s="14"/>
      <c r="U629" s="16">
        <v>0</v>
      </c>
      <c r="V629" s="14">
        <f t="shared" ref="V629:V630" si="876">U629*E629</f>
        <v>0</v>
      </c>
      <c r="W629" s="71"/>
      <c r="X629" s="24"/>
      <c r="Y629" s="21">
        <f t="shared" ref="Y629:Y630" si="877">G629-V629</f>
        <v>0</v>
      </c>
      <c r="Z629" s="25"/>
      <c r="AA629" s="25"/>
      <c r="AB629" s="26"/>
      <c r="AC629" s="26"/>
      <c r="AD629" s="26"/>
      <c r="AE629" s="22"/>
      <c r="AF629" s="22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  <c r="BN629" s="26"/>
      <c r="BO629" s="26"/>
      <c r="BP629" s="26"/>
      <c r="BQ629" s="26"/>
      <c r="BR629" s="26"/>
      <c r="BS629" s="26"/>
      <c r="BT629" s="26"/>
      <c r="BU629" s="26"/>
      <c r="BV629" s="26"/>
      <c r="BW629" s="26"/>
      <c r="BX629" s="26"/>
      <c r="BY629" s="26"/>
      <c r="BZ629" s="26"/>
      <c r="CA629" s="26"/>
      <c r="CB629" s="26"/>
      <c r="CC629" s="26"/>
      <c r="CD629" s="26"/>
      <c r="CE629" s="26"/>
      <c r="CF629" s="26"/>
      <c r="CG629" s="26"/>
      <c r="CH629" s="26"/>
      <c r="CI629" s="26"/>
      <c r="CJ629" s="26"/>
      <c r="CK629" s="26"/>
      <c r="CL629" s="26"/>
      <c r="CM629" s="26"/>
      <c r="CN629" s="26"/>
      <c r="CO629" s="26"/>
      <c r="CP629" s="26"/>
      <c r="CQ629" s="26"/>
      <c r="CR629" s="26"/>
      <c r="CS629" s="26"/>
      <c r="CT629" s="26"/>
      <c r="CU629" s="26"/>
      <c r="CV629" s="26"/>
      <c r="CW629" s="26"/>
      <c r="CX629" s="26"/>
    </row>
    <row r="630" spans="1:102" s="27" customFormat="1" ht="52.5" customHeight="1">
      <c r="A630" s="131">
        <v>11</v>
      </c>
      <c r="B630" s="13" t="s">
        <v>187</v>
      </c>
      <c r="C630" s="14" t="s">
        <v>20</v>
      </c>
      <c r="D630" s="131" t="s">
        <v>185</v>
      </c>
      <c r="E630" s="23">
        <v>3.8170000000000002</v>
      </c>
      <c r="F630" s="16">
        <v>0</v>
      </c>
      <c r="G630" s="17">
        <f t="shared" si="874"/>
        <v>0</v>
      </c>
      <c r="H630" s="18">
        <v>44651</v>
      </c>
      <c r="I630" s="84">
        <v>44308</v>
      </c>
      <c r="J630" s="134">
        <v>859</v>
      </c>
      <c r="K630" s="141">
        <v>80</v>
      </c>
      <c r="L630" s="14">
        <f t="shared" si="875"/>
        <v>305.36</v>
      </c>
      <c r="M630" s="141">
        <v>379</v>
      </c>
      <c r="N630" s="18">
        <v>44293</v>
      </c>
      <c r="O630" s="141">
        <f t="shared" si="864"/>
        <v>0</v>
      </c>
      <c r="P630" s="19">
        <f t="shared" si="870"/>
        <v>0</v>
      </c>
      <c r="Q630" s="20"/>
      <c r="R630" s="17"/>
      <c r="S630" s="14"/>
      <c r="T630" s="14"/>
      <c r="U630" s="16">
        <v>0</v>
      </c>
      <c r="V630" s="14">
        <f t="shared" si="876"/>
        <v>0</v>
      </c>
      <c r="W630" s="71"/>
      <c r="X630" s="24"/>
      <c r="Y630" s="21">
        <f t="shared" si="877"/>
        <v>0</v>
      </c>
      <c r="Z630" s="25"/>
      <c r="AA630" s="25"/>
      <c r="AB630" s="26"/>
      <c r="AC630" s="26"/>
      <c r="AD630" s="26"/>
      <c r="AE630" s="22"/>
      <c r="AF630" s="22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  <c r="BN630" s="26"/>
      <c r="BO630" s="26"/>
      <c r="BP630" s="26"/>
      <c r="BQ630" s="26"/>
      <c r="BR630" s="26"/>
      <c r="BS630" s="26"/>
      <c r="BT630" s="26"/>
      <c r="BU630" s="26"/>
      <c r="BV630" s="26"/>
      <c r="BW630" s="26"/>
      <c r="BX630" s="26"/>
      <c r="BY630" s="26"/>
      <c r="BZ630" s="26"/>
      <c r="CA630" s="26"/>
      <c r="CB630" s="26"/>
      <c r="CC630" s="26"/>
      <c r="CD630" s="26"/>
      <c r="CE630" s="26"/>
      <c r="CF630" s="26"/>
      <c r="CG630" s="26"/>
      <c r="CH630" s="26"/>
      <c r="CI630" s="26"/>
      <c r="CJ630" s="26"/>
      <c r="CK630" s="26"/>
      <c r="CL630" s="26"/>
      <c r="CM630" s="26"/>
      <c r="CN630" s="26"/>
      <c r="CO630" s="26"/>
      <c r="CP630" s="26"/>
      <c r="CQ630" s="26"/>
      <c r="CR630" s="26"/>
      <c r="CS630" s="26"/>
      <c r="CT630" s="26"/>
      <c r="CU630" s="26"/>
      <c r="CV630" s="26"/>
      <c r="CW630" s="26"/>
      <c r="CX630" s="26"/>
    </row>
    <row r="631" spans="1:102" ht="41.25" customHeight="1">
      <c r="A631" s="131">
        <v>12</v>
      </c>
      <c r="B631" s="13" t="s">
        <v>59</v>
      </c>
      <c r="C631" s="124" t="s">
        <v>20</v>
      </c>
      <c r="D631" s="131" t="s">
        <v>47</v>
      </c>
      <c r="E631" s="135">
        <v>55.58</v>
      </c>
      <c r="F631" s="16">
        <v>100</v>
      </c>
      <c r="G631" s="17">
        <f t="shared" ref="G631:G647" si="878">F631*E631</f>
        <v>5558</v>
      </c>
      <c r="H631" s="18">
        <v>44377</v>
      </c>
      <c r="I631" s="12">
        <v>44270</v>
      </c>
      <c r="J631" s="134">
        <v>326</v>
      </c>
      <c r="K631" s="141">
        <v>100</v>
      </c>
      <c r="L631" s="14">
        <f t="shared" ref="L631:L647" si="879">K631*E631</f>
        <v>5558</v>
      </c>
      <c r="M631" s="141">
        <v>233</v>
      </c>
      <c r="N631" s="18">
        <v>44260</v>
      </c>
      <c r="O631" s="141">
        <f t="shared" si="864"/>
        <v>100</v>
      </c>
      <c r="P631" s="19">
        <f t="shared" si="870"/>
        <v>5558</v>
      </c>
      <c r="Q631" s="131"/>
      <c r="R631" s="17"/>
      <c r="S631" s="28"/>
      <c r="T631" s="28"/>
      <c r="U631" s="16">
        <v>0</v>
      </c>
      <c r="V631" s="14">
        <f t="shared" ref="V631:V635" si="880">U631*E631</f>
        <v>0</v>
      </c>
      <c r="W631" s="71"/>
      <c r="X631" s="83"/>
      <c r="AF631" s="22"/>
      <c r="AG631" s="22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/>
      <c r="CE631" s="6"/>
      <c r="CF631" s="6"/>
      <c r="CG631" s="6"/>
      <c r="CH631" s="6"/>
      <c r="CI631" s="6"/>
      <c r="CJ631" s="6"/>
      <c r="CK631" s="6"/>
      <c r="CL631" s="6"/>
      <c r="CM631" s="6"/>
      <c r="CN631" s="6"/>
      <c r="CO631" s="6"/>
      <c r="CP631" s="6"/>
      <c r="CQ631" s="6"/>
      <c r="CR631" s="6"/>
      <c r="CS631" s="6"/>
      <c r="CT631" s="6"/>
      <c r="CU631" s="6"/>
      <c r="CV631" s="6"/>
      <c r="CW631" s="6"/>
      <c r="CX631" s="6"/>
    </row>
    <row r="632" spans="1:102" ht="44.25" customHeight="1">
      <c r="A632" s="131">
        <v>13</v>
      </c>
      <c r="B632" s="13" t="s">
        <v>49</v>
      </c>
      <c r="C632" s="124" t="s">
        <v>20</v>
      </c>
      <c r="D632" s="131" t="s">
        <v>94</v>
      </c>
      <c r="E632" s="135">
        <v>55.58</v>
      </c>
      <c r="F632" s="16">
        <v>0</v>
      </c>
      <c r="G632" s="96">
        <f t="shared" si="878"/>
        <v>0</v>
      </c>
      <c r="H632" s="18">
        <v>44347</v>
      </c>
      <c r="I632" s="12">
        <v>44270</v>
      </c>
      <c r="J632" s="134">
        <v>326</v>
      </c>
      <c r="K632" s="141">
        <v>200</v>
      </c>
      <c r="L632" s="14">
        <f t="shared" si="879"/>
        <v>11116</v>
      </c>
      <c r="M632" s="141">
        <v>233</v>
      </c>
      <c r="N632" s="18">
        <v>44260</v>
      </c>
      <c r="O632" s="141">
        <f t="shared" si="864"/>
        <v>0</v>
      </c>
      <c r="P632" s="19">
        <f t="shared" si="870"/>
        <v>0</v>
      </c>
      <c r="Q632" s="131"/>
      <c r="R632" s="17"/>
      <c r="S632" s="28"/>
      <c r="T632" s="28"/>
      <c r="U632" s="16">
        <v>0</v>
      </c>
      <c r="V632" s="14">
        <f t="shared" si="880"/>
        <v>0</v>
      </c>
      <c r="W632" s="71"/>
      <c r="X632" s="83"/>
      <c r="AF632" s="22"/>
      <c r="AG632" s="22"/>
    </row>
    <row r="633" spans="1:102" ht="41.25" customHeight="1">
      <c r="A633" s="131">
        <v>14</v>
      </c>
      <c r="B633" s="13" t="s">
        <v>59</v>
      </c>
      <c r="C633" s="124" t="s">
        <v>20</v>
      </c>
      <c r="D633" s="131" t="s">
        <v>92</v>
      </c>
      <c r="E633" s="135">
        <v>55.58</v>
      </c>
      <c r="F633" s="16">
        <v>0</v>
      </c>
      <c r="G633" s="17">
        <f t="shared" ref="G633:G641" si="881">F633*E633</f>
        <v>0</v>
      </c>
      <c r="H633" s="18">
        <v>44316</v>
      </c>
      <c r="I633" s="12"/>
      <c r="J633" s="134"/>
      <c r="K633" s="141"/>
      <c r="L633" s="14">
        <f t="shared" ref="L633:L641" si="882">K633*E633</f>
        <v>0</v>
      </c>
      <c r="M633" s="141">
        <v>1276</v>
      </c>
      <c r="N633" s="18">
        <v>43439</v>
      </c>
      <c r="O633" s="141">
        <f t="shared" si="864"/>
        <v>0</v>
      </c>
      <c r="P633" s="19">
        <f t="shared" si="870"/>
        <v>0</v>
      </c>
      <c r="Q633" s="131"/>
      <c r="R633" s="17"/>
      <c r="S633" s="28"/>
      <c r="T633" s="28"/>
      <c r="U633" s="16">
        <v>0</v>
      </c>
      <c r="V633" s="14">
        <f t="shared" si="880"/>
        <v>0</v>
      </c>
      <c r="W633" s="71"/>
      <c r="X633" s="83"/>
      <c r="AF633" s="22"/>
      <c r="AG633" s="22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/>
      <c r="CE633" s="6"/>
      <c r="CF633" s="6"/>
      <c r="CG633" s="6"/>
      <c r="CH633" s="6"/>
      <c r="CI633" s="6"/>
      <c r="CJ633" s="6"/>
      <c r="CK633" s="6"/>
      <c r="CL633" s="6"/>
      <c r="CM633" s="6"/>
      <c r="CN633" s="6"/>
      <c r="CO633" s="6"/>
      <c r="CP633" s="6"/>
      <c r="CQ633" s="6"/>
      <c r="CR633" s="6"/>
      <c r="CS633" s="6"/>
      <c r="CT633" s="6"/>
      <c r="CU633" s="6"/>
      <c r="CV633" s="6"/>
      <c r="CW633" s="6"/>
      <c r="CX633" s="6"/>
    </row>
    <row r="634" spans="1:102" ht="37.5" customHeight="1">
      <c r="A634" s="131">
        <v>15</v>
      </c>
      <c r="B634" s="13" t="s">
        <v>59</v>
      </c>
      <c r="C634" s="124" t="s">
        <v>20</v>
      </c>
      <c r="D634" s="131" t="s">
        <v>47</v>
      </c>
      <c r="E634" s="135">
        <v>55.58</v>
      </c>
      <c r="F634" s="16">
        <v>0</v>
      </c>
      <c r="G634" s="96">
        <f t="shared" si="881"/>
        <v>0</v>
      </c>
      <c r="H634" s="18">
        <v>44377</v>
      </c>
      <c r="I634" s="84">
        <v>44357</v>
      </c>
      <c r="J634" s="134">
        <v>1516</v>
      </c>
      <c r="K634" s="141">
        <v>200</v>
      </c>
      <c r="L634" s="14">
        <f t="shared" si="882"/>
        <v>11116</v>
      </c>
      <c r="M634" s="141">
        <v>636</v>
      </c>
      <c r="N634" s="18">
        <v>44355</v>
      </c>
      <c r="O634" s="16">
        <f>K634-U634</f>
        <v>200</v>
      </c>
      <c r="P634" s="19">
        <f t="shared" si="870"/>
        <v>11116</v>
      </c>
      <c r="Q634" s="131"/>
      <c r="R634" s="17"/>
      <c r="S634" s="28"/>
      <c r="T634" s="28"/>
      <c r="U634" s="16">
        <v>0</v>
      </c>
      <c r="V634" s="14">
        <f>U634*E634</f>
        <v>0</v>
      </c>
      <c r="W634" s="71"/>
      <c r="X634" s="83"/>
      <c r="AF634" s="22"/>
      <c r="AG634" s="22"/>
    </row>
    <row r="635" spans="1:102" ht="45" customHeight="1">
      <c r="A635" s="131">
        <v>16</v>
      </c>
      <c r="B635" s="13" t="s">
        <v>100</v>
      </c>
      <c r="C635" s="124" t="s">
        <v>20</v>
      </c>
      <c r="D635" s="131" t="s">
        <v>91</v>
      </c>
      <c r="E635" s="23">
        <v>36.090000000000003</v>
      </c>
      <c r="F635" s="16">
        <v>6</v>
      </c>
      <c r="G635" s="17">
        <f t="shared" si="881"/>
        <v>216.54000000000002</v>
      </c>
      <c r="H635" s="18">
        <v>44439</v>
      </c>
      <c r="I635" s="12"/>
      <c r="J635" s="134"/>
      <c r="K635" s="141"/>
      <c r="L635" s="14">
        <f t="shared" si="882"/>
        <v>0</v>
      </c>
      <c r="M635" s="141">
        <v>1237</v>
      </c>
      <c r="N635" s="18">
        <v>43773</v>
      </c>
      <c r="O635" s="141">
        <f t="shared" si="864"/>
        <v>6</v>
      </c>
      <c r="P635" s="19">
        <f t="shared" si="870"/>
        <v>216.54000000000002</v>
      </c>
      <c r="Q635" s="20"/>
      <c r="R635" s="17"/>
      <c r="S635" s="28"/>
      <c r="T635" s="28"/>
      <c r="U635" s="16">
        <v>0</v>
      </c>
      <c r="V635" s="14">
        <f t="shared" si="880"/>
        <v>0</v>
      </c>
      <c r="W635" s="71"/>
      <c r="Y635" s="21">
        <f>G635-V635</f>
        <v>216.54000000000002</v>
      </c>
      <c r="AE635" s="22"/>
      <c r="AF635" s="22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  <c r="CE635" s="6"/>
      <c r="CF635" s="6"/>
      <c r="CG635" s="6"/>
      <c r="CH635" s="6"/>
      <c r="CI635" s="6"/>
      <c r="CJ635" s="6"/>
      <c r="CK635" s="6"/>
      <c r="CL635" s="6"/>
      <c r="CM635" s="6"/>
      <c r="CN635" s="6"/>
      <c r="CO635" s="6"/>
      <c r="CP635" s="6"/>
      <c r="CQ635" s="6"/>
      <c r="CR635" s="6"/>
      <c r="CS635" s="6"/>
      <c r="CT635" s="6"/>
      <c r="CU635" s="6"/>
      <c r="CV635" s="6"/>
      <c r="CW635" s="6"/>
      <c r="CX635" s="6"/>
    </row>
    <row r="636" spans="1:102" ht="45" customHeight="1">
      <c r="A636" s="131">
        <v>17</v>
      </c>
      <c r="B636" s="13" t="s">
        <v>100</v>
      </c>
      <c r="C636" s="124" t="s">
        <v>20</v>
      </c>
      <c r="D636" s="131" t="s">
        <v>95</v>
      </c>
      <c r="E636" s="23">
        <v>36.090000000000003</v>
      </c>
      <c r="F636" s="16">
        <v>100</v>
      </c>
      <c r="G636" s="17">
        <f t="shared" si="881"/>
        <v>3609.0000000000005</v>
      </c>
      <c r="H636" s="18">
        <v>44439</v>
      </c>
      <c r="I636" s="12">
        <v>44270</v>
      </c>
      <c r="J636" s="134">
        <v>326</v>
      </c>
      <c r="K636" s="141">
        <v>100</v>
      </c>
      <c r="L636" s="14">
        <f t="shared" si="882"/>
        <v>3609.0000000000005</v>
      </c>
      <c r="M636" s="141">
        <v>233</v>
      </c>
      <c r="N636" s="18">
        <v>44260</v>
      </c>
      <c r="O636" s="141">
        <f t="shared" si="864"/>
        <v>30</v>
      </c>
      <c r="P636" s="19">
        <f t="shared" ref="P636" si="883">O636*E636</f>
        <v>1082.7</v>
      </c>
      <c r="Q636" s="20"/>
      <c r="R636" s="17"/>
      <c r="S636" s="28"/>
      <c r="T636" s="28"/>
      <c r="U636" s="16">
        <v>70</v>
      </c>
      <c r="V636" s="14">
        <f t="shared" ref="V636" si="884">U636*E636</f>
        <v>2526.3000000000002</v>
      </c>
      <c r="W636" s="71"/>
      <c r="Y636" s="21">
        <f>G636-V636</f>
        <v>1082.7000000000003</v>
      </c>
      <c r="AE636" s="22"/>
      <c r="AF636" s="22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/>
      <c r="CE636" s="6"/>
      <c r="CF636" s="6"/>
      <c r="CG636" s="6"/>
      <c r="CH636" s="6"/>
      <c r="CI636" s="6"/>
      <c r="CJ636" s="6"/>
      <c r="CK636" s="6"/>
      <c r="CL636" s="6"/>
      <c r="CM636" s="6"/>
      <c r="CN636" s="6"/>
      <c r="CO636" s="6"/>
      <c r="CP636" s="6"/>
      <c r="CQ636" s="6"/>
      <c r="CR636" s="6"/>
      <c r="CS636" s="6"/>
      <c r="CT636" s="6"/>
      <c r="CU636" s="6"/>
      <c r="CV636" s="6"/>
      <c r="CW636" s="6"/>
      <c r="CX636" s="6"/>
    </row>
    <row r="637" spans="1:102" ht="34.5" customHeight="1">
      <c r="A637" s="131">
        <v>18</v>
      </c>
      <c r="B637" s="31" t="s">
        <v>77</v>
      </c>
      <c r="C637" s="131" t="s">
        <v>20</v>
      </c>
      <c r="D637" s="131" t="s">
        <v>151</v>
      </c>
      <c r="E637" s="32">
        <v>5.4969999999999999</v>
      </c>
      <c r="F637" s="16">
        <v>70</v>
      </c>
      <c r="G637" s="17">
        <f t="shared" si="881"/>
        <v>384.78999999999996</v>
      </c>
      <c r="H637" s="33">
        <v>44454</v>
      </c>
      <c r="I637" s="12">
        <v>44270</v>
      </c>
      <c r="J637" s="134">
        <v>326</v>
      </c>
      <c r="K637" s="34">
        <v>400</v>
      </c>
      <c r="L637" s="14">
        <f t="shared" si="882"/>
        <v>2198.8000000000002</v>
      </c>
      <c r="M637" s="134">
        <v>1250</v>
      </c>
      <c r="N637" s="12">
        <v>44152</v>
      </c>
      <c r="O637" s="141">
        <f t="shared" si="864"/>
        <v>70</v>
      </c>
      <c r="P637" s="19">
        <f t="shared" si="870"/>
        <v>384.78999999999996</v>
      </c>
      <c r="Q637" s="20"/>
      <c r="R637" s="17"/>
      <c r="S637" s="124"/>
      <c r="T637" s="124"/>
      <c r="U637" s="16">
        <v>0</v>
      </c>
      <c r="V637" s="14">
        <f>U637*E637</f>
        <v>0</v>
      </c>
      <c r="W637" s="71"/>
      <c r="X637" s="83"/>
      <c r="AF637" s="22"/>
      <c r="AG637" s="22"/>
    </row>
    <row r="638" spans="1:102" ht="34.5" customHeight="1">
      <c r="A638" s="131">
        <v>19</v>
      </c>
      <c r="B638" s="31" t="s">
        <v>77</v>
      </c>
      <c r="C638" s="131" t="s">
        <v>20</v>
      </c>
      <c r="D638" s="131" t="s">
        <v>151</v>
      </c>
      <c r="E638" s="32">
        <v>5.4969999999999999</v>
      </c>
      <c r="F638" s="16">
        <v>400</v>
      </c>
      <c r="G638" s="17">
        <f t="shared" si="881"/>
        <v>2198.8000000000002</v>
      </c>
      <c r="H638" s="33">
        <v>44443</v>
      </c>
      <c r="I638" s="84">
        <v>44308</v>
      </c>
      <c r="J638" s="134">
        <v>859</v>
      </c>
      <c r="K638" s="34">
        <v>400</v>
      </c>
      <c r="L638" s="14">
        <f>K638*E638</f>
        <v>2198.8000000000002</v>
      </c>
      <c r="M638" s="134">
        <v>96</v>
      </c>
      <c r="N638" s="12">
        <v>43866</v>
      </c>
      <c r="O638" s="141">
        <f t="shared" si="864"/>
        <v>130</v>
      </c>
      <c r="P638" s="19">
        <f t="shared" si="870"/>
        <v>714.61</v>
      </c>
      <c r="Q638" s="20"/>
      <c r="R638" s="17"/>
      <c r="S638" s="124"/>
      <c r="T638" s="124"/>
      <c r="U638" s="16">
        <v>270</v>
      </c>
      <c r="V638" s="14">
        <f t="shared" ref="V638" si="885">U638*E638</f>
        <v>1484.19</v>
      </c>
      <c r="W638" s="71"/>
      <c r="X638" s="83"/>
      <c r="AF638" s="22"/>
      <c r="AG638" s="22"/>
    </row>
    <row r="639" spans="1:102" ht="42" customHeight="1">
      <c r="A639" s="131">
        <v>20</v>
      </c>
      <c r="B639" s="13" t="s">
        <v>44</v>
      </c>
      <c r="C639" s="14" t="s">
        <v>20</v>
      </c>
      <c r="D639" s="131" t="s">
        <v>144</v>
      </c>
      <c r="E639" s="96">
        <v>59.100999999999999</v>
      </c>
      <c r="F639" s="141">
        <v>230</v>
      </c>
      <c r="G639" s="96">
        <f t="shared" si="881"/>
        <v>13593.23</v>
      </c>
      <c r="H639" s="18">
        <v>44469</v>
      </c>
      <c r="I639" s="12">
        <v>44270</v>
      </c>
      <c r="J639" s="134">
        <v>326</v>
      </c>
      <c r="K639" s="141">
        <v>300</v>
      </c>
      <c r="L639" s="14">
        <f t="shared" si="882"/>
        <v>17730.3</v>
      </c>
      <c r="M639" s="141">
        <v>1326</v>
      </c>
      <c r="N639" s="18">
        <v>44161</v>
      </c>
      <c r="O639" s="141">
        <f t="shared" si="864"/>
        <v>200</v>
      </c>
      <c r="P639" s="19">
        <f t="shared" si="870"/>
        <v>11820.2</v>
      </c>
      <c r="Q639" s="97"/>
      <c r="R639" s="14"/>
      <c r="S639" s="14"/>
      <c r="T639" s="14"/>
      <c r="U639" s="141">
        <v>30</v>
      </c>
      <c r="V639" s="14">
        <f>U639*E639</f>
        <v>1773.03</v>
      </c>
      <c r="W639" s="71"/>
      <c r="X639" s="83">
        <f>G639-V639</f>
        <v>11820.199999999999</v>
      </c>
      <c r="AF639" s="22"/>
      <c r="AG639" s="22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6"/>
      <c r="CE639" s="6"/>
      <c r="CF639" s="6"/>
      <c r="CG639" s="6"/>
      <c r="CH639" s="6"/>
      <c r="CI639" s="6"/>
      <c r="CJ639" s="6"/>
      <c r="CK639" s="6"/>
      <c r="CL639" s="6"/>
      <c r="CM639" s="6"/>
      <c r="CN639" s="6"/>
      <c r="CO639" s="6"/>
      <c r="CP639" s="6"/>
      <c r="CQ639" s="6"/>
      <c r="CR639" s="6"/>
      <c r="CS639" s="6"/>
      <c r="CT639" s="6"/>
      <c r="CU639" s="6"/>
      <c r="CV639" s="6"/>
      <c r="CW639" s="6"/>
      <c r="CX639" s="6"/>
    </row>
    <row r="640" spans="1:102" ht="38.25" customHeight="1">
      <c r="A640" s="131">
        <v>21</v>
      </c>
      <c r="B640" s="13" t="s">
        <v>44</v>
      </c>
      <c r="C640" s="14" t="s">
        <v>20</v>
      </c>
      <c r="D640" s="131" t="s">
        <v>144</v>
      </c>
      <c r="E640" s="96">
        <v>59.100999999999999</v>
      </c>
      <c r="F640" s="16">
        <v>300</v>
      </c>
      <c r="G640" s="96">
        <f t="shared" si="881"/>
        <v>17730.3</v>
      </c>
      <c r="H640" s="18">
        <v>44469</v>
      </c>
      <c r="I640" s="84">
        <v>44342</v>
      </c>
      <c r="J640" s="134">
        <v>1178</v>
      </c>
      <c r="K640" s="141">
        <v>300</v>
      </c>
      <c r="L640" s="14">
        <f t="shared" si="882"/>
        <v>17730.3</v>
      </c>
      <c r="M640" s="141">
        <v>228</v>
      </c>
      <c r="N640" s="18">
        <v>44259</v>
      </c>
      <c r="O640" s="141">
        <f t="shared" si="864"/>
        <v>0</v>
      </c>
      <c r="P640" s="19">
        <f t="shared" si="870"/>
        <v>0</v>
      </c>
      <c r="Q640" s="97"/>
      <c r="R640" s="14"/>
      <c r="S640" s="14"/>
      <c r="T640" s="14"/>
      <c r="U640" s="16">
        <v>300</v>
      </c>
      <c r="V640" s="14">
        <f t="shared" ref="V640" si="886">U640*E640</f>
        <v>17730.3</v>
      </c>
      <c r="W640" s="71"/>
      <c r="X640" s="83">
        <f t="shared" ref="X640" si="887">G640-V640</f>
        <v>0</v>
      </c>
      <c r="AF640" s="22"/>
      <c r="AG640" s="22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/>
      <c r="CE640" s="6"/>
      <c r="CF640" s="6"/>
      <c r="CG640" s="6"/>
      <c r="CH640" s="6"/>
      <c r="CI640" s="6"/>
      <c r="CJ640" s="6"/>
      <c r="CK640" s="6"/>
      <c r="CL640" s="6"/>
      <c r="CM640" s="6"/>
      <c r="CN640" s="6"/>
      <c r="CO640" s="6"/>
      <c r="CP640" s="6"/>
      <c r="CQ640" s="6"/>
      <c r="CR640" s="6"/>
      <c r="CS640" s="6"/>
      <c r="CT640" s="6"/>
      <c r="CU640" s="6"/>
      <c r="CV640" s="6"/>
      <c r="CW640" s="6"/>
      <c r="CX640" s="6"/>
    </row>
    <row r="641" spans="1:102" ht="30.75" customHeight="1">
      <c r="A641" s="131">
        <v>22</v>
      </c>
      <c r="B641" s="31" t="s">
        <v>42</v>
      </c>
      <c r="C641" s="14" t="s">
        <v>20</v>
      </c>
      <c r="D641" s="131" t="s">
        <v>110</v>
      </c>
      <c r="E641" s="32">
        <v>123.47</v>
      </c>
      <c r="F641" s="16">
        <v>0</v>
      </c>
      <c r="G641" s="14">
        <f t="shared" si="881"/>
        <v>0</v>
      </c>
      <c r="H641" s="33">
        <v>44439</v>
      </c>
      <c r="I641" s="12"/>
      <c r="J641" s="134"/>
      <c r="K641" s="34"/>
      <c r="L641" s="14">
        <f t="shared" si="882"/>
        <v>0</v>
      </c>
      <c r="M641" s="134">
        <v>52</v>
      </c>
      <c r="N641" s="12">
        <v>43485</v>
      </c>
      <c r="O641" s="141">
        <f t="shared" si="864"/>
        <v>0</v>
      </c>
      <c r="P641" s="19">
        <f t="shared" si="870"/>
        <v>0</v>
      </c>
      <c r="Q641" s="20"/>
      <c r="R641" s="17"/>
      <c r="S641" s="124"/>
      <c r="T641" s="124"/>
      <c r="U641" s="16">
        <v>0</v>
      </c>
      <c r="V641" s="14">
        <f>U641*E641</f>
        <v>0</v>
      </c>
      <c r="W641" s="71"/>
      <c r="X641" s="83"/>
      <c r="AF641" s="22"/>
      <c r="AG641" s="22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/>
      <c r="CE641" s="6"/>
      <c r="CF641" s="6"/>
      <c r="CG641" s="6"/>
      <c r="CH641" s="6"/>
      <c r="CI641" s="6"/>
      <c r="CJ641" s="6"/>
      <c r="CK641" s="6"/>
      <c r="CL641" s="6"/>
      <c r="CM641" s="6"/>
      <c r="CN641" s="6"/>
      <c r="CO641" s="6"/>
      <c r="CP641" s="6"/>
      <c r="CQ641" s="6"/>
      <c r="CR641" s="6"/>
      <c r="CS641" s="6"/>
      <c r="CT641" s="6"/>
      <c r="CU641" s="6"/>
      <c r="CV641" s="6"/>
      <c r="CW641" s="6"/>
      <c r="CX641" s="6"/>
    </row>
    <row r="642" spans="1:102" ht="30.75" customHeight="1">
      <c r="A642" s="131">
        <v>23</v>
      </c>
      <c r="B642" s="31" t="s">
        <v>42</v>
      </c>
      <c r="C642" s="14" t="s">
        <v>20</v>
      </c>
      <c r="D642" s="131" t="s">
        <v>156</v>
      </c>
      <c r="E642" s="32">
        <v>123.47</v>
      </c>
      <c r="F642" s="16">
        <v>140</v>
      </c>
      <c r="G642" s="14">
        <f t="shared" ref="G642" si="888">F642*E642</f>
        <v>17285.8</v>
      </c>
      <c r="H642" s="33">
        <v>44469</v>
      </c>
      <c r="I642" s="12">
        <v>44270</v>
      </c>
      <c r="J642" s="134">
        <v>326</v>
      </c>
      <c r="K642" s="34">
        <v>300</v>
      </c>
      <c r="L642" s="14">
        <f t="shared" ref="L642" si="889">K642*E642</f>
        <v>37041</v>
      </c>
      <c r="M642" s="141">
        <v>627</v>
      </c>
      <c r="N642" s="18">
        <v>44000</v>
      </c>
      <c r="O642" s="141">
        <f t="shared" si="864"/>
        <v>70</v>
      </c>
      <c r="P642" s="19">
        <f t="shared" si="870"/>
        <v>8642.9</v>
      </c>
      <c r="Q642" s="20"/>
      <c r="R642" s="17"/>
      <c r="S642" s="124"/>
      <c r="T642" s="124"/>
      <c r="U642" s="16">
        <v>70</v>
      </c>
      <c r="V642" s="14">
        <f t="shared" ref="V642" si="890">U642*E642</f>
        <v>8642.9</v>
      </c>
      <c r="W642" s="71"/>
      <c r="X642" s="83"/>
      <c r="AF642" s="22"/>
      <c r="AG642" s="22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/>
      <c r="CE642" s="6"/>
      <c r="CF642" s="6"/>
      <c r="CG642" s="6"/>
      <c r="CH642" s="6"/>
      <c r="CI642" s="6"/>
      <c r="CJ642" s="6"/>
      <c r="CK642" s="6"/>
      <c r="CL642" s="6"/>
      <c r="CM642" s="6"/>
      <c r="CN642" s="6"/>
      <c r="CO642" s="6"/>
      <c r="CP642" s="6"/>
      <c r="CQ642" s="6"/>
      <c r="CR642" s="6"/>
      <c r="CS642" s="6"/>
      <c r="CT642" s="6"/>
      <c r="CU642" s="6"/>
      <c r="CV642" s="6"/>
      <c r="CW642" s="6"/>
      <c r="CX642" s="6"/>
    </row>
    <row r="643" spans="1:102" s="27" customFormat="1" ht="30.75" customHeight="1">
      <c r="A643" s="131">
        <v>24</v>
      </c>
      <c r="B643" s="31" t="s">
        <v>42</v>
      </c>
      <c r="C643" s="14" t="s">
        <v>20</v>
      </c>
      <c r="D643" s="131" t="s">
        <v>113</v>
      </c>
      <c r="E643" s="32">
        <v>132.83000000000001</v>
      </c>
      <c r="F643" s="16">
        <v>0</v>
      </c>
      <c r="G643" s="14">
        <f>F643*E643</f>
        <v>0</v>
      </c>
      <c r="H643" s="33">
        <v>44469</v>
      </c>
      <c r="I643" s="84">
        <v>44308</v>
      </c>
      <c r="J643" s="134">
        <v>859</v>
      </c>
      <c r="K643" s="34">
        <v>100</v>
      </c>
      <c r="L643" s="14">
        <f>K643*E643</f>
        <v>13283.000000000002</v>
      </c>
      <c r="M643" s="134">
        <v>160</v>
      </c>
      <c r="N643" s="12">
        <v>44245</v>
      </c>
      <c r="O643" s="141">
        <f t="shared" si="864"/>
        <v>0</v>
      </c>
      <c r="P643" s="19">
        <f>O643*E643</f>
        <v>0</v>
      </c>
      <c r="Q643" s="20"/>
      <c r="R643" s="17"/>
      <c r="S643" s="124"/>
      <c r="T643" s="124"/>
      <c r="U643" s="16">
        <v>0</v>
      </c>
      <c r="V643" s="14">
        <f>U643*E643</f>
        <v>0</v>
      </c>
      <c r="W643" s="71"/>
      <c r="X643" s="83">
        <f>G643-V643</f>
        <v>0</v>
      </c>
      <c r="Y643" s="4"/>
      <c r="Z643" s="4"/>
      <c r="AA643" s="4"/>
      <c r="AB643" s="5"/>
      <c r="AC643" s="5"/>
      <c r="AD643" s="5"/>
      <c r="AE643" s="5"/>
      <c r="AF643" s="22"/>
      <c r="AG643" s="22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</row>
    <row r="644" spans="1:102" ht="31.5" customHeight="1">
      <c r="A644" s="131">
        <v>25</v>
      </c>
      <c r="B644" s="13" t="s">
        <v>35</v>
      </c>
      <c r="C644" s="14" t="s">
        <v>20</v>
      </c>
      <c r="D644" s="131" t="s">
        <v>202</v>
      </c>
      <c r="E644" s="14">
        <v>20.27</v>
      </c>
      <c r="F644" s="131">
        <v>0</v>
      </c>
      <c r="G644" s="17">
        <f t="shared" ref="G644" si="891">F644*E644</f>
        <v>0</v>
      </c>
      <c r="H644" s="18">
        <v>45091</v>
      </c>
      <c r="I644" s="84">
        <v>44357</v>
      </c>
      <c r="J644" s="134">
        <v>1516</v>
      </c>
      <c r="K644" s="141">
        <v>200</v>
      </c>
      <c r="L644" s="17">
        <f>K644*E644</f>
        <v>4054</v>
      </c>
      <c r="M644" s="141">
        <v>279</v>
      </c>
      <c r="N644" s="18">
        <v>43538</v>
      </c>
      <c r="O644" s="16">
        <f>K644-U644</f>
        <v>15</v>
      </c>
      <c r="P644" s="96">
        <f t="shared" ref="P644" si="892">O644*E644</f>
        <v>304.05</v>
      </c>
      <c r="Q644" s="131"/>
      <c r="R644" s="131"/>
      <c r="S644" s="131"/>
      <c r="T644" s="131"/>
      <c r="U644" s="131">
        <v>185</v>
      </c>
      <c r="V644" s="17">
        <f>U644*E644</f>
        <v>3749.95</v>
      </c>
      <c r="W644" s="81"/>
      <c r="X644" s="83"/>
      <c r="AF644" s="22"/>
      <c r="AG644" s="22"/>
    </row>
    <row r="645" spans="1:102" ht="38.25" customHeight="1">
      <c r="A645" s="131">
        <v>26</v>
      </c>
      <c r="B645" s="13" t="s">
        <v>35</v>
      </c>
      <c r="C645" s="14" t="s">
        <v>20</v>
      </c>
      <c r="D645" s="131" t="s">
        <v>82</v>
      </c>
      <c r="E645" s="14">
        <v>16.91</v>
      </c>
      <c r="F645" s="144">
        <v>30</v>
      </c>
      <c r="G645" s="17">
        <f t="shared" ref="G645" si="893">F645*E645</f>
        <v>507.3</v>
      </c>
      <c r="H645" s="18">
        <v>44358</v>
      </c>
      <c r="I645" s="84">
        <v>44321</v>
      </c>
      <c r="J645" s="134">
        <v>1059</v>
      </c>
      <c r="K645" s="141">
        <v>60</v>
      </c>
      <c r="L645" s="85">
        <f t="shared" ref="L645" si="894">K645*E645</f>
        <v>1014.6</v>
      </c>
      <c r="M645" s="141">
        <v>460</v>
      </c>
      <c r="N645" s="18">
        <v>44308</v>
      </c>
      <c r="O645" s="141">
        <f t="shared" si="864"/>
        <v>30</v>
      </c>
      <c r="P645" s="19">
        <f t="shared" ref="P645" si="895">O645*E645</f>
        <v>507.3</v>
      </c>
      <c r="Q645" s="131"/>
      <c r="R645" s="131"/>
      <c r="S645" s="131"/>
      <c r="T645" s="131"/>
      <c r="U645" s="144">
        <v>0</v>
      </c>
      <c r="V645" s="17">
        <f t="shared" ref="V645" si="896">U645*E645</f>
        <v>0</v>
      </c>
      <c r="W645" s="81"/>
      <c r="X645" s="83"/>
      <c r="AF645" s="22"/>
      <c r="AG645" s="22"/>
    </row>
    <row r="646" spans="1:102" ht="38.25" customHeight="1">
      <c r="A646" s="131">
        <v>27</v>
      </c>
      <c r="B646" s="13" t="s">
        <v>35</v>
      </c>
      <c r="C646" s="14" t="s">
        <v>20</v>
      </c>
      <c r="D646" s="131" t="s">
        <v>74</v>
      </c>
      <c r="E646" s="14">
        <v>16.91</v>
      </c>
      <c r="F646" s="131">
        <v>0</v>
      </c>
      <c r="G646" s="17">
        <f t="shared" si="878"/>
        <v>0</v>
      </c>
      <c r="H646" s="18">
        <v>44330</v>
      </c>
      <c r="I646" s="12"/>
      <c r="J646" s="134"/>
      <c r="K646" s="141"/>
      <c r="L646" s="85">
        <f t="shared" si="879"/>
        <v>0</v>
      </c>
      <c r="M646" s="141">
        <v>158</v>
      </c>
      <c r="N646" s="18">
        <v>43873</v>
      </c>
      <c r="O646" s="141">
        <f t="shared" si="864"/>
        <v>0</v>
      </c>
      <c r="P646" s="19">
        <f t="shared" si="870"/>
        <v>0</v>
      </c>
      <c r="Q646" s="131"/>
      <c r="R646" s="131"/>
      <c r="S646" s="131"/>
      <c r="T646" s="131"/>
      <c r="U646" s="131">
        <v>0</v>
      </c>
      <c r="V646" s="17">
        <f t="shared" ref="V646:V647" si="897">U646*E646</f>
        <v>0</v>
      </c>
      <c r="W646" s="81"/>
      <c r="X646" s="83"/>
      <c r="AF646" s="22"/>
      <c r="AG646" s="22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  <c r="CE646" s="6"/>
      <c r="CF646" s="6"/>
      <c r="CG646" s="6"/>
      <c r="CH646" s="6"/>
      <c r="CI646" s="6"/>
      <c r="CJ646" s="6"/>
      <c r="CK646" s="6"/>
      <c r="CL646" s="6"/>
      <c r="CM646" s="6"/>
      <c r="CN646" s="6"/>
      <c r="CO646" s="6"/>
      <c r="CP646" s="6"/>
      <c r="CQ646" s="6"/>
      <c r="CR646" s="6"/>
      <c r="CS646" s="6"/>
      <c r="CT646" s="6"/>
      <c r="CU646" s="6"/>
      <c r="CV646" s="6"/>
      <c r="CW646" s="6"/>
      <c r="CX646" s="6"/>
    </row>
    <row r="647" spans="1:102" ht="38.25" customHeight="1">
      <c r="A647" s="131">
        <v>28</v>
      </c>
      <c r="B647" s="13" t="s">
        <v>35</v>
      </c>
      <c r="C647" s="14" t="s">
        <v>20</v>
      </c>
      <c r="D647" s="131" t="s">
        <v>139</v>
      </c>
      <c r="E647" s="14">
        <v>16.91</v>
      </c>
      <c r="F647" s="131">
        <v>0</v>
      </c>
      <c r="G647" s="17">
        <f t="shared" si="878"/>
        <v>0</v>
      </c>
      <c r="H647" s="18">
        <v>44325</v>
      </c>
      <c r="I647" s="12"/>
      <c r="J647" s="134"/>
      <c r="K647" s="141"/>
      <c r="L647" s="85">
        <f t="shared" si="879"/>
        <v>0</v>
      </c>
      <c r="M647" s="141">
        <v>158</v>
      </c>
      <c r="N647" s="18">
        <v>43873</v>
      </c>
      <c r="O647" s="141">
        <f t="shared" si="864"/>
        <v>0</v>
      </c>
      <c r="P647" s="19">
        <f t="shared" si="870"/>
        <v>0</v>
      </c>
      <c r="Q647" s="131"/>
      <c r="R647" s="131"/>
      <c r="S647" s="131"/>
      <c r="T647" s="131"/>
      <c r="U647" s="131">
        <v>0</v>
      </c>
      <c r="V647" s="17">
        <f t="shared" si="897"/>
        <v>0</v>
      </c>
      <c r="W647" s="81"/>
      <c r="X647" s="83"/>
      <c r="AF647" s="22"/>
      <c r="AG647" s="22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/>
      <c r="CE647" s="6"/>
      <c r="CF647" s="6"/>
      <c r="CG647" s="6"/>
      <c r="CH647" s="6"/>
      <c r="CI647" s="6"/>
      <c r="CJ647" s="6"/>
      <c r="CK647" s="6"/>
      <c r="CL647" s="6"/>
      <c r="CM647" s="6"/>
      <c r="CN647" s="6"/>
      <c r="CO647" s="6"/>
      <c r="CP647" s="6"/>
      <c r="CQ647" s="6"/>
      <c r="CR647" s="6"/>
      <c r="CS647" s="6"/>
      <c r="CT647" s="6"/>
      <c r="CU647" s="6"/>
      <c r="CV647" s="6"/>
      <c r="CW647" s="6"/>
      <c r="CX647" s="6"/>
    </row>
    <row r="648" spans="1:102" ht="21.75" customHeight="1">
      <c r="A648" s="131"/>
      <c r="B648" s="36" t="s">
        <v>38</v>
      </c>
      <c r="C648" s="128"/>
      <c r="D648" s="41"/>
      <c r="E648" s="41"/>
      <c r="F648" s="88">
        <f>SUM(F620:F647)</f>
        <v>2776</v>
      </c>
      <c r="G648" s="41">
        <f>SUM(G620:G647)</f>
        <v>67944.930000000008</v>
      </c>
      <c r="H648" s="82"/>
      <c r="I648" s="82"/>
      <c r="J648" s="38"/>
      <c r="K648" s="128">
        <f>SUM(K620:K647)</f>
        <v>5180</v>
      </c>
      <c r="L648" s="41">
        <f>SUM(L620:L647)</f>
        <v>138908.56000000003</v>
      </c>
      <c r="M648" s="128"/>
      <c r="N648" s="82"/>
      <c r="O648" s="128">
        <f>SUM(O620:O647)</f>
        <v>1281</v>
      </c>
      <c r="P648" s="90">
        <f>SUM(P620:P647)</f>
        <v>42472.770000000011</v>
      </c>
      <c r="Q648" s="133"/>
      <c r="R648" s="133"/>
      <c r="S648" s="133"/>
      <c r="T648" s="133"/>
      <c r="U648" s="88">
        <f>SUM(U620:U647)</f>
        <v>1895</v>
      </c>
      <c r="V648" s="41">
        <f>SUM(V620:V647)</f>
        <v>40642.159999999996</v>
      </c>
      <c r="W648" s="89"/>
      <c r="X648" s="83">
        <f>G648-V648</f>
        <v>27302.770000000011</v>
      </c>
      <c r="AF648" s="22"/>
      <c r="AG648" s="22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/>
      <c r="CE648" s="6"/>
      <c r="CF648" s="6"/>
      <c r="CG648" s="6"/>
      <c r="CH648" s="6"/>
      <c r="CI648" s="6"/>
      <c r="CJ648" s="6"/>
      <c r="CK648" s="6"/>
      <c r="CL648" s="6"/>
      <c r="CM648" s="6"/>
      <c r="CN648" s="6"/>
      <c r="CO648" s="6"/>
      <c r="CP648" s="6"/>
      <c r="CQ648" s="6"/>
      <c r="CR648" s="6"/>
      <c r="CS648" s="6"/>
      <c r="CT648" s="6"/>
      <c r="CU648" s="6"/>
      <c r="CV648" s="6"/>
      <c r="CW648" s="6"/>
      <c r="CX648" s="6"/>
    </row>
    <row r="649" spans="1:102" ht="21" customHeight="1">
      <c r="A649" s="198" t="s">
        <v>54</v>
      </c>
      <c r="B649" s="199"/>
      <c r="C649" s="199"/>
      <c r="D649" s="199"/>
      <c r="E649" s="199"/>
      <c r="F649" s="199"/>
      <c r="G649" s="199"/>
      <c r="H649" s="199"/>
      <c r="I649" s="199"/>
      <c r="J649" s="199"/>
      <c r="K649" s="199"/>
      <c r="L649" s="199"/>
      <c r="M649" s="199"/>
      <c r="N649" s="199"/>
      <c r="O649" s="199"/>
      <c r="P649" s="199"/>
      <c r="Q649" s="199"/>
      <c r="R649" s="199"/>
      <c r="S649" s="199"/>
      <c r="T649" s="199"/>
      <c r="U649" s="199"/>
      <c r="V649" s="200"/>
      <c r="W649" s="99"/>
      <c r="X649" s="83">
        <f>G649-V649</f>
        <v>0</v>
      </c>
      <c r="AF649" s="22"/>
      <c r="AG649" s="22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6"/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  <c r="CQ649" s="6"/>
      <c r="CR649" s="6"/>
      <c r="CS649" s="6"/>
      <c r="CT649" s="6"/>
      <c r="CU649" s="6"/>
      <c r="CV649" s="6"/>
      <c r="CW649" s="6"/>
      <c r="CX649" s="6"/>
    </row>
    <row r="650" spans="1:102" ht="25.5" customHeight="1">
      <c r="A650" s="131">
        <v>1</v>
      </c>
      <c r="B650" s="13" t="s">
        <v>40</v>
      </c>
      <c r="C650" s="14" t="s">
        <v>20</v>
      </c>
      <c r="D650" s="131" t="s">
        <v>136</v>
      </c>
      <c r="E650" s="15">
        <v>5.8849999999999998</v>
      </c>
      <c r="F650" s="16">
        <v>50</v>
      </c>
      <c r="G650" s="17">
        <f t="shared" ref="G650:G682" si="898">F650*E650</f>
        <v>294.25</v>
      </c>
      <c r="H650" s="18">
        <v>44926</v>
      </c>
      <c r="I650" s="12">
        <v>44215</v>
      </c>
      <c r="J650" s="134">
        <v>105</v>
      </c>
      <c r="K650" s="141">
        <v>300</v>
      </c>
      <c r="L650" s="14">
        <f t="shared" ref="L650:L668" si="899">K650*E650</f>
        <v>1765.5</v>
      </c>
      <c r="M650" s="141">
        <v>816</v>
      </c>
      <c r="N650" s="18">
        <v>44050</v>
      </c>
      <c r="O650" s="141">
        <f t="shared" ref="O650:O682" si="900">F650-U650</f>
        <v>50</v>
      </c>
      <c r="P650" s="19">
        <f t="shared" ref="P650:P651" si="901">O650*E650</f>
        <v>294.25</v>
      </c>
      <c r="Q650" s="20"/>
      <c r="R650" s="17"/>
      <c r="S650" s="14"/>
      <c r="T650" s="14"/>
      <c r="U650" s="16">
        <v>0</v>
      </c>
      <c r="V650" s="14">
        <f>U650*E650</f>
        <v>0</v>
      </c>
      <c r="W650" s="71"/>
      <c r="X650" s="83">
        <f>G650-V650</f>
        <v>294.25</v>
      </c>
      <c r="AF650" s="22"/>
      <c r="AG650" s="22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CR650" s="6"/>
      <c r="CS650" s="6"/>
      <c r="CT650" s="6"/>
      <c r="CU650" s="6"/>
      <c r="CV650" s="6"/>
      <c r="CW650" s="6"/>
      <c r="CX650" s="6"/>
    </row>
    <row r="651" spans="1:102" ht="25.5" customHeight="1">
      <c r="A651" s="141">
        <v>2</v>
      </c>
      <c r="B651" s="13" t="s">
        <v>40</v>
      </c>
      <c r="C651" s="14" t="s">
        <v>20</v>
      </c>
      <c r="D651" s="131" t="s">
        <v>189</v>
      </c>
      <c r="E651" s="15">
        <v>5.7190000000000003</v>
      </c>
      <c r="F651" s="16">
        <v>100</v>
      </c>
      <c r="G651" s="17">
        <f>F651*E651</f>
        <v>571.9</v>
      </c>
      <c r="H651" s="18">
        <v>45077</v>
      </c>
      <c r="I651" s="12">
        <v>44272</v>
      </c>
      <c r="J651" s="134">
        <v>467</v>
      </c>
      <c r="K651" s="141">
        <v>100</v>
      </c>
      <c r="L651" s="14">
        <f t="shared" si="899"/>
        <v>571.9</v>
      </c>
      <c r="M651" s="141">
        <v>260</v>
      </c>
      <c r="N651" s="18">
        <v>44266</v>
      </c>
      <c r="O651" s="141">
        <f t="shared" si="900"/>
        <v>20</v>
      </c>
      <c r="P651" s="19">
        <f t="shared" si="901"/>
        <v>114.38000000000001</v>
      </c>
      <c r="Q651" s="20"/>
      <c r="R651" s="17"/>
      <c r="S651" s="14"/>
      <c r="T651" s="14"/>
      <c r="U651" s="16">
        <v>80</v>
      </c>
      <c r="V651" s="14">
        <f t="shared" ref="V651" si="902">U651*E651</f>
        <v>457.52000000000004</v>
      </c>
      <c r="W651" s="71"/>
      <c r="X651" s="83">
        <f>G651-V651</f>
        <v>114.37999999999994</v>
      </c>
      <c r="AF651" s="22"/>
      <c r="AG651" s="22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  <c r="CR651" s="6"/>
      <c r="CS651" s="6"/>
      <c r="CT651" s="6"/>
      <c r="CU651" s="6"/>
      <c r="CV651" s="6"/>
      <c r="CW651" s="6"/>
      <c r="CX651" s="6"/>
    </row>
    <row r="652" spans="1:102" s="27" customFormat="1" ht="47.25" customHeight="1">
      <c r="A652" s="131">
        <v>3</v>
      </c>
      <c r="B652" s="13" t="s">
        <v>40</v>
      </c>
      <c r="C652" s="14" t="s">
        <v>20</v>
      </c>
      <c r="D652" s="131" t="s">
        <v>189</v>
      </c>
      <c r="E652" s="23">
        <v>5.7190000000000003</v>
      </c>
      <c r="F652" s="141">
        <v>0</v>
      </c>
      <c r="G652" s="17">
        <f>F652*E652</f>
        <v>0</v>
      </c>
      <c r="H652" s="18">
        <v>44926</v>
      </c>
      <c r="I652" s="12">
        <v>44355</v>
      </c>
      <c r="J652" s="134">
        <v>1417</v>
      </c>
      <c r="K652" s="141">
        <v>300</v>
      </c>
      <c r="L652" s="14">
        <f>K652*E652</f>
        <v>1715.7</v>
      </c>
      <c r="M652" s="141">
        <v>566</v>
      </c>
      <c r="N652" s="18">
        <v>44337</v>
      </c>
      <c r="O652" s="16">
        <f>K652-U652</f>
        <v>0</v>
      </c>
      <c r="P652" s="19">
        <f>O652*E652</f>
        <v>0</v>
      </c>
      <c r="Q652" s="97"/>
      <c r="R652" s="14"/>
      <c r="S652" s="14"/>
      <c r="T652" s="14"/>
      <c r="U652" s="141">
        <f>K652</f>
        <v>300</v>
      </c>
      <c r="V652" s="14">
        <f>U652*E652</f>
        <v>1715.7</v>
      </c>
      <c r="W652" s="71"/>
      <c r="X652" s="156">
        <f>G652-V652</f>
        <v>-1715.7</v>
      </c>
      <c r="Y652" s="25"/>
      <c r="Z652" s="25"/>
      <c r="AA652" s="25"/>
      <c r="AB652" s="26"/>
      <c r="AC652" s="26"/>
      <c r="AD652" s="26"/>
      <c r="AE652" s="26"/>
      <c r="AF652" s="157"/>
      <c r="AG652" s="157"/>
    </row>
    <row r="653" spans="1:102" ht="41.25" customHeight="1">
      <c r="A653" s="141">
        <v>4</v>
      </c>
      <c r="B653" s="13" t="s">
        <v>39</v>
      </c>
      <c r="C653" s="14" t="s">
        <v>20</v>
      </c>
      <c r="D653" s="131" t="s">
        <v>75</v>
      </c>
      <c r="E653" s="135">
        <v>3.2789999999999999</v>
      </c>
      <c r="F653" s="16">
        <v>0</v>
      </c>
      <c r="G653" s="96">
        <f t="shared" si="898"/>
        <v>0</v>
      </c>
      <c r="H653" s="18">
        <v>44347</v>
      </c>
      <c r="I653" s="12">
        <v>44215</v>
      </c>
      <c r="J653" s="134">
        <v>105</v>
      </c>
      <c r="K653" s="141">
        <v>400</v>
      </c>
      <c r="L653" s="14">
        <f t="shared" si="899"/>
        <v>1311.6</v>
      </c>
      <c r="M653" s="141">
        <v>312</v>
      </c>
      <c r="N653" s="18">
        <v>43903</v>
      </c>
      <c r="O653" s="141">
        <f t="shared" si="900"/>
        <v>0</v>
      </c>
      <c r="P653" s="19">
        <f t="shared" ref="P653:P682" si="903">O653*E653</f>
        <v>0</v>
      </c>
      <c r="Q653" s="131"/>
      <c r="R653" s="17"/>
      <c r="S653" s="28"/>
      <c r="T653" s="28"/>
      <c r="U653" s="16">
        <v>0</v>
      </c>
      <c r="V653" s="14">
        <f>U653*E653</f>
        <v>0</v>
      </c>
      <c r="W653" s="71"/>
      <c r="X653" s="83"/>
      <c r="AF653" s="22"/>
      <c r="AG653" s="22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  <c r="CQ653" s="6"/>
      <c r="CR653" s="6"/>
      <c r="CS653" s="6"/>
      <c r="CT653" s="6"/>
      <c r="CU653" s="6"/>
      <c r="CV653" s="6"/>
      <c r="CW653" s="6"/>
      <c r="CX653" s="6"/>
    </row>
    <row r="654" spans="1:102" ht="41.25" customHeight="1">
      <c r="A654" s="131">
        <v>5</v>
      </c>
      <c r="B654" s="13" t="s">
        <v>39</v>
      </c>
      <c r="C654" s="14" t="s">
        <v>20</v>
      </c>
      <c r="D654" s="131" t="s">
        <v>75</v>
      </c>
      <c r="E654" s="135">
        <v>3.2789999999999999</v>
      </c>
      <c r="F654" s="16">
        <v>0</v>
      </c>
      <c r="G654" s="96">
        <f t="shared" ref="G654:G659" si="904">F654*E654</f>
        <v>0</v>
      </c>
      <c r="H654" s="18">
        <v>44347</v>
      </c>
      <c r="I654" s="12">
        <v>44272</v>
      </c>
      <c r="J654" s="134">
        <v>467</v>
      </c>
      <c r="K654" s="141">
        <v>100</v>
      </c>
      <c r="L654" s="14">
        <f t="shared" ref="L654" si="905">K654*E654</f>
        <v>327.9</v>
      </c>
      <c r="M654" s="141">
        <v>312</v>
      </c>
      <c r="N654" s="18">
        <v>43903</v>
      </c>
      <c r="O654" s="141">
        <f t="shared" si="900"/>
        <v>0</v>
      </c>
      <c r="P654" s="19">
        <f t="shared" ref="P654:P659" si="906">O654*E654</f>
        <v>0</v>
      </c>
      <c r="Q654" s="131"/>
      <c r="R654" s="17"/>
      <c r="S654" s="28"/>
      <c r="T654" s="28"/>
      <c r="U654" s="16">
        <v>0</v>
      </c>
      <c r="V654" s="14">
        <f>U654*E654</f>
        <v>0</v>
      </c>
      <c r="W654" s="71"/>
      <c r="X654" s="83"/>
      <c r="AF654" s="22"/>
      <c r="AG654" s="22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  <c r="CE654" s="6"/>
      <c r="CF654" s="6"/>
      <c r="CG654" s="6"/>
      <c r="CH654" s="6"/>
      <c r="CI654" s="6"/>
      <c r="CJ654" s="6"/>
      <c r="CK654" s="6"/>
      <c r="CL654" s="6"/>
      <c r="CM654" s="6"/>
      <c r="CN654" s="6"/>
      <c r="CO654" s="6"/>
      <c r="CP654" s="6"/>
      <c r="CQ654" s="6"/>
      <c r="CR654" s="6"/>
      <c r="CS654" s="6"/>
      <c r="CT654" s="6"/>
      <c r="CU654" s="6"/>
      <c r="CV654" s="6"/>
      <c r="CW654" s="6"/>
      <c r="CX654" s="6"/>
    </row>
    <row r="655" spans="1:102" ht="49.5" customHeight="1">
      <c r="A655" s="141">
        <v>6</v>
      </c>
      <c r="B655" s="13" t="s">
        <v>197</v>
      </c>
      <c r="C655" s="14" t="s">
        <v>20</v>
      </c>
      <c r="D655" s="131" t="s">
        <v>177</v>
      </c>
      <c r="E655" s="23">
        <v>4.6639999999999997</v>
      </c>
      <c r="F655" s="16">
        <v>470</v>
      </c>
      <c r="G655" s="17">
        <f>F655*E655</f>
        <v>2192.08</v>
      </c>
      <c r="H655" s="18">
        <v>45107</v>
      </c>
      <c r="I655" s="84">
        <v>44313</v>
      </c>
      <c r="J655" s="134">
        <v>1018</v>
      </c>
      <c r="K655" s="34">
        <v>600</v>
      </c>
      <c r="L655" s="14">
        <f>K655*E655</f>
        <v>2798.3999999999996</v>
      </c>
      <c r="M655" s="141">
        <v>441</v>
      </c>
      <c r="N655" s="18">
        <v>44305</v>
      </c>
      <c r="O655" s="141">
        <f t="shared" si="900"/>
        <v>350</v>
      </c>
      <c r="P655" s="19">
        <f t="shared" si="906"/>
        <v>1632.3999999999999</v>
      </c>
      <c r="Q655" s="20"/>
      <c r="R655" s="17"/>
      <c r="S655" s="14"/>
      <c r="T655" s="14"/>
      <c r="U655" s="16">
        <v>120</v>
      </c>
      <c r="V655" s="14">
        <f>U655*E655</f>
        <v>559.67999999999995</v>
      </c>
      <c r="W655" s="71"/>
      <c r="Y655" s="21">
        <f>G655-V655</f>
        <v>1632.4</v>
      </c>
      <c r="AE655" s="22"/>
      <c r="AF655" s="22"/>
    </row>
    <row r="656" spans="1:102" ht="49.5" customHeight="1">
      <c r="A656" s="131">
        <v>7</v>
      </c>
      <c r="B656" s="13" t="s">
        <v>197</v>
      </c>
      <c r="C656" s="14" t="s">
        <v>20</v>
      </c>
      <c r="D656" s="131" t="s">
        <v>177</v>
      </c>
      <c r="E656" s="23">
        <v>4.6639999999999997</v>
      </c>
      <c r="F656" s="16">
        <v>0</v>
      </c>
      <c r="G656" s="17">
        <f>F656*E656</f>
        <v>0</v>
      </c>
      <c r="H656" s="18">
        <v>45107</v>
      </c>
      <c r="I656" s="12">
        <v>44355</v>
      </c>
      <c r="J656" s="134">
        <v>1417</v>
      </c>
      <c r="K656" s="34">
        <v>400</v>
      </c>
      <c r="L656" s="14">
        <f t="shared" ref="L656" si="907">K656*E656</f>
        <v>1865.6</v>
      </c>
      <c r="M656" s="141">
        <v>566</v>
      </c>
      <c r="N656" s="18">
        <v>44337</v>
      </c>
      <c r="O656" s="16">
        <f>K656-U656</f>
        <v>0</v>
      </c>
      <c r="P656" s="19">
        <f t="shared" si="906"/>
        <v>0</v>
      </c>
      <c r="Q656" s="20"/>
      <c r="R656" s="17"/>
      <c r="S656" s="14"/>
      <c r="T656" s="14"/>
      <c r="U656" s="16">
        <f>K656</f>
        <v>400</v>
      </c>
      <c r="V656" s="14">
        <f t="shared" ref="V656" si="908">U656*E656</f>
        <v>1865.6</v>
      </c>
      <c r="W656" s="71"/>
      <c r="Y656" s="21">
        <f>G656-V656</f>
        <v>-1865.6</v>
      </c>
      <c r="AE656" s="22"/>
      <c r="AF656" s="22"/>
    </row>
    <row r="657" spans="1:102" ht="50.25" customHeight="1">
      <c r="A657" s="141">
        <v>8</v>
      </c>
      <c r="B657" s="13" t="s">
        <v>45</v>
      </c>
      <c r="C657" s="14" t="s">
        <v>20</v>
      </c>
      <c r="D657" s="131" t="s">
        <v>186</v>
      </c>
      <c r="E657" s="96">
        <v>5.4130000000000003</v>
      </c>
      <c r="F657" s="141">
        <v>530</v>
      </c>
      <c r="G657" s="96">
        <f t="shared" si="904"/>
        <v>2868.8900000000003</v>
      </c>
      <c r="H657" s="18">
        <v>44804</v>
      </c>
      <c r="I657" s="12">
        <v>44272</v>
      </c>
      <c r="J657" s="134">
        <v>467</v>
      </c>
      <c r="K657" s="141">
        <v>800</v>
      </c>
      <c r="L657" s="14">
        <f>K657*E657</f>
        <v>4330.4000000000005</v>
      </c>
      <c r="M657" s="141">
        <v>260</v>
      </c>
      <c r="N657" s="18">
        <v>44266</v>
      </c>
      <c r="O657" s="141">
        <f t="shared" si="900"/>
        <v>100</v>
      </c>
      <c r="P657" s="19">
        <f t="shared" si="906"/>
        <v>541.30000000000007</v>
      </c>
      <c r="Q657" s="97"/>
      <c r="R657" s="14"/>
      <c r="S657" s="14"/>
      <c r="T657" s="14"/>
      <c r="U657" s="141">
        <v>430</v>
      </c>
      <c r="V657" s="14">
        <f>U657*E657</f>
        <v>2327.59</v>
      </c>
      <c r="W657" s="71"/>
      <c r="X657" s="83"/>
      <c r="AF657" s="22"/>
      <c r="AG657" s="22"/>
    </row>
    <row r="658" spans="1:102" s="27" customFormat="1" ht="52.5" customHeight="1">
      <c r="A658" s="131">
        <v>9</v>
      </c>
      <c r="B658" s="13" t="s">
        <v>187</v>
      </c>
      <c r="C658" s="14" t="s">
        <v>20</v>
      </c>
      <c r="D658" s="131" t="s">
        <v>185</v>
      </c>
      <c r="E658" s="23">
        <v>3.8170000000000002</v>
      </c>
      <c r="F658" s="16">
        <v>0</v>
      </c>
      <c r="G658" s="17">
        <f t="shared" si="904"/>
        <v>0</v>
      </c>
      <c r="H658" s="18">
        <v>44651</v>
      </c>
      <c r="I658" s="12">
        <v>44272</v>
      </c>
      <c r="J658" s="134">
        <v>467</v>
      </c>
      <c r="K658" s="141">
        <v>100</v>
      </c>
      <c r="L658" s="14">
        <f t="shared" ref="L658:L659" si="909">K658*E658</f>
        <v>381.70000000000005</v>
      </c>
      <c r="M658" s="141">
        <v>273</v>
      </c>
      <c r="N658" s="18">
        <v>44267</v>
      </c>
      <c r="O658" s="141">
        <f t="shared" si="900"/>
        <v>0</v>
      </c>
      <c r="P658" s="19">
        <f t="shared" si="906"/>
        <v>0</v>
      </c>
      <c r="Q658" s="20"/>
      <c r="R658" s="17"/>
      <c r="S658" s="14"/>
      <c r="T658" s="14"/>
      <c r="U658" s="16">
        <v>0</v>
      </c>
      <c r="V658" s="14">
        <f t="shared" ref="V658:V659" si="910">U658*E658</f>
        <v>0</v>
      </c>
      <c r="W658" s="71"/>
      <c r="X658" s="24"/>
      <c r="Y658" s="21">
        <f t="shared" ref="Y658:Y659" si="911">G658-V658</f>
        <v>0</v>
      </c>
      <c r="Z658" s="25"/>
      <c r="AA658" s="25"/>
      <c r="AB658" s="26"/>
      <c r="AC658" s="26"/>
      <c r="AD658" s="26"/>
      <c r="AE658" s="22"/>
      <c r="AF658" s="22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  <c r="BJ658" s="26"/>
      <c r="BK658" s="26"/>
      <c r="BL658" s="26"/>
      <c r="BM658" s="26"/>
      <c r="BN658" s="26"/>
      <c r="BO658" s="26"/>
      <c r="BP658" s="26"/>
      <c r="BQ658" s="26"/>
      <c r="BR658" s="26"/>
      <c r="BS658" s="26"/>
      <c r="BT658" s="26"/>
      <c r="BU658" s="26"/>
      <c r="BV658" s="26"/>
      <c r="BW658" s="26"/>
      <c r="BX658" s="26"/>
      <c r="BY658" s="26"/>
      <c r="BZ658" s="26"/>
      <c r="CA658" s="26"/>
      <c r="CB658" s="26"/>
      <c r="CC658" s="26"/>
      <c r="CD658" s="26"/>
      <c r="CE658" s="26"/>
      <c r="CF658" s="26"/>
      <c r="CG658" s="26"/>
      <c r="CH658" s="26"/>
      <c r="CI658" s="26"/>
      <c r="CJ658" s="26"/>
      <c r="CK658" s="26"/>
      <c r="CL658" s="26"/>
      <c r="CM658" s="26"/>
      <c r="CN658" s="26"/>
      <c r="CO658" s="26"/>
      <c r="CP658" s="26"/>
      <c r="CQ658" s="26"/>
      <c r="CR658" s="26"/>
      <c r="CS658" s="26"/>
      <c r="CT658" s="26"/>
      <c r="CU658" s="26"/>
      <c r="CV658" s="26"/>
      <c r="CW658" s="26"/>
      <c r="CX658" s="26"/>
    </row>
    <row r="659" spans="1:102" s="27" customFormat="1" ht="52.5" customHeight="1">
      <c r="A659" s="141">
        <v>10</v>
      </c>
      <c r="B659" s="13" t="s">
        <v>187</v>
      </c>
      <c r="C659" s="14" t="s">
        <v>20</v>
      </c>
      <c r="D659" s="131" t="s">
        <v>185</v>
      </c>
      <c r="E659" s="23">
        <v>3.8170000000000002</v>
      </c>
      <c r="F659" s="16">
        <v>40</v>
      </c>
      <c r="G659" s="17">
        <f t="shared" si="904"/>
        <v>152.68</v>
      </c>
      <c r="H659" s="18">
        <v>44651</v>
      </c>
      <c r="I659" s="84">
        <v>44305</v>
      </c>
      <c r="J659" s="134">
        <v>854</v>
      </c>
      <c r="K659" s="141">
        <v>100</v>
      </c>
      <c r="L659" s="14">
        <f t="shared" si="909"/>
        <v>381.70000000000005</v>
      </c>
      <c r="M659" s="141">
        <v>392</v>
      </c>
      <c r="N659" s="18">
        <v>44298</v>
      </c>
      <c r="O659" s="141">
        <f t="shared" si="900"/>
        <v>40</v>
      </c>
      <c r="P659" s="19">
        <f t="shared" si="906"/>
        <v>152.68</v>
      </c>
      <c r="Q659" s="20"/>
      <c r="R659" s="17"/>
      <c r="S659" s="14"/>
      <c r="T659" s="14"/>
      <c r="U659" s="16">
        <v>0</v>
      </c>
      <c r="V659" s="14">
        <f t="shared" si="910"/>
        <v>0</v>
      </c>
      <c r="W659" s="71"/>
      <c r="X659" s="24"/>
      <c r="Y659" s="21">
        <f t="shared" si="911"/>
        <v>152.68</v>
      </c>
      <c r="Z659" s="25"/>
      <c r="AA659" s="25"/>
      <c r="AB659" s="26"/>
      <c r="AC659" s="26"/>
      <c r="AD659" s="26"/>
      <c r="AE659" s="22"/>
      <c r="AF659" s="22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6"/>
      <c r="BL659" s="26"/>
      <c r="BM659" s="26"/>
      <c r="BN659" s="26"/>
      <c r="BO659" s="26"/>
      <c r="BP659" s="26"/>
      <c r="BQ659" s="26"/>
      <c r="BR659" s="26"/>
      <c r="BS659" s="26"/>
      <c r="BT659" s="26"/>
      <c r="BU659" s="26"/>
      <c r="BV659" s="26"/>
      <c r="BW659" s="26"/>
      <c r="BX659" s="26"/>
      <c r="BY659" s="26"/>
      <c r="BZ659" s="26"/>
      <c r="CA659" s="26"/>
      <c r="CB659" s="26"/>
      <c r="CC659" s="26"/>
      <c r="CD659" s="26"/>
      <c r="CE659" s="26"/>
      <c r="CF659" s="26"/>
      <c r="CG659" s="26"/>
      <c r="CH659" s="26"/>
      <c r="CI659" s="26"/>
      <c r="CJ659" s="26"/>
      <c r="CK659" s="26"/>
      <c r="CL659" s="26"/>
      <c r="CM659" s="26"/>
      <c r="CN659" s="26"/>
      <c r="CO659" s="26"/>
      <c r="CP659" s="26"/>
      <c r="CQ659" s="26"/>
      <c r="CR659" s="26"/>
      <c r="CS659" s="26"/>
      <c r="CT659" s="26"/>
      <c r="CU659" s="26"/>
      <c r="CV659" s="26"/>
      <c r="CW659" s="26"/>
      <c r="CX659" s="26"/>
    </row>
    <row r="660" spans="1:102" ht="44.25" customHeight="1">
      <c r="A660" s="131">
        <v>11</v>
      </c>
      <c r="B660" s="13" t="s">
        <v>49</v>
      </c>
      <c r="C660" s="124" t="s">
        <v>20</v>
      </c>
      <c r="D660" s="131" t="s">
        <v>92</v>
      </c>
      <c r="E660" s="135">
        <v>55.58</v>
      </c>
      <c r="F660" s="16">
        <v>0</v>
      </c>
      <c r="G660" s="17">
        <f t="shared" si="898"/>
        <v>0</v>
      </c>
      <c r="H660" s="18">
        <v>44316</v>
      </c>
      <c r="I660" s="12"/>
      <c r="J660" s="134"/>
      <c r="K660" s="141"/>
      <c r="L660" s="14">
        <f t="shared" si="899"/>
        <v>0</v>
      </c>
      <c r="M660" s="141">
        <v>1249</v>
      </c>
      <c r="N660" s="18">
        <v>43439</v>
      </c>
      <c r="O660" s="141">
        <f t="shared" si="900"/>
        <v>0</v>
      </c>
      <c r="P660" s="19">
        <f t="shared" si="903"/>
        <v>0</v>
      </c>
      <c r="Q660" s="131"/>
      <c r="R660" s="17"/>
      <c r="S660" s="28"/>
      <c r="T660" s="28"/>
      <c r="U660" s="16">
        <v>0</v>
      </c>
      <c r="V660" s="14">
        <f t="shared" ref="V660:V682" si="912">U660*E660</f>
        <v>0</v>
      </c>
      <c r="W660" s="71"/>
      <c r="X660" s="83"/>
      <c r="AF660" s="22"/>
      <c r="AG660" s="22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  <c r="CE660" s="6"/>
      <c r="CF660" s="6"/>
      <c r="CG660" s="6"/>
      <c r="CH660" s="6"/>
      <c r="CI660" s="6"/>
      <c r="CJ660" s="6"/>
      <c r="CK660" s="6"/>
      <c r="CL660" s="6"/>
      <c r="CM660" s="6"/>
      <c r="CN660" s="6"/>
      <c r="CO660" s="6"/>
      <c r="CP660" s="6"/>
      <c r="CQ660" s="6"/>
      <c r="CR660" s="6"/>
      <c r="CS660" s="6"/>
      <c r="CT660" s="6"/>
      <c r="CU660" s="6"/>
      <c r="CV660" s="6"/>
      <c r="CW660" s="6"/>
      <c r="CX660" s="6"/>
    </row>
    <row r="661" spans="1:102" ht="44.25" customHeight="1">
      <c r="A661" s="141">
        <v>12</v>
      </c>
      <c r="B661" s="13" t="s">
        <v>49</v>
      </c>
      <c r="C661" s="124" t="s">
        <v>20</v>
      </c>
      <c r="D661" s="131" t="s">
        <v>94</v>
      </c>
      <c r="E661" s="135">
        <v>55.58</v>
      </c>
      <c r="F661" s="16">
        <v>0</v>
      </c>
      <c r="G661" s="17">
        <f t="shared" ref="G661:G663" si="913">F661*E661</f>
        <v>0</v>
      </c>
      <c r="H661" s="18">
        <v>44347</v>
      </c>
      <c r="I661" s="12">
        <v>44272</v>
      </c>
      <c r="J661" s="134">
        <v>467</v>
      </c>
      <c r="K661" s="141">
        <v>200</v>
      </c>
      <c r="L661" s="14">
        <f t="shared" ref="L661" si="914">K661*E661</f>
        <v>11116</v>
      </c>
      <c r="M661" s="141">
        <v>226</v>
      </c>
      <c r="N661" s="18">
        <v>44259</v>
      </c>
      <c r="O661" s="141">
        <f t="shared" si="900"/>
        <v>0</v>
      </c>
      <c r="P661" s="19">
        <f t="shared" ref="P661:P663" si="915">O661*E661</f>
        <v>0</v>
      </c>
      <c r="Q661" s="131"/>
      <c r="R661" s="17"/>
      <c r="S661" s="28"/>
      <c r="T661" s="28"/>
      <c r="U661" s="16">
        <v>0</v>
      </c>
      <c r="V661" s="14">
        <f t="shared" ref="V661:V662" si="916">U661*E661</f>
        <v>0</v>
      </c>
      <c r="W661" s="71"/>
      <c r="X661" s="83"/>
      <c r="AF661" s="22"/>
      <c r="AG661" s="22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  <c r="CR661" s="6"/>
      <c r="CS661" s="6"/>
      <c r="CT661" s="6"/>
      <c r="CU661" s="6"/>
      <c r="CV661" s="6"/>
      <c r="CW661" s="6"/>
      <c r="CX661" s="6"/>
    </row>
    <row r="662" spans="1:102" s="27" customFormat="1" ht="30.75" customHeight="1">
      <c r="A662" s="131">
        <v>13</v>
      </c>
      <c r="B662" s="13" t="s">
        <v>59</v>
      </c>
      <c r="C662" s="124" t="s">
        <v>20</v>
      </c>
      <c r="D662" s="131" t="s">
        <v>47</v>
      </c>
      <c r="E662" s="135">
        <v>55.58</v>
      </c>
      <c r="F662" s="16">
        <v>200</v>
      </c>
      <c r="G662" s="14">
        <f t="shared" si="913"/>
        <v>11116</v>
      </c>
      <c r="H662" s="18">
        <v>44377</v>
      </c>
      <c r="I662" s="84">
        <v>44313</v>
      </c>
      <c r="J662" s="134">
        <v>1018</v>
      </c>
      <c r="K662" s="141">
        <v>200</v>
      </c>
      <c r="L662" s="14">
        <f>K662*E662</f>
        <v>11116</v>
      </c>
      <c r="M662" s="141">
        <v>226</v>
      </c>
      <c r="N662" s="18">
        <v>44259</v>
      </c>
      <c r="O662" s="141">
        <f t="shared" si="900"/>
        <v>200</v>
      </c>
      <c r="P662" s="19">
        <f t="shared" si="915"/>
        <v>11116</v>
      </c>
      <c r="Q662" s="131"/>
      <c r="R662" s="17"/>
      <c r="S662" s="155"/>
      <c r="T662" s="155"/>
      <c r="U662" s="16">
        <v>0</v>
      </c>
      <c r="V662" s="14">
        <f t="shared" si="916"/>
        <v>0</v>
      </c>
      <c r="W662" s="71"/>
      <c r="X662" s="156"/>
      <c r="Y662" s="26"/>
      <c r="Z662" s="26"/>
      <c r="AA662" s="26"/>
      <c r="AB662" s="26"/>
      <c r="AC662" s="26"/>
      <c r="AD662" s="26"/>
      <c r="AE662" s="26"/>
      <c r="AF662" s="157"/>
      <c r="AG662" s="157"/>
    </row>
    <row r="663" spans="1:102" ht="37.5" customHeight="1">
      <c r="A663" s="141">
        <v>14</v>
      </c>
      <c r="B663" s="13" t="s">
        <v>59</v>
      </c>
      <c r="C663" s="124" t="s">
        <v>20</v>
      </c>
      <c r="D663" s="131" t="s">
        <v>47</v>
      </c>
      <c r="E663" s="135">
        <v>55.58</v>
      </c>
      <c r="F663" s="16">
        <v>0</v>
      </c>
      <c r="G663" s="96">
        <f t="shared" si="913"/>
        <v>0</v>
      </c>
      <c r="H663" s="18">
        <v>44377</v>
      </c>
      <c r="I663" s="84">
        <v>44358</v>
      </c>
      <c r="J663" s="134">
        <v>1508</v>
      </c>
      <c r="K663" s="141">
        <v>70</v>
      </c>
      <c r="L663" s="14">
        <f t="shared" ref="L663" si="917">K663*E663</f>
        <v>3890.6</v>
      </c>
      <c r="M663" s="141">
        <v>636</v>
      </c>
      <c r="N663" s="18">
        <v>44355</v>
      </c>
      <c r="O663" s="16">
        <f>K663-U663</f>
        <v>70</v>
      </c>
      <c r="P663" s="19">
        <f t="shared" si="915"/>
        <v>3890.6</v>
      </c>
      <c r="Q663" s="131"/>
      <c r="R663" s="17"/>
      <c r="S663" s="28"/>
      <c r="T663" s="28"/>
      <c r="U663" s="16">
        <v>0</v>
      </c>
      <c r="V663" s="14">
        <f>U663*E663</f>
        <v>0</v>
      </c>
      <c r="W663" s="71"/>
      <c r="X663" s="83"/>
      <c r="AF663" s="22"/>
      <c r="AG663" s="22"/>
    </row>
    <row r="664" spans="1:102" ht="38.25" customHeight="1">
      <c r="A664" s="131">
        <v>15</v>
      </c>
      <c r="B664" s="13" t="s">
        <v>44</v>
      </c>
      <c r="C664" s="14" t="s">
        <v>20</v>
      </c>
      <c r="D664" s="131" t="s">
        <v>144</v>
      </c>
      <c r="E664" s="96">
        <v>59.100999999999999</v>
      </c>
      <c r="F664" s="141">
        <v>60</v>
      </c>
      <c r="G664" s="96">
        <f t="shared" si="898"/>
        <v>3546.06</v>
      </c>
      <c r="H664" s="18">
        <v>44469</v>
      </c>
      <c r="I664" s="12">
        <v>44215</v>
      </c>
      <c r="J664" s="134">
        <v>105</v>
      </c>
      <c r="K664" s="141">
        <v>300</v>
      </c>
      <c r="L664" s="14">
        <f>K664*E664</f>
        <v>17730.3</v>
      </c>
      <c r="M664" s="141">
        <v>1326</v>
      </c>
      <c r="N664" s="18">
        <v>44161</v>
      </c>
      <c r="O664" s="141">
        <f t="shared" si="900"/>
        <v>60</v>
      </c>
      <c r="P664" s="19">
        <f t="shared" si="903"/>
        <v>3546.06</v>
      </c>
      <c r="Q664" s="97"/>
      <c r="R664" s="14"/>
      <c r="S664" s="14"/>
      <c r="T664" s="14"/>
      <c r="U664" s="141">
        <v>0</v>
      </c>
      <c r="V664" s="14">
        <f>U664*E664</f>
        <v>0</v>
      </c>
      <c r="W664" s="71"/>
      <c r="X664" s="83">
        <f t="shared" ref="X664" si="918">G664-V664</f>
        <v>3546.06</v>
      </c>
      <c r="AF664" s="22"/>
      <c r="AG664" s="22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  <c r="CE664" s="6"/>
      <c r="CF664" s="6"/>
      <c r="CG664" s="6"/>
      <c r="CH664" s="6"/>
      <c r="CI664" s="6"/>
      <c r="CJ664" s="6"/>
      <c r="CK664" s="6"/>
      <c r="CL664" s="6"/>
      <c r="CM664" s="6"/>
      <c r="CN664" s="6"/>
      <c r="CO664" s="6"/>
      <c r="CP664" s="6"/>
      <c r="CQ664" s="6"/>
      <c r="CR664" s="6"/>
      <c r="CS664" s="6"/>
      <c r="CT664" s="6"/>
      <c r="CU664" s="6"/>
      <c r="CV664" s="6"/>
      <c r="CW664" s="6"/>
      <c r="CX664" s="6"/>
    </row>
    <row r="665" spans="1:102" ht="38.25" customHeight="1">
      <c r="A665" s="141">
        <v>16</v>
      </c>
      <c r="B665" s="13" t="s">
        <v>44</v>
      </c>
      <c r="C665" s="14" t="s">
        <v>20</v>
      </c>
      <c r="D665" s="131" t="s">
        <v>144</v>
      </c>
      <c r="E665" s="96">
        <v>59.100999999999999</v>
      </c>
      <c r="F665" s="141">
        <v>100</v>
      </c>
      <c r="G665" s="96">
        <f t="shared" ref="G665:G666" si="919">F665*E665</f>
        <v>5910.1</v>
      </c>
      <c r="H665" s="18">
        <v>44469</v>
      </c>
      <c r="I665" s="12">
        <v>44272</v>
      </c>
      <c r="J665" s="134">
        <v>467</v>
      </c>
      <c r="K665" s="141">
        <v>100</v>
      </c>
      <c r="L665" s="14">
        <f>K665*E665</f>
        <v>5910.1</v>
      </c>
      <c r="M665" s="141">
        <v>1326</v>
      </c>
      <c r="N665" s="18">
        <v>44161</v>
      </c>
      <c r="O665" s="141">
        <f t="shared" si="900"/>
        <v>100</v>
      </c>
      <c r="P665" s="19">
        <f t="shared" ref="P665:P666" si="920">O665*E665</f>
        <v>5910.1</v>
      </c>
      <c r="Q665" s="97"/>
      <c r="R665" s="14"/>
      <c r="S665" s="14"/>
      <c r="T665" s="14"/>
      <c r="U665" s="141">
        <v>0</v>
      </c>
      <c r="V665" s="14">
        <f>U665*E665</f>
        <v>0</v>
      </c>
      <c r="W665" s="71"/>
      <c r="X665" s="83">
        <f t="shared" ref="X665" si="921">G665-V665</f>
        <v>5910.1</v>
      </c>
      <c r="AF665" s="22"/>
      <c r="AG665" s="22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/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  <c r="CQ665" s="6"/>
      <c r="CR665" s="6"/>
      <c r="CS665" s="6"/>
      <c r="CT665" s="6"/>
      <c r="CU665" s="6"/>
      <c r="CV665" s="6"/>
      <c r="CW665" s="6"/>
      <c r="CX665" s="6"/>
    </row>
    <row r="666" spans="1:102" ht="38.25" customHeight="1">
      <c r="A666" s="131">
        <v>17</v>
      </c>
      <c r="B666" s="13" t="s">
        <v>44</v>
      </c>
      <c r="C666" s="14" t="s">
        <v>20</v>
      </c>
      <c r="D666" s="131" t="s">
        <v>144</v>
      </c>
      <c r="E666" s="96">
        <v>59.100999999999999</v>
      </c>
      <c r="F666" s="141">
        <v>0</v>
      </c>
      <c r="G666" s="96">
        <f t="shared" si="919"/>
        <v>0</v>
      </c>
      <c r="H666" s="18">
        <v>44469</v>
      </c>
      <c r="I666" s="12">
        <v>44355</v>
      </c>
      <c r="J666" s="134">
        <v>1417</v>
      </c>
      <c r="K666" s="141">
        <v>400</v>
      </c>
      <c r="L666" s="14">
        <f t="shared" ref="L666" si="922">K666*E666</f>
        <v>23640.400000000001</v>
      </c>
      <c r="M666" s="141">
        <v>228</v>
      </c>
      <c r="N666" s="18">
        <v>44259</v>
      </c>
      <c r="O666" s="16">
        <f>K666-U666</f>
        <v>20</v>
      </c>
      <c r="P666" s="19">
        <f t="shared" si="920"/>
        <v>1182.02</v>
      </c>
      <c r="Q666" s="97"/>
      <c r="R666" s="14"/>
      <c r="S666" s="14"/>
      <c r="T666" s="14"/>
      <c r="U666" s="141">
        <v>380</v>
      </c>
      <c r="V666" s="14">
        <f t="shared" ref="V666" si="923">U666*E666</f>
        <v>22458.38</v>
      </c>
      <c r="W666" s="71"/>
      <c r="X666" s="83">
        <f>G666-V666</f>
        <v>-22458.38</v>
      </c>
      <c r="AF666" s="22"/>
      <c r="AG666" s="22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/>
      <c r="CE666" s="6"/>
      <c r="CF666" s="6"/>
      <c r="CG666" s="6"/>
      <c r="CH666" s="6"/>
      <c r="CI666" s="6"/>
      <c r="CJ666" s="6"/>
      <c r="CK666" s="6"/>
      <c r="CL666" s="6"/>
      <c r="CM666" s="6"/>
      <c r="CN666" s="6"/>
      <c r="CO666" s="6"/>
      <c r="CP666" s="6"/>
      <c r="CQ666" s="6"/>
      <c r="CR666" s="6"/>
      <c r="CS666" s="6"/>
      <c r="CT666" s="6"/>
      <c r="CU666" s="6"/>
      <c r="CV666" s="6"/>
      <c r="CW666" s="6"/>
      <c r="CX666" s="6"/>
    </row>
    <row r="667" spans="1:102" ht="38.25" customHeight="1">
      <c r="A667" s="141">
        <v>18</v>
      </c>
      <c r="B667" s="13" t="s">
        <v>35</v>
      </c>
      <c r="C667" s="14" t="s">
        <v>20</v>
      </c>
      <c r="D667" s="131" t="s">
        <v>74</v>
      </c>
      <c r="E667" s="14">
        <v>16.91</v>
      </c>
      <c r="F667" s="131">
        <v>0</v>
      </c>
      <c r="G667" s="17">
        <f t="shared" si="898"/>
        <v>0</v>
      </c>
      <c r="H667" s="18">
        <v>44330</v>
      </c>
      <c r="I667" s="12"/>
      <c r="J667" s="134"/>
      <c r="K667" s="141"/>
      <c r="L667" s="85">
        <f t="shared" si="899"/>
        <v>0</v>
      </c>
      <c r="M667" s="141">
        <v>889</v>
      </c>
      <c r="N667" s="18">
        <v>43676</v>
      </c>
      <c r="O667" s="141">
        <f t="shared" si="900"/>
        <v>0</v>
      </c>
      <c r="P667" s="19">
        <f t="shared" si="903"/>
        <v>0</v>
      </c>
      <c r="Q667" s="131"/>
      <c r="R667" s="131"/>
      <c r="S667" s="131"/>
      <c r="T667" s="131"/>
      <c r="U667" s="131">
        <v>0</v>
      </c>
      <c r="V667" s="17">
        <f t="shared" si="912"/>
        <v>0</v>
      </c>
      <c r="W667" s="81"/>
      <c r="X667" s="83"/>
      <c r="AF667" s="22"/>
      <c r="AG667" s="22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  <c r="CQ667" s="6"/>
      <c r="CR667" s="6"/>
      <c r="CS667" s="6"/>
      <c r="CT667" s="6"/>
      <c r="CU667" s="6"/>
      <c r="CV667" s="6"/>
      <c r="CW667" s="6"/>
      <c r="CX667" s="6"/>
    </row>
    <row r="668" spans="1:102" ht="38.25" customHeight="1">
      <c r="A668" s="131">
        <v>19</v>
      </c>
      <c r="B668" s="13" t="s">
        <v>35</v>
      </c>
      <c r="C668" s="14" t="s">
        <v>20</v>
      </c>
      <c r="D668" s="131" t="s">
        <v>82</v>
      </c>
      <c r="E668" s="14">
        <v>16.91</v>
      </c>
      <c r="F668" s="131">
        <v>0</v>
      </c>
      <c r="G668" s="17">
        <f t="shared" si="898"/>
        <v>0</v>
      </c>
      <c r="H668" s="18">
        <v>44358</v>
      </c>
      <c r="I668" s="12">
        <v>44272</v>
      </c>
      <c r="J668" s="134">
        <v>467</v>
      </c>
      <c r="K668" s="141">
        <v>100</v>
      </c>
      <c r="L668" s="85">
        <f t="shared" si="899"/>
        <v>1691</v>
      </c>
      <c r="M668" s="141">
        <v>225</v>
      </c>
      <c r="N668" s="18">
        <v>44259</v>
      </c>
      <c r="O668" s="141">
        <f t="shared" si="900"/>
        <v>0</v>
      </c>
      <c r="P668" s="19">
        <f t="shared" si="903"/>
        <v>0</v>
      </c>
      <c r="Q668" s="131"/>
      <c r="R668" s="131"/>
      <c r="S668" s="131"/>
      <c r="T668" s="131"/>
      <c r="U668" s="131">
        <v>0</v>
      </c>
      <c r="V668" s="17">
        <f t="shared" si="912"/>
        <v>0</v>
      </c>
      <c r="W668" s="81"/>
      <c r="X668" s="83"/>
      <c r="AF668" s="22"/>
      <c r="AG668" s="22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  <c r="CQ668" s="6"/>
      <c r="CR668" s="6"/>
      <c r="CS668" s="6"/>
      <c r="CT668" s="6"/>
      <c r="CU668" s="6"/>
      <c r="CV668" s="6"/>
      <c r="CW668" s="6"/>
      <c r="CX668" s="6"/>
    </row>
    <row r="669" spans="1:102" ht="36" customHeight="1">
      <c r="A669" s="141">
        <v>20</v>
      </c>
      <c r="B669" s="13" t="s">
        <v>35</v>
      </c>
      <c r="C669" s="14" t="s">
        <v>20</v>
      </c>
      <c r="D669" s="131" t="s">
        <v>82</v>
      </c>
      <c r="E669" s="14">
        <v>16.91</v>
      </c>
      <c r="F669" s="16">
        <v>43</v>
      </c>
      <c r="G669" s="14">
        <f>F669*E669</f>
        <v>727.13</v>
      </c>
      <c r="H669" s="18">
        <v>44358</v>
      </c>
      <c r="I669" s="84">
        <v>44313</v>
      </c>
      <c r="J669" s="134">
        <v>1018</v>
      </c>
      <c r="K669" s="34">
        <v>120</v>
      </c>
      <c r="L669" s="14">
        <f t="shared" ref="L669:L678" si="924">K669*E669</f>
        <v>2029.2</v>
      </c>
      <c r="M669" s="134">
        <v>460</v>
      </c>
      <c r="N669" s="12">
        <v>44308</v>
      </c>
      <c r="O669" s="141">
        <f t="shared" si="900"/>
        <v>43</v>
      </c>
      <c r="P669" s="19">
        <f>O669*E669</f>
        <v>727.13</v>
      </c>
      <c r="Q669" s="20"/>
      <c r="R669" s="17"/>
      <c r="S669" s="124"/>
      <c r="T669" s="124"/>
      <c r="U669" s="16">
        <v>0</v>
      </c>
      <c r="V669" s="14">
        <f>U669*E669</f>
        <v>0</v>
      </c>
      <c r="W669" s="91"/>
      <c r="X669" s="83"/>
      <c r="Y669" s="3"/>
      <c r="Z669" s="3"/>
      <c r="AA669" s="3"/>
      <c r="AB669" s="43"/>
      <c r="AC669" s="43"/>
      <c r="AD669" s="43"/>
      <c r="AE669" s="43"/>
      <c r="AF669" s="45"/>
      <c r="AG669" s="45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  <c r="BO669" s="43"/>
      <c r="BP669" s="43"/>
      <c r="BQ669" s="43"/>
      <c r="BR669" s="43"/>
      <c r="BS669" s="43"/>
      <c r="BT669" s="43"/>
      <c r="BU669" s="43"/>
      <c r="BV669" s="43"/>
      <c r="BW669" s="43"/>
      <c r="BX669" s="43"/>
      <c r="BY669" s="43"/>
      <c r="BZ669" s="43"/>
      <c r="CA669" s="43"/>
      <c r="CB669" s="43"/>
      <c r="CC669" s="43"/>
      <c r="CD669" s="43"/>
      <c r="CE669" s="43"/>
      <c r="CF669" s="43"/>
      <c r="CG669" s="43"/>
      <c r="CH669" s="43"/>
      <c r="CI669" s="43"/>
      <c r="CJ669" s="43"/>
      <c r="CK669" s="43"/>
      <c r="CL669" s="43"/>
      <c r="CM669" s="43"/>
      <c r="CN669" s="43"/>
      <c r="CO669" s="43"/>
      <c r="CP669" s="43"/>
      <c r="CQ669" s="43"/>
      <c r="CR669" s="43"/>
      <c r="CS669" s="43"/>
      <c r="CT669" s="43"/>
      <c r="CU669" s="43"/>
      <c r="CV669" s="43"/>
      <c r="CW669" s="43"/>
      <c r="CX669" s="43"/>
    </row>
    <row r="670" spans="1:102" ht="31.5" customHeight="1">
      <c r="A670" s="131">
        <v>21</v>
      </c>
      <c r="B670" s="13" t="s">
        <v>35</v>
      </c>
      <c r="C670" s="14" t="s">
        <v>20</v>
      </c>
      <c r="D670" s="131" t="s">
        <v>202</v>
      </c>
      <c r="E670" s="14">
        <v>20.27</v>
      </c>
      <c r="F670" s="131">
        <v>0</v>
      </c>
      <c r="G670" s="17">
        <f t="shared" ref="G670" si="925">F670*E670</f>
        <v>0</v>
      </c>
      <c r="H670" s="18">
        <v>45091</v>
      </c>
      <c r="I670" s="12">
        <v>44355</v>
      </c>
      <c r="J670" s="134">
        <v>1417</v>
      </c>
      <c r="K670" s="141">
        <v>200</v>
      </c>
      <c r="L670" s="17">
        <f>K670*E670</f>
        <v>4054</v>
      </c>
      <c r="M670" s="141">
        <v>279</v>
      </c>
      <c r="N670" s="18">
        <v>43538</v>
      </c>
      <c r="O670" s="16">
        <f>K670-U670</f>
        <v>59</v>
      </c>
      <c r="P670" s="96">
        <f t="shared" ref="P670" si="926">O670*E670</f>
        <v>1195.93</v>
      </c>
      <c r="Q670" s="131"/>
      <c r="R670" s="131"/>
      <c r="S670" s="131"/>
      <c r="T670" s="131"/>
      <c r="U670" s="131">
        <v>141</v>
      </c>
      <c r="V670" s="17">
        <f>U670*E670</f>
        <v>2858.07</v>
      </c>
      <c r="W670" s="81"/>
      <c r="X670" s="83"/>
      <c r="AF670" s="22"/>
      <c r="AG670" s="22"/>
    </row>
    <row r="671" spans="1:102" ht="51.75" customHeight="1">
      <c r="A671" s="141">
        <v>22</v>
      </c>
      <c r="B671" s="13" t="s">
        <v>100</v>
      </c>
      <c r="C671" s="124" t="s">
        <v>20</v>
      </c>
      <c r="D671" s="131" t="s">
        <v>91</v>
      </c>
      <c r="E671" s="23">
        <v>36.090000000000003</v>
      </c>
      <c r="F671" s="16">
        <v>23</v>
      </c>
      <c r="G671" s="17">
        <f t="shared" si="898"/>
        <v>830.07</v>
      </c>
      <c r="H671" s="18">
        <v>44439</v>
      </c>
      <c r="I671" s="12">
        <v>44215</v>
      </c>
      <c r="J671" s="134">
        <v>105</v>
      </c>
      <c r="K671" s="141">
        <v>100</v>
      </c>
      <c r="L671" s="14">
        <f t="shared" si="924"/>
        <v>3609.0000000000005</v>
      </c>
      <c r="M671" s="141">
        <v>1237</v>
      </c>
      <c r="N671" s="18">
        <v>43773</v>
      </c>
      <c r="O671" s="141">
        <f t="shared" si="900"/>
        <v>23</v>
      </c>
      <c r="P671" s="19">
        <f t="shared" si="903"/>
        <v>830.07</v>
      </c>
      <c r="Q671" s="20"/>
      <c r="R671" s="17"/>
      <c r="S671" s="28"/>
      <c r="T671" s="28"/>
      <c r="U671" s="16">
        <v>0</v>
      </c>
      <c r="V671" s="14">
        <f t="shared" si="912"/>
        <v>0</v>
      </c>
      <c r="W671" s="71"/>
      <c r="Y671" s="21">
        <f>G671-V671</f>
        <v>830.07</v>
      </c>
      <c r="AE671" s="22"/>
      <c r="AF671" s="22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/>
      <c r="CR671" s="6"/>
      <c r="CS671" s="6"/>
      <c r="CT671" s="6"/>
      <c r="CU671" s="6"/>
      <c r="CV671" s="6"/>
      <c r="CW671" s="6"/>
      <c r="CX671" s="6"/>
    </row>
    <row r="672" spans="1:102" ht="51.75" customHeight="1">
      <c r="A672" s="131">
        <v>23</v>
      </c>
      <c r="B672" s="13" t="s">
        <v>100</v>
      </c>
      <c r="C672" s="124" t="s">
        <v>20</v>
      </c>
      <c r="D672" s="131" t="s">
        <v>95</v>
      </c>
      <c r="E672" s="23">
        <v>36.090000000000003</v>
      </c>
      <c r="F672" s="16">
        <v>280</v>
      </c>
      <c r="G672" s="17">
        <f t="shared" ref="G672" si="927">F672*E672</f>
        <v>10105.200000000001</v>
      </c>
      <c r="H672" s="18">
        <v>44439</v>
      </c>
      <c r="I672" s="12">
        <v>44272</v>
      </c>
      <c r="J672" s="134">
        <v>467</v>
      </c>
      <c r="K672" s="141">
        <v>280</v>
      </c>
      <c r="L672" s="14">
        <f t="shared" si="924"/>
        <v>10105.200000000001</v>
      </c>
      <c r="M672" s="141">
        <v>1237</v>
      </c>
      <c r="N672" s="18">
        <v>43773</v>
      </c>
      <c r="O672" s="141">
        <f t="shared" si="900"/>
        <v>112</v>
      </c>
      <c r="P672" s="19">
        <f t="shared" ref="P672:P673" si="928">O672*E672</f>
        <v>4042.0800000000004</v>
      </c>
      <c r="Q672" s="20"/>
      <c r="R672" s="17"/>
      <c r="S672" s="28"/>
      <c r="T672" s="28"/>
      <c r="U672" s="16">
        <v>168</v>
      </c>
      <c r="V672" s="14">
        <f t="shared" ref="V672:V673" si="929">U672*E672</f>
        <v>6063.1200000000008</v>
      </c>
      <c r="W672" s="71"/>
      <c r="Y672" s="21">
        <f>G672-V672</f>
        <v>4042.08</v>
      </c>
      <c r="AE672" s="22"/>
      <c r="AF672" s="22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  <c r="CE672" s="6"/>
      <c r="CF672" s="6"/>
      <c r="CG672" s="6"/>
      <c r="CH672" s="6"/>
      <c r="CI672" s="6"/>
      <c r="CJ672" s="6"/>
      <c r="CK672" s="6"/>
      <c r="CL672" s="6"/>
      <c r="CM672" s="6"/>
      <c r="CN672" s="6"/>
      <c r="CO672" s="6"/>
      <c r="CP672" s="6"/>
      <c r="CQ672" s="6"/>
      <c r="CR672" s="6"/>
      <c r="CS672" s="6"/>
      <c r="CT672" s="6"/>
      <c r="CU672" s="6"/>
      <c r="CV672" s="6"/>
      <c r="CW672" s="6"/>
      <c r="CX672" s="6"/>
    </row>
    <row r="673" spans="1:102" ht="63.75" customHeight="1">
      <c r="A673" s="141">
        <v>24</v>
      </c>
      <c r="B673" s="13" t="s">
        <v>101</v>
      </c>
      <c r="C673" s="124" t="s">
        <v>20</v>
      </c>
      <c r="D673" s="131" t="s">
        <v>95</v>
      </c>
      <c r="E673" s="23">
        <v>36.090000000000003</v>
      </c>
      <c r="F673" s="16">
        <v>0</v>
      </c>
      <c r="G673" s="17">
        <f>F673*E673</f>
        <v>0</v>
      </c>
      <c r="H673" s="18">
        <v>44439</v>
      </c>
      <c r="I673" s="12">
        <v>44355</v>
      </c>
      <c r="J673" s="134">
        <v>1417</v>
      </c>
      <c r="K673" s="34">
        <v>350</v>
      </c>
      <c r="L673" s="14">
        <f>K673*E673</f>
        <v>12631.500000000002</v>
      </c>
      <c r="M673" s="141">
        <v>233</v>
      </c>
      <c r="N673" s="18">
        <v>44260</v>
      </c>
      <c r="O673" s="16">
        <f>K673-U673</f>
        <v>50</v>
      </c>
      <c r="P673" s="19">
        <f t="shared" si="928"/>
        <v>1804.5000000000002</v>
      </c>
      <c r="Q673" s="20"/>
      <c r="R673" s="17"/>
      <c r="S673" s="124"/>
      <c r="T673" s="124"/>
      <c r="U673" s="16">
        <v>300</v>
      </c>
      <c r="V673" s="14">
        <f t="shared" si="929"/>
        <v>10827.000000000002</v>
      </c>
      <c r="W673" s="71"/>
      <c r="Y673" s="21"/>
      <c r="AE673" s="22"/>
      <c r="AF673" s="22"/>
    </row>
    <row r="674" spans="1:102" ht="34.5" customHeight="1">
      <c r="A674" s="131">
        <v>25</v>
      </c>
      <c r="B674" s="31" t="s">
        <v>77</v>
      </c>
      <c r="C674" s="131" t="s">
        <v>20</v>
      </c>
      <c r="D674" s="131" t="s">
        <v>154</v>
      </c>
      <c r="E674" s="32">
        <v>5.4969999999999999</v>
      </c>
      <c r="F674" s="16">
        <v>0</v>
      </c>
      <c r="G674" s="17">
        <f>F674*E674</f>
        <v>0</v>
      </c>
      <c r="H674" s="33">
        <v>44427</v>
      </c>
      <c r="I674" s="12">
        <v>44215</v>
      </c>
      <c r="J674" s="134">
        <v>105</v>
      </c>
      <c r="K674" s="34">
        <v>500</v>
      </c>
      <c r="L674" s="14">
        <f t="shared" si="924"/>
        <v>2748.5</v>
      </c>
      <c r="M674" s="134">
        <v>1250</v>
      </c>
      <c r="N674" s="12">
        <v>44152</v>
      </c>
      <c r="O674" s="141">
        <f t="shared" si="900"/>
        <v>0</v>
      </c>
      <c r="P674" s="19">
        <f t="shared" ref="P674" si="930">O674*E674</f>
        <v>0</v>
      </c>
      <c r="Q674" s="20"/>
      <c r="R674" s="17"/>
      <c r="S674" s="124"/>
      <c r="T674" s="124"/>
      <c r="U674" s="16">
        <v>0</v>
      </c>
      <c r="V674" s="14">
        <f>U674*E674</f>
        <v>0</v>
      </c>
      <c r="W674" s="71"/>
      <c r="X674" s="83">
        <f t="shared" ref="X674" si="931">G674-V674</f>
        <v>0</v>
      </c>
      <c r="AF674" s="22"/>
      <c r="AG674" s="22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/>
      <c r="CE674" s="6"/>
      <c r="CF674" s="6"/>
      <c r="CG674" s="6"/>
      <c r="CH674" s="6"/>
      <c r="CI674" s="6"/>
      <c r="CJ674" s="6"/>
      <c r="CK674" s="6"/>
      <c r="CL674" s="6"/>
      <c r="CM674" s="6"/>
      <c r="CN674" s="6"/>
      <c r="CO674" s="6"/>
      <c r="CP674" s="6"/>
      <c r="CQ674" s="6"/>
      <c r="CR674" s="6"/>
      <c r="CS674" s="6"/>
      <c r="CT674" s="6"/>
      <c r="CU674" s="6"/>
      <c r="CV674" s="6"/>
      <c r="CW674" s="6"/>
      <c r="CX674" s="6"/>
    </row>
    <row r="675" spans="1:102" ht="34.5" customHeight="1">
      <c r="A675" s="141">
        <v>26</v>
      </c>
      <c r="B675" s="31" t="s">
        <v>77</v>
      </c>
      <c r="C675" s="131" t="s">
        <v>20</v>
      </c>
      <c r="D675" s="131" t="s">
        <v>154</v>
      </c>
      <c r="E675" s="32">
        <v>5.4969999999999999</v>
      </c>
      <c r="F675" s="16">
        <v>30</v>
      </c>
      <c r="G675" s="17">
        <f>F675*E675</f>
        <v>164.91</v>
      </c>
      <c r="H675" s="33">
        <v>44456</v>
      </c>
      <c r="I675" s="12">
        <v>44272</v>
      </c>
      <c r="J675" s="134">
        <v>467</v>
      </c>
      <c r="K675" s="34">
        <v>500</v>
      </c>
      <c r="L675" s="14">
        <f t="shared" si="924"/>
        <v>2748.5</v>
      </c>
      <c r="M675" s="134">
        <v>1250</v>
      </c>
      <c r="N675" s="12">
        <v>44152</v>
      </c>
      <c r="O675" s="141">
        <f t="shared" si="900"/>
        <v>30</v>
      </c>
      <c r="P675" s="19">
        <f t="shared" si="903"/>
        <v>164.91</v>
      </c>
      <c r="Q675" s="20"/>
      <c r="R675" s="17"/>
      <c r="S675" s="124"/>
      <c r="T675" s="124"/>
      <c r="U675" s="16">
        <v>0</v>
      </c>
      <c r="V675" s="14">
        <f>U675*E675</f>
        <v>0</v>
      </c>
      <c r="W675" s="71"/>
      <c r="X675" s="83">
        <f t="shared" ref="X675:X679" si="932">G675-V675</f>
        <v>164.91</v>
      </c>
      <c r="AF675" s="22"/>
      <c r="AG675" s="22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  <c r="CE675" s="6"/>
      <c r="CF675" s="6"/>
      <c r="CG675" s="6"/>
      <c r="CH675" s="6"/>
      <c r="CI675" s="6"/>
      <c r="CJ675" s="6"/>
      <c r="CK675" s="6"/>
      <c r="CL675" s="6"/>
      <c r="CM675" s="6"/>
      <c r="CN675" s="6"/>
      <c r="CO675" s="6"/>
      <c r="CP675" s="6"/>
      <c r="CQ675" s="6"/>
      <c r="CR675" s="6"/>
      <c r="CS675" s="6"/>
      <c r="CT675" s="6"/>
      <c r="CU675" s="6"/>
      <c r="CV675" s="6"/>
      <c r="CW675" s="6"/>
      <c r="CX675" s="6"/>
    </row>
    <row r="676" spans="1:102" ht="39.75" customHeight="1">
      <c r="A676" s="131">
        <v>27</v>
      </c>
      <c r="B676" s="31" t="s">
        <v>77</v>
      </c>
      <c r="C676" s="131" t="s">
        <v>20</v>
      </c>
      <c r="D676" s="131" t="s">
        <v>151</v>
      </c>
      <c r="E676" s="32">
        <v>5.4969999999999999</v>
      </c>
      <c r="F676" s="16">
        <v>350</v>
      </c>
      <c r="G676" s="17">
        <f t="shared" ref="G676:G677" si="933">F676*E676</f>
        <v>1923.95</v>
      </c>
      <c r="H676" s="33">
        <v>44443</v>
      </c>
      <c r="I676" s="84">
        <v>44313</v>
      </c>
      <c r="J676" s="134">
        <v>1018</v>
      </c>
      <c r="K676" s="34">
        <v>350</v>
      </c>
      <c r="L676" s="14">
        <f t="shared" si="924"/>
        <v>1923.95</v>
      </c>
      <c r="M676" s="134">
        <v>1250</v>
      </c>
      <c r="N676" s="12">
        <v>44152</v>
      </c>
      <c r="O676" s="141">
        <f t="shared" si="900"/>
        <v>350</v>
      </c>
      <c r="P676" s="19">
        <f t="shared" si="903"/>
        <v>1923.95</v>
      </c>
      <c r="Q676" s="20"/>
      <c r="R676" s="17"/>
      <c r="S676" s="124"/>
      <c r="T676" s="124"/>
      <c r="U676" s="16">
        <v>0</v>
      </c>
      <c r="V676" s="14">
        <f t="shared" ref="V676:V677" si="934">U676*E676</f>
        <v>0</v>
      </c>
      <c r="W676" s="71"/>
      <c r="X676" s="83"/>
      <c r="AF676" s="22"/>
      <c r="AG676" s="22"/>
    </row>
    <row r="677" spans="1:102" ht="34.5" customHeight="1">
      <c r="A677" s="141">
        <v>28</v>
      </c>
      <c r="B677" s="31" t="s">
        <v>77</v>
      </c>
      <c r="C677" s="131" t="s">
        <v>20</v>
      </c>
      <c r="D677" s="131" t="s">
        <v>151</v>
      </c>
      <c r="E677" s="32">
        <v>5.4969999999999999</v>
      </c>
      <c r="F677" s="16">
        <v>0</v>
      </c>
      <c r="G677" s="17">
        <f t="shared" si="933"/>
        <v>0</v>
      </c>
      <c r="H677" s="33">
        <v>44531</v>
      </c>
      <c r="I677" s="12">
        <v>44355</v>
      </c>
      <c r="J677" s="134">
        <v>1417</v>
      </c>
      <c r="K677" s="34">
        <v>400</v>
      </c>
      <c r="L677" s="14">
        <f>K677*E677</f>
        <v>2198.8000000000002</v>
      </c>
      <c r="M677" s="134">
        <v>227</v>
      </c>
      <c r="N677" s="12">
        <v>44259</v>
      </c>
      <c r="O677" s="16">
        <f>K677-U677</f>
        <v>0</v>
      </c>
      <c r="P677" s="19">
        <f t="shared" si="903"/>
        <v>0</v>
      </c>
      <c r="Q677" s="20"/>
      <c r="R677" s="17"/>
      <c r="S677" s="124"/>
      <c r="T677" s="124"/>
      <c r="U677" s="16">
        <f>K677</f>
        <v>400</v>
      </c>
      <c r="V677" s="14">
        <f t="shared" si="934"/>
        <v>2198.8000000000002</v>
      </c>
      <c r="W677" s="71"/>
      <c r="X677" s="83"/>
      <c r="AF677" s="22"/>
      <c r="AG677" s="22"/>
    </row>
    <row r="678" spans="1:102" s="27" customFormat="1" ht="30.75" customHeight="1">
      <c r="A678" s="131">
        <v>29</v>
      </c>
      <c r="B678" s="31" t="s">
        <v>42</v>
      </c>
      <c r="C678" s="14" t="s">
        <v>20</v>
      </c>
      <c r="D678" s="131" t="s">
        <v>113</v>
      </c>
      <c r="E678" s="32">
        <v>132.83000000000001</v>
      </c>
      <c r="F678" s="16">
        <v>200</v>
      </c>
      <c r="G678" s="14">
        <f>F678*E678</f>
        <v>26566.000000000004</v>
      </c>
      <c r="H678" s="33">
        <v>44469</v>
      </c>
      <c r="I678" s="84">
        <v>44313</v>
      </c>
      <c r="J678" s="134">
        <v>1018</v>
      </c>
      <c r="K678" s="34">
        <v>200</v>
      </c>
      <c r="L678" s="14">
        <f t="shared" si="924"/>
        <v>26566.000000000004</v>
      </c>
      <c r="M678" s="134">
        <v>96</v>
      </c>
      <c r="N678" s="12">
        <v>44232</v>
      </c>
      <c r="O678" s="141">
        <f t="shared" si="900"/>
        <v>6</v>
      </c>
      <c r="P678" s="19">
        <f t="shared" si="903"/>
        <v>796.98</v>
      </c>
      <c r="Q678" s="20"/>
      <c r="R678" s="17"/>
      <c r="S678" s="124"/>
      <c r="T678" s="124"/>
      <c r="U678" s="16">
        <v>194</v>
      </c>
      <c r="V678" s="14">
        <f>U678*E678</f>
        <v>25769.020000000004</v>
      </c>
      <c r="W678" s="71"/>
      <c r="X678" s="83">
        <f>G678-V678</f>
        <v>796.97999999999956</v>
      </c>
      <c r="Y678" s="4"/>
      <c r="Z678" s="4"/>
      <c r="AA678" s="4"/>
      <c r="AB678" s="5"/>
      <c r="AC678" s="5"/>
      <c r="AD678" s="5"/>
      <c r="AE678" s="5"/>
      <c r="AF678" s="22"/>
      <c r="AG678" s="22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</row>
    <row r="679" spans="1:102" ht="30.75" customHeight="1">
      <c r="A679" s="141">
        <v>30</v>
      </c>
      <c r="B679" s="31" t="s">
        <v>42</v>
      </c>
      <c r="C679" s="14" t="s">
        <v>20</v>
      </c>
      <c r="D679" s="131" t="s">
        <v>156</v>
      </c>
      <c r="E679" s="32">
        <v>123.47</v>
      </c>
      <c r="F679" s="16">
        <v>0</v>
      </c>
      <c r="G679" s="14">
        <f t="shared" ref="G679" si="935">F679*E679</f>
        <v>0</v>
      </c>
      <c r="H679" s="33">
        <v>44469</v>
      </c>
      <c r="I679" s="12">
        <v>44215</v>
      </c>
      <c r="J679" s="134">
        <v>105</v>
      </c>
      <c r="K679" s="34">
        <v>300</v>
      </c>
      <c r="L679" s="14">
        <f t="shared" ref="L679" si="936">K679*E679</f>
        <v>37041</v>
      </c>
      <c r="M679" s="134">
        <v>1279</v>
      </c>
      <c r="N679" s="12">
        <v>44154</v>
      </c>
      <c r="O679" s="141">
        <f t="shared" si="900"/>
        <v>0</v>
      </c>
      <c r="P679" s="19">
        <f t="shared" si="903"/>
        <v>0</v>
      </c>
      <c r="Q679" s="20"/>
      <c r="R679" s="17"/>
      <c r="S679" s="124"/>
      <c r="T679" s="124"/>
      <c r="U679" s="16">
        <v>0</v>
      </c>
      <c r="V679" s="14">
        <f t="shared" ref="V679" si="937">U679*E679</f>
        <v>0</v>
      </c>
      <c r="W679" s="71"/>
      <c r="X679" s="83">
        <f t="shared" si="932"/>
        <v>0</v>
      </c>
      <c r="AF679" s="22"/>
      <c r="AG679" s="22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/>
      <c r="CE679" s="6"/>
      <c r="CF679" s="6"/>
      <c r="CG679" s="6"/>
      <c r="CH679" s="6"/>
      <c r="CI679" s="6"/>
      <c r="CJ679" s="6"/>
      <c r="CK679" s="6"/>
      <c r="CL679" s="6"/>
      <c r="CM679" s="6"/>
      <c r="CN679" s="6"/>
      <c r="CO679" s="6"/>
      <c r="CP679" s="6"/>
      <c r="CQ679" s="6"/>
      <c r="CR679" s="6"/>
      <c r="CS679" s="6"/>
      <c r="CT679" s="6"/>
      <c r="CU679" s="6"/>
      <c r="CV679" s="6"/>
      <c r="CW679" s="6"/>
      <c r="CX679" s="6"/>
    </row>
    <row r="680" spans="1:102" ht="30.75" customHeight="1">
      <c r="A680" s="131">
        <v>31</v>
      </c>
      <c r="B680" s="31" t="s">
        <v>42</v>
      </c>
      <c r="C680" s="14" t="s">
        <v>20</v>
      </c>
      <c r="D680" s="131" t="s">
        <v>156</v>
      </c>
      <c r="E680" s="32">
        <v>123.47</v>
      </c>
      <c r="F680" s="16">
        <v>40</v>
      </c>
      <c r="G680" s="14">
        <f t="shared" ref="G680" si="938">F680*E680</f>
        <v>4938.8</v>
      </c>
      <c r="H680" s="33">
        <v>44469</v>
      </c>
      <c r="I680" s="12">
        <v>44272</v>
      </c>
      <c r="J680" s="134">
        <v>467</v>
      </c>
      <c r="K680" s="34">
        <v>280</v>
      </c>
      <c r="L680" s="14">
        <f t="shared" ref="L680" si="939">K680*E680</f>
        <v>34571.599999999999</v>
      </c>
      <c r="M680" s="134">
        <v>1279</v>
      </c>
      <c r="N680" s="12">
        <v>44154</v>
      </c>
      <c r="O680" s="141">
        <f t="shared" si="900"/>
        <v>40</v>
      </c>
      <c r="P680" s="19">
        <f t="shared" si="903"/>
        <v>4938.8</v>
      </c>
      <c r="Q680" s="20"/>
      <c r="R680" s="17"/>
      <c r="S680" s="124"/>
      <c r="T680" s="124"/>
      <c r="U680" s="16">
        <v>0</v>
      </c>
      <c r="V680" s="14">
        <f t="shared" ref="V680" si="940">U680*E680</f>
        <v>0</v>
      </c>
      <c r="W680" s="71"/>
      <c r="X680" s="83">
        <f t="shared" ref="X680" si="941">G680-V680</f>
        <v>4938.8</v>
      </c>
      <c r="AF680" s="22"/>
      <c r="AG680" s="22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/>
      <c r="CE680" s="6"/>
      <c r="CF680" s="6"/>
      <c r="CG680" s="6"/>
      <c r="CH680" s="6"/>
      <c r="CI680" s="6"/>
      <c r="CJ680" s="6"/>
      <c r="CK680" s="6"/>
      <c r="CL680" s="6"/>
      <c r="CM680" s="6"/>
      <c r="CN680" s="6"/>
      <c r="CO680" s="6"/>
      <c r="CP680" s="6"/>
      <c r="CQ680" s="6"/>
      <c r="CR680" s="6"/>
      <c r="CS680" s="6"/>
      <c r="CT680" s="6"/>
      <c r="CU680" s="6"/>
      <c r="CV680" s="6"/>
      <c r="CW680" s="6"/>
      <c r="CX680" s="6"/>
    </row>
    <row r="681" spans="1:102" ht="30.75" customHeight="1">
      <c r="A681" s="141">
        <v>32</v>
      </c>
      <c r="B681" s="31" t="s">
        <v>42</v>
      </c>
      <c r="C681" s="14" t="s">
        <v>20</v>
      </c>
      <c r="D681" s="131" t="s">
        <v>112</v>
      </c>
      <c r="E681" s="32">
        <v>132.83000000000001</v>
      </c>
      <c r="F681" s="16">
        <v>242</v>
      </c>
      <c r="G681" s="14">
        <f t="shared" ref="G681" si="942">F681*E681</f>
        <v>32144.860000000004</v>
      </c>
      <c r="H681" s="33">
        <v>44469</v>
      </c>
      <c r="I681" s="12">
        <v>44272</v>
      </c>
      <c r="J681" s="134">
        <v>467</v>
      </c>
      <c r="K681" s="34">
        <v>320</v>
      </c>
      <c r="L681" s="14">
        <f t="shared" ref="L681" si="943">K681*E681</f>
        <v>42505.600000000006</v>
      </c>
      <c r="M681" s="134">
        <v>96</v>
      </c>
      <c r="N681" s="12">
        <v>44232</v>
      </c>
      <c r="O681" s="141">
        <f t="shared" si="900"/>
        <v>122</v>
      </c>
      <c r="P681" s="19">
        <f t="shared" ref="P681" si="944">O681*E681</f>
        <v>16205.260000000002</v>
      </c>
      <c r="Q681" s="20"/>
      <c r="R681" s="17"/>
      <c r="S681" s="124"/>
      <c r="T681" s="124"/>
      <c r="U681" s="16">
        <v>120</v>
      </c>
      <c r="V681" s="14">
        <f t="shared" ref="V681" si="945">U681*E681</f>
        <v>15939.600000000002</v>
      </c>
      <c r="W681" s="71"/>
      <c r="X681" s="83"/>
      <c r="AF681" s="22"/>
      <c r="AG681" s="22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6"/>
      <c r="CE681" s="6"/>
      <c r="CF681" s="6"/>
      <c r="CG681" s="6"/>
      <c r="CH681" s="6"/>
      <c r="CI681" s="6"/>
      <c r="CJ681" s="6"/>
      <c r="CK681" s="6"/>
      <c r="CL681" s="6"/>
      <c r="CM681" s="6"/>
      <c r="CN681" s="6"/>
      <c r="CO681" s="6"/>
      <c r="CP681" s="6"/>
      <c r="CQ681" s="6"/>
      <c r="CR681" s="6"/>
      <c r="CS681" s="6"/>
      <c r="CT681" s="6"/>
      <c r="CU681" s="6"/>
      <c r="CV681" s="6"/>
      <c r="CW681" s="6"/>
      <c r="CX681" s="6"/>
    </row>
    <row r="682" spans="1:102" ht="30.75" customHeight="1">
      <c r="A682" s="131">
        <v>33</v>
      </c>
      <c r="B682" s="31" t="s">
        <v>42</v>
      </c>
      <c r="C682" s="14" t="s">
        <v>20</v>
      </c>
      <c r="D682" s="131" t="s">
        <v>110</v>
      </c>
      <c r="E682" s="32">
        <v>123.47</v>
      </c>
      <c r="F682" s="16">
        <v>0</v>
      </c>
      <c r="G682" s="14">
        <f t="shared" si="898"/>
        <v>0</v>
      </c>
      <c r="H682" s="33">
        <v>44439</v>
      </c>
      <c r="I682" s="12"/>
      <c r="J682" s="134"/>
      <c r="K682" s="34"/>
      <c r="L682" s="14">
        <f>K682*E682</f>
        <v>0</v>
      </c>
      <c r="M682" s="134">
        <v>52</v>
      </c>
      <c r="N682" s="12">
        <v>43485</v>
      </c>
      <c r="O682" s="141">
        <f t="shared" si="900"/>
        <v>0</v>
      </c>
      <c r="P682" s="19">
        <f t="shared" si="903"/>
        <v>0</v>
      </c>
      <c r="Q682" s="20"/>
      <c r="R682" s="17"/>
      <c r="S682" s="124"/>
      <c r="T682" s="124"/>
      <c r="U682" s="16">
        <v>0</v>
      </c>
      <c r="V682" s="14">
        <f t="shared" si="912"/>
        <v>0</v>
      </c>
      <c r="W682" s="71"/>
      <c r="X682" s="83"/>
      <c r="AF682" s="22"/>
      <c r="AG682" s="22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/>
      <c r="CT682" s="6"/>
      <c r="CU682" s="6"/>
      <c r="CV682" s="6"/>
      <c r="CW682" s="6"/>
      <c r="CX682" s="6"/>
    </row>
    <row r="683" spans="1:102" ht="21" customHeight="1">
      <c r="A683" s="87"/>
      <c r="B683" s="36" t="s">
        <v>14</v>
      </c>
      <c r="C683" s="128"/>
      <c r="D683" s="41"/>
      <c r="E683" s="41"/>
      <c r="F683" s="42">
        <f>SUM(F650:F682)</f>
        <v>2758</v>
      </c>
      <c r="G683" s="41">
        <f>SUM(G650:G682)</f>
        <v>104052.88000000002</v>
      </c>
      <c r="H683" s="82"/>
      <c r="I683" s="82"/>
      <c r="J683" s="38"/>
      <c r="K683" s="128">
        <f>SUM(K650:K682)</f>
        <v>8470</v>
      </c>
      <c r="L683" s="41">
        <f>SUM(L650:L682)</f>
        <v>273277.65000000002</v>
      </c>
      <c r="M683" s="128"/>
      <c r="N683" s="82"/>
      <c r="O683" s="128">
        <f>SUM(O650:O682)</f>
        <v>1845</v>
      </c>
      <c r="P683" s="41">
        <f>SUM(P650:P682)</f>
        <v>61009.400000000016</v>
      </c>
      <c r="Q683" s="133"/>
      <c r="R683" s="41"/>
      <c r="S683" s="133"/>
      <c r="T683" s="133"/>
      <c r="U683" s="42">
        <f>SUM(U650:U682)</f>
        <v>3033</v>
      </c>
      <c r="V683" s="41">
        <f>SUM(V650:V682)</f>
        <v>93040.080000000016</v>
      </c>
      <c r="W683" s="89"/>
      <c r="X683" s="83">
        <f>G683-V683</f>
        <v>11012.800000000003</v>
      </c>
      <c r="AF683" s="22"/>
      <c r="AG683" s="22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  <c r="CR683" s="6"/>
      <c r="CS683" s="6"/>
      <c r="CT683" s="6"/>
      <c r="CU683" s="6"/>
      <c r="CV683" s="6"/>
      <c r="CW683" s="6"/>
      <c r="CX683" s="6"/>
    </row>
    <row r="684" spans="1:102" ht="45.75" customHeight="1">
      <c r="A684" s="198" t="s">
        <v>55</v>
      </c>
      <c r="B684" s="199"/>
      <c r="C684" s="199"/>
      <c r="D684" s="199"/>
      <c r="E684" s="199"/>
      <c r="F684" s="199"/>
      <c r="G684" s="199"/>
      <c r="H684" s="199"/>
      <c r="I684" s="199"/>
      <c r="J684" s="199"/>
      <c r="K684" s="199"/>
      <c r="L684" s="199"/>
      <c r="M684" s="199"/>
      <c r="N684" s="199"/>
      <c r="O684" s="199"/>
      <c r="P684" s="199"/>
      <c r="Q684" s="199"/>
      <c r="R684" s="199"/>
      <c r="S684" s="199"/>
      <c r="T684" s="199"/>
      <c r="U684" s="199"/>
      <c r="V684" s="200"/>
      <c r="W684" s="99"/>
      <c r="X684" s="83">
        <f>G684-V684</f>
        <v>0</v>
      </c>
      <c r="AF684" s="22"/>
      <c r="AG684" s="22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/>
      <c r="CR684" s="6"/>
      <c r="CS684" s="6"/>
      <c r="CT684" s="6"/>
      <c r="CU684" s="6"/>
      <c r="CV684" s="6"/>
      <c r="CW684" s="6"/>
      <c r="CX684" s="6"/>
    </row>
    <row r="685" spans="1:102" ht="31.5">
      <c r="A685" s="131">
        <v>1</v>
      </c>
      <c r="B685" s="13" t="s">
        <v>49</v>
      </c>
      <c r="C685" s="124" t="s">
        <v>20</v>
      </c>
      <c r="D685" s="131" t="s">
        <v>92</v>
      </c>
      <c r="E685" s="135">
        <v>55.58</v>
      </c>
      <c r="F685" s="16">
        <v>0</v>
      </c>
      <c r="G685" s="17">
        <f>F685*E685</f>
        <v>0</v>
      </c>
      <c r="H685" s="18">
        <v>44316</v>
      </c>
      <c r="I685" s="12">
        <v>44224</v>
      </c>
      <c r="J685" s="134">
        <v>109</v>
      </c>
      <c r="K685" s="141">
        <v>60</v>
      </c>
      <c r="L685" s="14">
        <f>K685*E685</f>
        <v>3334.7999999999997</v>
      </c>
      <c r="M685" s="141">
        <v>1249</v>
      </c>
      <c r="N685" s="18">
        <v>43439</v>
      </c>
      <c r="O685" s="141">
        <f t="shared" ref="O685:O710" si="946">F685-U685</f>
        <v>0</v>
      </c>
      <c r="P685" s="19">
        <f>O685*E685</f>
        <v>0</v>
      </c>
      <c r="Q685" s="131"/>
      <c r="R685" s="17"/>
      <c r="S685" s="28"/>
      <c r="T685" s="28"/>
      <c r="U685" s="16">
        <v>0</v>
      </c>
      <c r="V685" s="14">
        <f t="shared" ref="V685:V710" si="947">U685*E685</f>
        <v>0</v>
      </c>
      <c r="W685" s="71"/>
      <c r="X685" s="83"/>
      <c r="AF685" s="22"/>
      <c r="AG685" s="22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6"/>
      <c r="CR685" s="6"/>
      <c r="CS685" s="6"/>
      <c r="CT685" s="6"/>
      <c r="CU685" s="6"/>
      <c r="CV685" s="6"/>
      <c r="CW685" s="6"/>
      <c r="CX685" s="6"/>
    </row>
    <row r="686" spans="1:102" ht="31.5">
      <c r="A686" s="131">
        <v>2</v>
      </c>
      <c r="B686" s="13" t="s">
        <v>49</v>
      </c>
      <c r="C686" s="124" t="s">
        <v>20</v>
      </c>
      <c r="D686" s="131" t="s">
        <v>94</v>
      </c>
      <c r="E686" s="135">
        <v>55.58</v>
      </c>
      <c r="F686" s="16">
        <v>0</v>
      </c>
      <c r="G686" s="17">
        <f t="shared" ref="G686:G687" si="948">F686*E686</f>
        <v>0</v>
      </c>
      <c r="H686" s="18">
        <v>44347</v>
      </c>
      <c r="I686" s="12">
        <v>44266</v>
      </c>
      <c r="J686" s="134">
        <v>300</v>
      </c>
      <c r="K686" s="141">
        <v>100</v>
      </c>
      <c r="L686" s="14">
        <f t="shared" ref="L686:L687" si="949">K686*E686</f>
        <v>5558</v>
      </c>
      <c r="M686" s="141">
        <v>226</v>
      </c>
      <c r="N686" s="18">
        <v>44259</v>
      </c>
      <c r="O686" s="141">
        <f t="shared" si="946"/>
        <v>0</v>
      </c>
      <c r="P686" s="19">
        <f t="shared" ref="P686" si="950">O686*E686</f>
        <v>0</v>
      </c>
      <c r="Q686" s="131"/>
      <c r="R686" s="17"/>
      <c r="S686" s="28"/>
      <c r="T686" s="28"/>
      <c r="U686" s="16">
        <v>0</v>
      </c>
      <c r="V686" s="14">
        <f t="shared" ref="V686:V687" si="951">U686*E686</f>
        <v>0</v>
      </c>
      <c r="W686" s="71"/>
      <c r="X686" s="83"/>
      <c r="AF686" s="22"/>
      <c r="AG686" s="22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  <c r="CC686" s="6"/>
      <c r="CD686" s="6"/>
      <c r="CE686" s="6"/>
      <c r="CF686" s="6"/>
      <c r="CG686" s="6"/>
      <c r="CH686" s="6"/>
      <c r="CI686" s="6"/>
      <c r="CJ686" s="6"/>
      <c r="CK686" s="6"/>
      <c r="CL686" s="6"/>
      <c r="CM686" s="6"/>
      <c r="CN686" s="6"/>
      <c r="CO686" s="6"/>
      <c r="CP686" s="6"/>
      <c r="CQ686" s="6"/>
      <c r="CR686" s="6"/>
      <c r="CS686" s="6"/>
      <c r="CT686" s="6"/>
      <c r="CU686" s="6"/>
      <c r="CV686" s="6"/>
      <c r="CW686" s="6"/>
      <c r="CX686" s="6"/>
    </row>
    <row r="687" spans="1:102" ht="31.5">
      <c r="A687" s="131">
        <v>3</v>
      </c>
      <c r="B687" s="13" t="s">
        <v>49</v>
      </c>
      <c r="C687" s="124" t="s">
        <v>20</v>
      </c>
      <c r="D687" s="131" t="s">
        <v>47</v>
      </c>
      <c r="E687" s="135">
        <v>55.58</v>
      </c>
      <c r="F687" s="16">
        <v>50</v>
      </c>
      <c r="G687" s="17">
        <f t="shared" si="948"/>
        <v>2779</v>
      </c>
      <c r="H687" s="18">
        <v>44377</v>
      </c>
      <c r="I687" s="12">
        <v>44266</v>
      </c>
      <c r="J687" s="134">
        <v>300</v>
      </c>
      <c r="K687" s="141">
        <v>50</v>
      </c>
      <c r="L687" s="14">
        <f t="shared" si="949"/>
        <v>2779</v>
      </c>
      <c r="M687" s="141">
        <v>226</v>
      </c>
      <c r="N687" s="18">
        <v>44259</v>
      </c>
      <c r="O687" s="141">
        <f t="shared" si="946"/>
        <v>50</v>
      </c>
      <c r="P687" s="19">
        <f t="shared" ref="P687" si="952">O687*E687</f>
        <v>2779</v>
      </c>
      <c r="Q687" s="131"/>
      <c r="R687" s="17"/>
      <c r="S687" s="28"/>
      <c r="T687" s="28"/>
      <c r="U687" s="16">
        <v>0</v>
      </c>
      <c r="V687" s="14">
        <f t="shared" si="951"/>
        <v>0</v>
      </c>
      <c r="W687" s="71"/>
      <c r="X687" s="83"/>
      <c r="AF687" s="22"/>
      <c r="AG687" s="22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/>
      <c r="CE687" s="6"/>
      <c r="CF687" s="6"/>
      <c r="CG687" s="6"/>
      <c r="CH687" s="6"/>
      <c r="CI687" s="6"/>
      <c r="CJ687" s="6"/>
      <c r="CK687" s="6"/>
      <c r="CL687" s="6"/>
      <c r="CM687" s="6"/>
      <c r="CN687" s="6"/>
      <c r="CO687" s="6"/>
      <c r="CP687" s="6"/>
      <c r="CQ687" s="6"/>
      <c r="CR687" s="6"/>
      <c r="CS687" s="6"/>
      <c r="CT687" s="6"/>
      <c r="CU687" s="6"/>
      <c r="CV687" s="6"/>
      <c r="CW687" s="6"/>
      <c r="CX687" s="6"/>
    </row>
    <row r="688" spans="1:102" ht="25.5" customHeight="1">
      <c r="A688" s="131">
        <v>4</v>
      </c>
      <c r="B688" s="13" t="s">
        <v>40</v>
      </c>
      <c r="C688" s="14" t="s">
        <v>20</v>
      </c>
      <c r="D688" s="131" t="s">
        <v>136</v>
      </c>
      <c r="E688" s="15">
        <v>5.8849999999999998</v>
      </c>
      <c r="F688" s="16">
        <v>50</v>
      </c>
      <c r="G688" s="17">
        <f t="shared" ref="G688:G690" si="953">F688*E688</f>
        <v>294.25</v>
      </c>
      <c r="H688" s="18">
        <v>44926</v>
      </c>
      <c r="I688" s="12">
        <v>44224</v>
      </c>
      <c r="J688" s="134">
        <v>109</v>
      </c>
      <c r="K688" s="141">
        <v>200</v>
      </c>
      <c r="L688" s="14">
        <f t="shared" ref="L688:L690" si="954">K688*E688</f>
        <v>1177</v>
      </c>
      <c r="M688" s="141">
        <v>816</v>
      </c>
      <c r="N688" s="18">
        <v>44050</v>
      </c>
      <c r="O688" s="141">
        <f t="shared" si="946"/>
        <v>30</v>
      </c>
      <c r="P688" s="19">
        <f t="shared" ref="P688:P707" si="955">O688*E688</f>
        <v>176.54999999999998</v>
      </c>
      <c r="Q688" s="20"/>
      <c r="R688" s="17"/>
      <c r="S688" s="14"/>
      <c r="T688" s="14"/>
      <c r="U688" s="16">
        <v>20</v>
      </c>
      <c r="V688" s="14">
        <f t="shared" si="947"/>
        <v>117.69999999999999</v>
      </c>
      <c r="W688" s="71"/>
      <c r="X688" s="83">
        <f>G688-V688</f>
        <v>176.55</v>
      </c>
      <c r="AF688" s="22"/>
      <c r="AG688" s="22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/>
      <c r="CE688" s="6"/>
      <c r="CF688" s="6"/>
      <c r="CG688" s="6"/>
      <c r="CH688" s="6"/>
      <c r="CI688" s="6"/>
      <c r="CJ688" s="6"/>
      <c r="CK688" s="6"/>
      <c r="CL688" s="6"/>
      <c r="CM688" s="6"/>
      <c r="CN688" s="6"/>
      <c r="CO688" s="6"/>
      <c r="CP688" s="6"/>
      <c r="CQ688" s="6"/>
      <c r="CR688" s="6"/>
      <c r="CS688" s="6"/>
      <c r="CT688" s="6"/>
      <c r="CU688" s="6"/>
      <c r="CV688" s="6"/>
      <c r="CW688" s="6"/>
      <c r="CX688" s="6"/>
    </row>
    <row r="689" spans="1:102" s="27" customFormat="1" ht="47.25" customHeight="1">
      <c r="A689" s="131">
        <v>5</v>
      </c>
      <c r="B689" s="13" t="s">
        <v>40</v>
      </c>
      <c r="C689" s="14" t="s">
        <v>20</v>
      </c>
      <c r="D689" s="131" t="s">
        <v>189</v>
      </c>
      <c r="E689" s="23">
        <v>5.7190000000000003</v>
      </c>
      <c r="F689" s="141">
        <v>0</v>
      </c>
      <c r="G689" s="17">
        <f>F689*E689</f>
        <v>0</v>
      </c>
      <c r="H689" s="18">
        <v>44926</v>
      </c>
      <c r="I689" s="12">
        <v>44364</v>
      </c>
      <c r="J689" s="134">
        <v>1649</v>
      </c>
      <c r="K689" s="141">
        <v>150</v>
      </c>
      <c r="L689" s="14">
        <f>K689*E689</f>
        <v>857.85</v>
      </c>
      <c r="M689" s="141">
        <v>566</v>
      </c>
      <c r="N689" s="18">
        <v>44337</v>
      </c>
      <c r="O689" s="16">
        <f>K689-U689</f>
        <v>0</v>
      </c>
      <c r="P689" s="19">
        <f>O689*E689</f>
        <v>0</v>
      </c>
      <c r="Q689" s="97"/>
      <c r="R689" s="14"/>
      <c r="S689" s="14"/>
      <c r="T689" s="14"/>
      <c r="U689" s="141">
        <f>K689</f>
        <v>150</v>
      </c>
      <c r="V689" s="14">
        <f>U689*E689</f>
        <v>857.85</v>
      </c>
      <c r="W689" s="71"/>
      <c r="X689" s="156">
        <f>G689-V689</f>
        <v>-857.85</v>
      </c>
      <c r="Y689" s="25"/>
      <c r="Z689" s="25"/>
      <c r="AA689" s="25"/>
      <c r="AB689" s="26"/>
      <c r="AC689" s="26"/>
      <c r="AD689" s="26"/>
      <c r="AE689" s="26"/>
      <c r="AF689" s="157"/>
      <c r="AG689" s="157"/>
    </row>
    <row r="690" spans="1:102" ht="41.25" customHeight="1">
      <c r="A690" s="131">
        <v>6</v>
      </c>
      <c r="B690" s="13" t="s">
        <v>39</v>
      </c>
      <c r="C690" s="14" t="s">
        <v>20</v>
      </c>
      <c r="D690" s="131" t="s">
        <v>75</v>
      </c>
      <c r="E690" s="135">
        <v>3.2789999999999999</v>
      </c>
      <c r="F690" s="16">
        <v>0</v>
      </c>
      <c r="G690" s="96">
        <f t="shared" si="953"/>
        <v>0</v>
      </c>
      <c r="H690" s="18">
        <v>44347</v>
      </c>
      <c r="I690" s="12">
        <v>44224</v>
      </c>
      <c r="J690" s="134">
        <v>109</v>
      </c>
      <c r="K690" s="141">
        <v>330</v>
      </c>
      <c r="L690" s="14">
        <f t="shared" si="954"/>
        <v>1082.07</v>
      </c>
      <c r="M690" s="141">
        <v>312</v>
      </c>
      <c r="N690" s="18">
        <v>43903</v>
      </c>
      <c r="O690" s="141">
        <f t="shared" si="946"/>
        <v>0</v>
      </c>
      <c r="P690" s="19">
        <f t="shared" si="955"/>
        <v>0</v>
      </c>
      <c r="Q690" s="131"/>
      <c r="R690" s="17"/>
      <c r="S690" s="28"/>
      <c r="T690" s="28"/>
      <c r="U690" s="16">
        <v>0</v>
      </c>
      <c r="V690" s="14">
        <f t="shared" si="947"/>
        <v>0</v>
      </c>
      <c r="W690" s="71"/>
      <c r="X690" s="83"/>
      <c r="AF690" s="22"/>
      <c r="AG690" s="22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  <c r="CE690" s="6"/>
      <c r="CF690" s="6"/>
      <c r="CG690" s="6"/>
      <c r="CH690" s="6"/>
      <c r="CI690" s="6"/>
      <c r="CJ690" s="6"/>
      <c r="CK690" s="6"/>
      <c r="CL690" s="6"/>
      <c r="CM690" s="6"/>
      <c r="CN690" s="6"/>
      <c r="CO690" s="6"/>
      <c r="CP690" s="6"/>
      <c r="CQ690" s="6"/>
      <c r="CR690" s="6"/>
      <c r="CS690" s="6"/>
      <c r="CT690" s="6"/>
      <c r="CU690" s="6"/>
      <c r="CV690" s="6"/>
      <c r="CW690" s="6"/>
      <c r="CX690" s="6"/>
    </row>
    <row r="691" spans="1:102" ht="41.25" customHeight="1">
      <c r="A691" s="131">
        <v>7</v>
      </c>
      <c r="B691" s="13" t="s">
        <v>39</v>
      </c>
      <c r="C691" s="14" t="s">
        <v>20</v>
      </c>
      <c r="D691" s="131" t="s">
        <v>75</v>
      </c>
      <c r="E691" s="135">
        <v>3.2789999999999999</v>
      </c>
      <c r="F691" s="16">
        <v>0</v>
      </c>
      <c r="G691" s="96">
        <f t="shared" ref="G691:G696" si="956">F691*E691</f>
        <v>0</v>
      </c>
      <c r="H691" s="18">
        <v>44347</v>
      </c>
      <c r="I691" s="12">
        <v>44266</v>
      </c>
      <c r="J691" s="134">
        <v>300</v>
      </c>
      <c r="K691" s="141">
        <v>740</v>
      </c>
      <c r="L691" s="14">
        <f t="shared" ref="L691:L693" si="957">K691*E691</f>
        <v>2426.46</v>
      </c>
      <c r="M691" s="141">
        <v>223</v>
      </c>
      <c r="N691" s="18">
        <v>44258</v>
      </c>
      <c r="O691" s="141">
        <f t="shared" si="946"/>
        <v>0</v>
      </c>
      <c r="P691" s="19">
        <f t="shared" ref="P691:P696" si="958">O691*E691</f>
        <v>0</v>
      </c>
      <c r="Q691" s="131"/>
      <c r="R691" s="17"/>
      <c r="S691" s="28"/>
      <c r="T691" s="28"/>
      <c r="U691" s="16">
        <v>0</v>
      </c>
      <c r="V691" s="14">
        <f t="shared" ref="V691:V693" si="959">U691*E691</f>
        <v>0</v>
      </c>
      <c r="W691" s="71"/>
      <c r="X691" s="83"/>
      <c r="AF691" s="22"/>
      <c r="AG691" s="22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/>
      <c r="CE691" s="6"/>
      <c r="CF691" s="6"/>
      <c r="CG691" s="6"/>
      <c r="CH691" s="6"/>
      <c r="CI691" s="6"/>
      <c r="CJ691" s="6"/>
      <c r="CK691" s="6"/>
      <c r="CL691" s="6"/>
      <c r="CM691" s="6"/>
      <c r="CN691" s="6"/>
      <c r="CO691" s="6"/>
      <c r="CP691" s="6"/>
      <c r="CQ691" s="6"/>
      <c r="CR691" s="6"/>
      <c r="CS691" s="6"/>
      <c r="CT691" s="6"/>
      <c r="CU691" s="6"/>
      <c r="CV691" s="6"/>
      <c r="CW691" s="6"/>
      <c r="CX691" s="6"/>
    </row>
    <row r="692" spans="1:102" ht="41.25" customHeight="1">
      <c r="A692" s="131">
        <v>8</v>
      </c>
      <c r="B692" s="13" t="s">
        <v>39</v>
      </c>
      <c r="C692" s="14" t="s">
        <v>20</v>
      </c>
      <c r="D692" s="131" t="s">
        <v>177</v>
      </c>
      <c r="E692" s="135">
        <v>4.6639999999999997</v>
      </c>
      <c r="F692" s="16">
        <v>600</v>
      </c>
      <c r="G692" s="96">
        <f t="shared" si="956"/>
        <v>2798.3999999999996</v>
      </c>
      <c r="H692" s="18">
        <v>45107</v>
      </c>
      <c r="I692" s="84">
        <v>44329</v>
      </c>
      <c r="J692" s="134">
        <v>1114</v>
      </c>
      <c r="K692" s="141">
        <v>600</v>
      </c>
      <c r="L692" s="14">
        <f t="shared" si="957"/>
        <v>2798.3999999999996</v>
      </c>
      <c r="M692" s="141">
        <v>441</v>
      </c>
      <c r="N692" s="18">
        <v>44305</v>
      </c>
      <c r="O692" s="141">
        <f t="shared" si="946"/>
        <v>130</v>
      </c>
      <c r="P692" s="19">
        <f t="shared" si="958"/>
        <v>606.31999999999994</v>
      </c>
      <c r="Q692" s="131"/>
      <c r="R692" s="17"/>
      <c r="S692" s="28"/>
      <c r="T692" s="28"/>
      <c r="U692" s="16">
        <v>470</v>
      </c>
      <c r="V692" s="14">
        <f t="shared" si="959"/>
        <v>2192.08</v>
      </c>
      <c r="W692" s="71"/>
      <c r="X692" s="83"/>
      <c r="AF692" s="22"/>
      <c r="AG692" s="22"/>
    </row>
    <row r="693" spans="1:102" ht="49.5" customHeight="1">
      <c r="A693" s="131">
        <v>9</v>
      </c>
      <c r="B693" s="13" t="s">
        <v>197</v>
      </c>
      <c r="C693" s="14" t="s">
        <v>20</v>
      </c>
      <c r="D693" s="131" t="s">
        <v>177</v>
      </c>
      <c r="E693" s="23">
        <v>4.6639999999999997</v>
      </c>
      <c r="F693" s="16">
        <v>0</v>
      </c>
      <c r="G693" s="17">
        <f>F693*E693</f>
        <v>0</v>
      </c>
      <c r="H693" s="18">
        <v>45107</v>
      </c>
      <c r="I693" s="12">
        <v>44364</v>
      </c>
      <c r="J693" s="134">
        <v>1649</v>
      </c>
      <c r="K693" s="34">
        <v>400</v>
      </c>
      <c r="L693" s="14">
        <f t="shared" si="957"/>
        <v>1865.6</v>
      </c>
      <c r="M693" s="141">
        <v>566</v>
      </c>
      <c r="N693" s="18">
        <v>44337</v>
      </c>
      <c r="O693" s="16">
        <f>K693-U693</f>
        <v>0</v>
      </c>
      <c r="P693" s="19">
        <f t="shared" si="958"/>
        <v>0</v>
      </c>
      <c r="Q693" s="20"/>
      <c r="R693" s="17"/>
      <c r="S693" s="14"/>
      <c r="T693" s="14"/>
      <c r="U693" s="16">
        <f>K693</f>
        <v>400</v>
      </c>
      <c r="V693" s="14">
        <f t="shared" si="959"/>
        <v>1865.6</v>
      </c>
      <c r="W693" s="71"/>
      <c r="Y693" s="21">
        <f>G693-V693</f>
        <v>-1865.6</v>
      </c>
      <c r="AE693" s="22"/>
      <c r="AF693" s="22"/>
    </row>
    <row r="694" spans="1:102" ht="50.25" customHeight="1">
      <c r="A694" s="131">
        <v>10</v>
      </c>
      <c r="B694" s="13" t="s">
        <v>45</v>
      </c>
      <c r="C694" s="14" t="s">
        <v>20</v>
      </c>
      <c r="D694" s="131" t="s">
        <v>132</v>
      </c>
      <c r="E694" s="96">
        <v>5.08</v>
      </c>
      <c r="F694" s="141">
        <v>0</v>
      </c>
      <c r="G694" s="96">
        <f t="shared" si="956"/>
        <v>0</v>
      </c>
      <c r="H694" s="18">
        <v>44469</v>
      </c>
      <c r="I694" s="12">
        <v>44266</v>
      </c>
      <c r="J694" s="134">
        <v>300</v>
      </c>
      <c r="K694" s="141">
        <v>100</v>
      </c>
      <c r="L694" s="14">
        <f>K694*E694</f>
        <v>508</v>
      </c>
      <c r="M694" s="141">
        <v>660</v>
      </c>
      <c r="N694" s="18">
        <v>44008</v>
      </c>
      <c r="O694" s="141">
        <f t="shared" si="946"/>
        <v>0</v>
      </c>
      <c r="P694" s="19">
        <f t="shared" si="958"/>
        <v>0</v>
      </c>
      <c r="Q694" s="97"/>
      <c r="R694" s="14"/>
      <c r="S694" s="14"/>
      <c r="T694" s="14"/>
      <c r="U694" s="141">
        <v>0</v>
      </c>
      <c r="V694" s="14">
        <f>U694*E694</f>
        <v>0</v>
      </c>
      <c r="W694" s="71"/>
      <c r="X694" s="83"/>
      <c r="AF694" s="22"/>
      <c r="AG694" s="22"/>
    </row>
    <row r="695" spans="1:102" ht="50.25" customHeight="1">
      <c r="A695" s="131">
        <v>11</v>
      </c>
      <c r="B695" s="13" t="s">
        <v>45</v>
      </c>
      <c r="C695" s="14" t="s">
        <v>20</v>
      </c>
      <c r="D695" s="131" t="s">
        <v>186</v>
      </c>
      <c r="E695" s="96">
        <v>5.4130000000000003</v>
      </c>
      <c r="F695" s="141">
        <v>330</v>
      </c>
      <c r="G695" s="96">
        <f t="shared" si="956"/>
        <v>1786.2900000000002</v>
      </c>
      <c r="H695" s="18">
        <v>44804</v>
      </c>
      <c r="I695" s="12">
        <v>44270</v>
      </c>
      <c r="J695" s="134">
        <v>343</v>
      </c>
      <c r="K695" s="141">
        <v>400</v>
      </c>
      <c r="L695" s="14">
        <f>K695*E695</f>
        <v>2165.2000000000003</v>
      </c>
      <c r="M695" s="141">
        <v>260</v>
      </c>
      <c r="N695" s="18">
        <v>44266</v>
      </c>
      <c r="O695" s="141">
        <f t="shared" si="946"/>
        <v>30</v>
      </c>
      <c r="P695" s="19">
        <f t="shared" si="958"/>
        <v>162.39000000000001</v>
      </c>
      <c r="Q695" s="97"/>
      <c r="R695" s="14"/>
      <c r="S695" s="14"/>
      <c r="T695" s="14"/>
      <c r="U695" s="141">
        <v>300</v>
      </c>
      <c r="V695" s="14">
        <f>U695*E695</f>
        <v>1623.9</v>
      </c>
      <c r="W695" s="71"/>
      <c r="X695" s="83"/>
      <c r="AF695" s="22"/>
      <c r="AG695" s="22"/>
    </row>
    <row r="696" spans="1:102" s="27" customFormat="1" ht="52.5" customHeight="1">
      <c r="A696" s="131">
        <v>12</v>
      </c>
      <c r="B696" s="13" t="s">
        <v>187</v>
      </c>
      <c r="C696" s="14" t="s">
        <v>20</v>
      </c>
      <c r="D696" s="131" t="s">
        <v>183</v>
      </c>
      <c r="E696" s="23">
        <v>3.8170000000000002</v>
      </c>
      <c r="F696" s="16">
        <v>40</v>
      </c>
      <c r="G696" s="17">
        <f t="shared" si="956"/>
        <v>152.68</v>
      </c>
      <c r="H696" s="18">
        <v>44651</v>
      </c>
      <c r="I696" s="12">
        <v>44270</v>
      </c>
      <c r="J696" s="134">
        <v>343</v>
      </c>
      <c r="K696" s="141">
        <v>100</v>
      </c>
      <c r="L696" s="14">
        <f t="shared" ref="L696" si="960">K696*E696</f>
        <v>381.70000000000005</v>
      </c>
      <c r="M696" s="141">
        <v>273</v>
      </c>
      <c r="N696" s="18">
        <v>44267</v>
      </c>
      <c r="O696" s="141">
        <f t="shared" si="946"/>
        <v>20</v>
      </c>
      <c r="P696" s="19">
        <f t="shared" si="958"/>
        <v>76.34</v>
      </c>
      <c r="Q696" s="20"/>
      <c r="R696" s="17"/>
      <c r="S696" s="14"/>
      <c r="T696" s="14"/>
      <c r="U696" s="16">
        <v>20</v>
      </c>
      <c r="V696" s="14">
        <f t="shared" ref="V696" si="961">U696*E696</f>
        <v>76.34</v>
      </c>
      <c r="W696" s="71"/>
      <c r="X696" s="24"/>
      <c r="Y696" s="21">
        <f t="shared" ref="Y696" si="962">G696-V696</f>
        <v>76.34</v>
      </c>
      <c r="Z696" s="25"/>
      <c r="AA696" s="25"/>
      <c r="AB696" s="26"/>
      <c r="AC696" s="26"/>
      <c r="AD696" s="26"/>
      <c r="AE696" s="22"/>
      <c r="AF696" s="22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6"/>
      <c r="BL696" s="26"/>
      <c r="BM696" s="26"/>
      <c r="BN696" s="26"/>
      <c r="BO696" s="26"/>
      <c r="BP696" s="26"/>
      <c r="BQ696" s="26"/>
      <c r="BR696" s="26"/>
      <c r="BS696" s="26"/>
      <c r="BT696" s="26"/>
      <c r="BU696" s="26"/>
      <c r="BV696" s="26"/>
      <c r="BW696" s="26"/>
      <c r="BX696" s="26"/>
      <c r="BY696" s="26"/>
      <c r="BZ696" s="26"/>
      <c r="CA696" s="26"/>
      <c r="CB696" s="26"/>
      <c r="CC696" s="26"/>
      <c r="CD696" s="26"/>
      <c r="CE696" s="26"/>
      <c r="CF696" s="26"/>
      <c r="CG696" s="26"/>
      <c r="CH696" s="26"/>
      <c r="CI696" s="26"/>
      <c r="CJ696" s="26"/>
      <c r="CK696" s="26"/>
      <c r="CL696" s="26"/>
      <c r="CM696" s="26"/>
      <c r="CN696" s="26"/>
      <c r="CO696" s="26"/>
      <c r="CP696" s="26"/>
      <c r="CQ696" s="26"/>
      <c r="CR696" s="26"/>
      <c r="CS696" s="26"/>
      <c r="CT696" s="26"/>
      <c r="CU696" s="26"/>
      <c r="CV696" s="26"/>
      <c r="CW696" s="26"/>
      <c r="CX696" s="26"/>
    </row>
    <row r="697" spans="1:102" ht="38.25" customHeight="1">
      <c r="A697" s="131">
        <v>13</v>
      </c>
      <c r="B697" s="13" t="s">
        <v>35</v>
      </c>
      <c r="C697" s="14" t="s">
        <v>20</v>
      </c>
      <c r="D697" s="131" t="s">
        <v>82</v>
      </c>
      <c r="E697" s="14">
        <v>16.91</v>
      </c>
      <c r="F697" s="131">
        <v>0</v>
      </c>
      <c r="G697" s="17">
        <f t="shared" ref="G697:G710" si="963">F697*E697</f>
        <v>0</v>
      </c>
      <c r="H697" s="18">
        <v>44358</v>
      </c>
      <c r="I697" s="12"/>
      <c r="J697" s="134"/>
      <c r="K697" s="141"/>
      <c r="L697" s="85">
        <f t="shared" ref="L697:L710" si="964">K697*E697</f>
        <v>0</v>
      </c>
      <c r="M697" s="141">
        <v>1020</v>
      </c>
      <c r="N697" s="18">
        <v>43890</v>
      </c>
      <c r="O697" s="141">
        <f t="shared" si="946"/>
        <v>0</v>
      </c>
      <c r="P697" s="19">
        <f t="shared" si="955"/>
        <v>0</v>
      </c>
      <c r="Q697" s="131"/>
      <c r="R697" s="131"/>
      <c r="S697" s="131"/>
      <c r="T697" s="131"/>
      <c r="U697" s="131">
        <v>0</v>
      </c>
      <c r="V697" s="17">
        <f t="shared" si="947"/>
        <v>0</v>
      </c>
      <c r="W697" s="81"/>
      <c r="X697" s="83"/>
      <c r="AF697" s="22"/>
      <c r="AG697" s="22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  <c r="CX697" s="6"/>
    </row>
    <row r="698" spans="1:102" ht="38.25" customHeight="1">
      <c r="A698" s="131">
        <v>14</v>
      </c>
      <c r="B698" s="13" t="s">
        <v>35</v>
      </c>
      <c r="C698" s="14" t="s">
        <v>20</v>
      </c>
      <c r="D698" s="131" t="s">
        <v>140</v>
      </c>
      <c r="E698" s="14">
        <v>16.91</v>
      </c>
      <c r="F698" s="131">
        <v>0</v>
      </c>
      <c r="G698" s="17">
        <f t="shared" ref="G698:G700" si="965">F698*E698</f>
        <v>0</v>
      </c>
      <c r="H698" s="18">
        <v>44351</v>
      </c>
      <c r="I698" s="12">
        <v>44266</v>
      </c>
      <c r="J698" s="134">
        <v>300</v>
      </c>
      <c r="K698" s="141">
        <v>100</v>
      </c>
      <c r="L698" s="85">
        <f t="shared" ref="L698:L699" si="966">K698*E698</f>
        <v>1691</v>
      </c>
      <c r="M698" s="141">
        <v>225</v>
      </c>
      <c r="N698" s="18">
        <v>44259</v>
      </c>
      <c r="O698" s="141">
        <f t="shared" si="946"/>
        <v>0</v>
      </c>
      <c r="P698" s="19">
        <f t="shared" ref="P698:P700" si="967">O698*E698</f>
        <v>0</v>
      </c>
      <c r="Q698" s="131"/>
      <c r="R698" s="131"/>
      <c r="S698" s="131"/>
      <c r="T698" s="131"/>
      <c r="U698" s="131">
        <v>0</v>
      </c>
      <c r="V698" s="17">
        <f t="shared" ref="V698:V699" si="968">U698*E698</f>
        <v>0</v>
      </c>
      <c r="W698" s="81"/>
      <c r="X698" s="83"/>
      <c r="AF698" s="22"/>
      <c r="AG698" s="22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</row>
    <row r="699" spans="1:102" ht="38.25" customHeight="1">
      <c r="A699" s="131">
        <v>15</v>
      </c>
      <c r="B699" s="13" t="s">
        <v>35</v>
      </c>
      <c r="C699" s="14" t="s">
        <v>20</v>
      </c>
      <c r="D699" s="131" t="s">
        <v>82</v>
      </c>
      <c r="E699" s="14">
        <v>16.91</v>
      </c>
      <c r="F699" s="144">
        <v>20</v>
      </c>
      <c r="G699" s="17">
        <f t="shared" si="965"/>
        <v>338.2</v>
      </c>
      <c r="H699" s="18">
        <v>44358</v>
      </c>
      <c r="I699" s="84">
        <v>44329</v>
      </c>
      <c r="J699" s="134">
        <v>1114</v>
      </c>
      <c r="K699" s="141">
        <v>60</v>
      </c>
      <c r="L699" s="85">
        <f t="shared" si="966"/>
        <v>1014.6</v>
      </c>
      <c r="M699" s="141">
        <v>460</v>
      </c>
      <c r="N699" s="18">
        <v>44308</v>
      </c>
      <c r="O699" s="141">
        <f t="shared" si="946"/>
        <v>20</v>
      </c>
      <c r="P699" s="19">
        <f t="shared" si="967"/>
        <v>338.2</v>
      </c>
      <c r="Q699" s="131"/>
      <c r="R699" s="131"/>
      <c r="S699" s="131"/>
      <c r="T699" s="131"/>
      <c r="U699" s="144">
        <v>0</v>
      </c>
      <c r="V699" s="17">
        <f t="shared" si="968"/>
        <v>0</v>
      </c>
      <c r="W699" s="81"/>
      <c r="X699" s="83"/>
      <c r="AF699" s="22"/>
      <c r="AG699" s="22"/>
    </row>
    <row r="700" spans="1:102" ht="31.5" customHeight="1">
      <c r="A700" s="131">
        <v>16</v>
      </c>
      <c r="B700" s="13" t="s">
        <v>35</v>
      </c>
      <c r="C700" s="14" t="s">
        <v>20</v>
      </c>
      <c r="D700" s="131" t="s">
        <v>202</v>
      </c>
      <c r="E700" s="14">
        <v>20.27</v>
      </c>
      <c r="F700" s="131">
        <v>0</v>
      </c>
      <c r="G700" s="17">
        <f t="shared" si="965"/>
        <v>0</v>
      </c>
      <c r="H700" s="18">
        <v>45091</v>
      </c>
      <c r="I700" s="12">
        <v>44364</v>
      </c>
      <c r="J700" s="134">
        <v>1649</v>
      </c>
      <c r="K700" s="141">
        <v>200</v>
      </c>
      <c r="L700" s="17">
        <f>K700*E700</f>
        <v>4054</v>
      </c>
      <c r="M700" s="141">
        <v>279</v>
      </c>
      <c r="N700" s="18">
        <v>43538</v>
      </c>
      <c r="O700" s="16">
        <f>K700-U700</f>
        <v>20</v>
      </c>
      <c r="P700" s="96">
        <f t="shared" si="967"/>
        <v>405.4</v>
      </c>
      <c r="Q700" s="131"/>
      <c r="R700" s="131"/>
      <c r="S700" s="131"/>
      <c r="T700" s="131"/>
      <c r="U700" s="131">
        <v>180</v>
      </c>
      <c r="V700" s="17">
        <f>U700*E700</f>
        <v>3648.6</v>
      </c>
      <c r="W700" s="81"/>
      <c r="X700" s="83"/>
      <c r="AF700" s="22"/>
      <c r="AG700" s="22"/>
    </row>
    <row r="701" spans="1:102" ht="38.25" customHeight="1">
      <c r="A701" s="131">
        <v>17</v>
      </c>
      <c r="B701" s="13" t="s">
        <v>44</v>
      </c>
      <c r="C701" s="14" t="s">
        <v>20</v>
      </c>
      <c r="D701" s="131" t="s">
        <v>144</v>
      </c>
      <c r="E701" s="96">
        <v>59.100999999999999</v>
      </c>
      <c r="F701" s="141">
        <v>0</v>
      </c>
      <c r="G701" s="96">
        <f t="shared" si="963"/>
        <v>0</v>
      </c>
      <c r="H701" s="18">
        <v>44469</v>
      </c>
      <c r="I701" s="12">
        <v>44266</v>
      </c>
      <c r="J701" s="134">
        <v>300</v>
      </c>
      <c r="K701" s="141">
        <v>100</v>
      </c>
      <c r="L701" s="14">
        <f t="shared" si="964"/>
        <v>5910.1</v>
      </c>
      <c r="M701" s="141">
        <v>228</v>
      </c>
      <c r="N701" s="18">
        <v>44259</v>
      </c>
      <c r="O701" s="141">
        <f t="shared" si="946"/>
        <v>0</v>
      </c>
      <c r="P701" s="19">
        <f t="shared" si="955"/>
        <v>0</v>
      </c>
      <c r="Q701" s="97"/>
      <c r="R701" s="14"/>
      <c r="S701" s="14"/>
      <c r="T701" s="14"/>
      <c r="U701" s="141">
        <v>0</v>
      </c>
      <c r="V701" s="14">
        <f t="shared" si="947"/>
        <v>0</v>
      </c>
      <c r="W701" s="71"/>
      <c r="X701" s="83">
        <f>G701-V701</f>
        <v>0</v>
      </c>
      <c r="AF701" s="22"/>
      <c r="AG701" s="22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6"/>
      <c r="CE701" s="6"/>
      <c r="CF701" s="6"/>
      <c r="CG701" s="6"/>
      <c r="CH701" s="6"/>
      <c r="CI701" s="6"/>
      <c r="CJ701" s="6"/>
      <c r="CK701" s="6"/>
      <c r="CL701" s="6"/>
      <c r="CM701" s="6"/>
      <c r="CN701" s="6"/>
      <c r="CO701" s="6"/>
      <c r="CP701" s="6"/>
      <c r="CQ701" s="6"/>
      <c r="CR701" s="6"/>
      <c r="CS701" s="6"/>
      <c r="CT701" s="6"/>
      <c r="CU701" s="6"/>
      <c r="CV701" s="6"/>
      <c r="CW701" s="6"/>
      <c r="CX701" s="6"/>
    </row>
    <row r="702" spans="1:102" ht="38.25" customHeight="1">
      <c r="A702" s="131">
        <v>18</v>
      </c>
      <c r="B702" s="13" t="s">
        <v>44</v>
      </c>
      <c r="C702" s="14" t="s">
        <v>20</v>
      </c>
      <c r="D702" s="131" t="s">
        <v>144</v>
      </c>
      <c r="E702" s="96">
        <v>59.100999999999999</v>
      </c>
      <c r="F702" s="16">
        <v>240</v>
      </c>
      <c r="G702" s="96">
        <f t="shared" si="963"/>
        <v>14184.24</v>
      </c>
      <c r="H702" s="18">
        <v>44469</v>
      </c>
      <c r="I702" s="84">
        <v>44329</v>
      </c>
      <c r="J702" s="134">
        <v>1114</v>
      </c>
      <c r="K702" s="141">
        <v>300</v>
      </c>
      <c r="L702" s="14">
        <f t="shared" si="964"/>
        <v>17730.3</v>
      </c>
      <c r="M702" s="141">
        <v>228</v>
      </c>
      <c r="N702" s="18">
        <v>44259</v>
      </c>
      <c r="O702" s="141">
        <f t="shared" si="946"/>
        <v>100</v>
      </c>
      <c r="P702" s="19">
        <f t="shared" si="955"/>
        <v>5910.1</v>
      </c>
      <c r="Q702" s="97"/>
      <c r="R702" s="14"/>
      <c r="S702" s="14"/>
      <c r="T702" s="14"/>
      <c r="U702" s="16">
        <v>140</v>
      </c>
      <c r="V702" s="14">
        <f t="shared" si="947"/>
        <v>8274.14</v>
      </c>
      <c r="W702" s="71"/>
      <c r="X702" s="83">
        <f t="shared" ref="X702" si="969">G702-V702</f>
        <v>5910.1</v>
      </c>
      <c r="AF702" s="22"/>
      <c r="AG702" s="22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6"/>
      <c r="CM702" s="6"/>
      <c r="CN702" s="6"/>
      <c r="CO702" s="6"/>
      <c r="CP702" s="6"/>
      <c r="CQ702" s="6"/>
      <c r="CR702" s="6"/>
      <c r="CS702" s="6"/>
      <c r="CT702" s="6"/>
      <c r="CU702" s="6"/>
      <c r="CV702" s="6"/>
      <c r="CW702" s="6"/>
      <c r="CX702" s="6"/>
    </row>
    <row r="703" spans="1:102" ht="38.25" customHeight="1">
      <c r="A703" s="131">
        <v>19</v>
      </c>
      <c r="B703" s="13" t="s">
        <v>44</v>
      </c>
      <c r="C703" s="14" t="s">
        <v>20</v>
      </c>
      <c r="D703" s="131" t="s">
        <v>144</v>
      </c>
      <c r="E703" s="96">
        <v>59.100999999999999</v>
      </c>
      <c r="F703" s="141">
        <v>0</v>
      </c>
      <c r="G703" s="96">
        <f t="shared" si="963"/>
        <v>0</v>
      </c>
      <c r="H703" s="18">
        <v>44469</v>
      </c>
      <c r="I703" s="12">
        <v>44364</v>
      </c>
      <c r="J703" s="134">
        <v>1649</v>
      </c>
      <c r="K703" s="141">
        <v>200</v>
      </c>
      <c r="L703" s="14">
        <f t="shared" si="964"/>
        <v>11820.2</v>
      </c>
      <c r="M703" s="141">
        <v>228</v>
      </c>
      <c r="N703" s="18">
        <v>44259</v>
      </c>
      <c r="O703" s="16">
        <f>K703-U703</f>
        <v>0</v>
      </c>
      <c r="P703" s="19">
        <f t="shared" si="955"/>
        <v>0</v>
      </c>
      <c r="Q703" s="97"/>
      <c r="R703" s="14"/>
      <c r="S703" s="14"/>
      <c r="T703" s="14"/>
      <c r="U703" s="141">
        <f>K703</f>
        <v>200</v>
      </c>
      <c r="V703" s="14">
        <f t="shared" si="947"/>
        <v>11820.2</v>
      </c>
      <c r="W703" s="71"/>
      <c r="X703" s="83">
        <f>G703-V703</f>
        <v>-11820.2</v>
      </c>
      <c r="AF703" s="22"/>
      <c r="AG703" s="22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  <c r="CE703" s="6"/>
      <c r="CF703" s="6"/>
      <c r="CG703" s="6"/>
      <c r="CH703" s="6"/>
      <c r="CI703" s="6"/>
      <c r="CJ703" s="6"/>
      <c r="CK703" s="6"/>
      <c r="CL703" s="6"/>
      <c r="CM703" s="6"/>
      <c r="CN703" s="6"/>
      <c r="CO703" s="6"/>
      <c r="CP703" s="6"/>
      <c r="CQ703" s="6"/>
      <c r="CR703" s="6"/>
      <c r="CS703" s="6"/>
      <c r="CT703" s="6"/>
      <c r="CU703" s="6"/>
      <c r="CV703" s="6"/>
      <c r="CW703" s="6"/>
      <c r="CX703" s="6"/>
    </row>
    <row r="704" spans="1:102" ht="34.5" customHeight="1">
      <c r="A704" s="131">
        <v>20</v>
      </c>
      <c r="B704" s="31" t="s">
        <v>77</v>
      </c>
      <c r="C704" s="131" t="s">
        <v>20</v>
      </c>
      <c r="D704" s="131" t="s">
        <v>154</v>
      </c>
      <c r="E704" s="32">
        <v>5.4969999999999999</v>
      </c>
      <c r="F704" s="16">
        <v>0</v>
      </c>
      <c r="G704" s="17">
        <f t="shared" si="963"/>
        <v>0</v>
      </c>
      <c r="H704" s="33">
        <v>44405</v>
      </c>
      <c r="I704" s="12">
        <v>44224</v>
      </c>
      <c r="J704" s="134">
        <v>109</v>
      </c>
      <c r="K704" s="34">
        <v>200</v>
      </c>
      <c r="L704" s="14">
        <f t="shared" si="964"/>
        <v>1099.4000000000001</v>
      </c>
      <c r="M704" s="134">
        <v>1250</v>
      </c>
      <c r="N704" s="12">
        <v>44152</v>
      </c>
      <c r="O704" s="141">
        <f t="shared" si="946"/>
        <v>0</v>
      </c>
      <c r="P704" s="19">
        <f t="shared" si="955"/>
        <v>0</v>
      </c>
      <c r="Q704" s="20"/>
      <c r="R704" s="17"/>
      <c r="S704" s="124"/>
      <c r="T704" s="124"/>
      <c r="U704" s="16">
        <v>0</v>
      </c>
      <c r="V704" s="14">
        <f t="shared" si="947"/>
        <v>0</v>
      </c>
      <c r="W704" s="71"/>
      <c r="X704" s="83">
        <f>G704-V704</f>
        <v>0</v>
      </c>
      <c r="AF704" s="22"/>
      <c r="AG704" s="22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/>
      <c r="CE704" s="6"/>
      <c r="CF704" s="6"/>
      <c r="CG704" s="6"/>
      <c r="CH704" s="6"/>
      <c r="CI704" s="6"/>
      <c r="CJ704" s="6"/>
      <c r="CK704" s="6"/>
      <c r="CL704" s="6"/>
      <c r="CM704" s="6"/>
      <c r="CN704" s="6"/>
      <c r="CO704" s="6"/>
      <c r="CP704" s="6"/>
      <c r="CQ704" s="6"/>
      <c r="CR704" s="6"/>
      <c r="CS704" s="6"/>
      <c r="CT704" s="6"/>
      <c r="CU704" s="6"/>
      <c r="CV704" s="6"/>
      <c r="CW704" s="6"/>
      <c r="CX704" s="6"/>
    </row>
    <row r="705" spans="1:102" ht="34.5" customHeight="1">
      <c r="A705" s="131">
        <v>21</v>
      </c>
      <c r="B705" s="31" t="s">
        <v>77</v>
      </c>
      <c r="C705" s="131" t="s">
        <v>20</v>
      </c>
      <c r="D705" s="131" t="s">
        <v>154</v>
      </c>
      <c r="E705" s="32">
        <v>5.4969999999999999</v>
      </c>
      <c r="F705" s="16">
        <v>150</v>
      </c>
      <c r="G705" s="17">
        <f t="shared" ref="G705" si="970">F705*E705</f>
        <v>824.55</v>
      </c>
      <c r="H705" s="33">
        <v>44450</v>
      </c>
      <c r="I705" s="12">
        <v>44266</v>
      </c>
      <c r="J705" s="134">
        <v>300</v>
      </c>
      <c r="K705" s="34">
        <v>150</v>
      </c>
      <c r="L705" s="14">
        <f t="shared" ref="L705" si="971">K705*E705</f>
        <v>824.55</v>
      </c>
      <c r="M705" s="134">
        <v>227</v>
      </c>
      <c r="N705" s="12">
        <v>44259</v>
      </c>
      <c r="O705" s="141">
        <f t="shared" si="946"/>
        <v>70</v>
      </c>
      <c r="P705" s="19">
        <f t="shared" ref="P705" si="972">O705*E705</f>
        <v>384.78999999999996</v>
      </c>
      <c r="Q705" s="20"/>
      <c r="R705" s="17"/>
      <c r="S705" s="124"/>
      <c r="T705" s="124"/>
      <c r="U705" s="16">
        <v>80</v>
      </c>
      <c r="V705" s="14">
        <f t="shared" ref="V705" si="973">U705*E705</f>
        <v>439.76</v>
      </c>
      <c r="W705" s="71"/>
      <c r="X705" s="83">
        <f>G705-V705</f>
        <v>384.78999999999996</v>
      </c>
      <c r="AF705" s="22"/>
      <c r="AG705" s="22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/>
      <c r="CE705" s="6"/>
      <c r="CF705" s="6"/>
      <c r="CG705" s="6"/>
      <c r="CH705" s="6"/>
      <c r="CI705" s="6"/>
      <c r="CJ705" s="6"/>
      <c r="CK705" s="6"/>
      <c r="CL705" s="6"/>
      <c r="CM705" s="6"/>
      <c r="CN705" s="6"/>
      <c r="CO705" s="6"/>
      <c r="CP705" s="6"/>
      <c r="CQ705" s="6"/>
      <c r="CR705" s="6"/>
      <c r="CS705" s="6"/>
      <c r="CT705" s="6"/>
      <c r="CU705" s="6"/>
      <c r="CV705" s="6"/>
      <c r="CW705" s="6"/>
      <c r="CX705" s="6"/>
    </row>
    <row r="706" spans="1:102" ht="34.5" customHeight="1">
      <c r="A706" s="131">
        <v>22</v>
      </c>
      <c r="B706" s="31" t="s">
        <v>77</v>
      </c>
      <c r="C706" s="131" t="s">
        <v>20</v>
      </c>
      <c r="D706" s="131" t="s">
        <v>151</v>
      </c>
      <c r="E706" s="32">
        <v>5.4969999999999999</v>
      </c>
      <c r="F706" s="16">
        <v>150</v>
      </c>
      <c r="G706" s="17">
        <f>F706*E706</f>
        <v>824.55</v>
      </c>
      <c r="H706" s="33">
        <v>44505</v>
      </c>
      <c r="I706" s="84">
        <v>44329</v>
      </c>
      <c r="J706" s="134">
        <v>1114</v>
      </c>
      <c r="K706" s="34">
        <v>150</v>
      </c>
      <c r="L706" s="14">
        <f>K706*E706</f>
        <v>824.55</v>
      </c>
      <c r="M706" s="134">
        <v>227</v>
      </c>
      <c r="N706" s="12">
        <v>44259</v>
      </c>
      <c r="O706" s="141">
        <f t="shared" si="946"/>
        <v>0</v>
      </c>
      <c r="P706" s="19">
        <f>O706*E706</f>
        <v>0</v>
      </c>
      <c r="Q706" s="20"/>
      <c r="R706" s="17"/>
      <c r="S706" s="124"/>
      <c r="T706" s="124"/>
      <c r="U706" s="16">
        <v>150</v>
      </c>
      <c r="V706" s="14">
        <f>U706*E706</f>
        <v>824.55</v>
      </c>
      <c r="W706" s="71"/>
      <c r="X706" s="83">
        <f t="shared" ref="X706" si="974">G706-V706</f>
        <v>0</v>
      </c>
      <c r="AF706" s="22"/>
      <c r="AG706" s="22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/>
      <c r="CE706" s="6"/>
      <c r="CF706" s="6"/>
      <c r="CG706" s="6"/>
      <c r="CH706" s="6"/>
      <c r="CI706" s="6"/>
      <c r="CJ706" s="6"/>
      <c r="CK706" s="6"/>
      <c r="CL706" s="6"/>
      <c r="CM706" s="6"/>
      <c r="CN706" s="6"/>
      <c r="CO706" s="6"/>
      <c r="CP706" s="6"/>
      <c r="CQ706" s="6"/>
      <c r="CR706" s="6"/>
      <c r="CS706" s="6"/>
      <c r="CT706" s="6"/>
      <c r="CU706" s="6"/>
      <c r="CV706" s="6"/>
      <c r="CW706" s="6"/>
      <c r="CX706" s="6"/>
    </row>
    <row r="707" spans="1:102" ht="51.75" customHeight="1">
      <c r="A707" s="131">
        <v>23</v>
      </c>
      <c r="B707" s="13" t="s">
        <v>100</v>
      </c>
      <c r="C707" s="124" t="s">
        <v>20</v>
      </c>
      <c r="D707" s="131" t="s">
        <v>89</v>
      </c>
      <c r="E707" s="23">
        <v>36.090000000000003</v>
      </c>
      <c r="F707" s="16">
        <v>0</v>
      </c>
      <c r="G707" s="17">
        <f t="shared" si="963"/>
        <v>0</v>
      </c>
      <c r="H707" s="18">
        <v>44439</v>
      </c>
      <c r="I707" s="12"/>
      <c r="J707" s="134"/>
      <c r="K707" s="141"/>
      <c r="L707" s="14">
        <f t="shared" si="964"/>
        <v>0</v>
      </c>
      <c r="M707" s="141">
        <v>1237</v>
      </c>
      <c r="N707" s="18">
        <v>43773</v>
      </c>
      <c r="O707" s="141">
        <f t="shared" si="946"/>
        <v>0</v>
      </c>
      <c r="P707" s="19">
        <f t="shared" si="955"/>
        <v>0</v>
      </c>
      <c r="Q707" s="20"/>
      <c r="R707" s="17"/>
      <c r="S707" s="28"/>
      <c r="T707" s="28"/>
      <c r="U707" s="16">
        <v>0</v>
      </c>
      <c r="V707" s="14">
        <f t="shared" si="947"/>
        <v>0</v>
      </c>
      <c r="W707" s="71"/>
      <c r="Y707" s="21">
        <f>G707-V707</f>
        <v>0</v>
      </c>
      <c r="AE707" s="22"/>
      <c r="AF707" s="22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/>
      <c r="CE707" s="6"/>
      <c r="CF707" s="6"/>
      <c r="CG707" s="6"/>
      <c r="CH707" s="6"/>
      <c r="CI707" s="6"/>
      <c r="CJ707" s="6"/>
      <c r="CK707" s="6"/>
      <c r="CL707" s="6"/>
      <c r="CM707" s="6"/>
      <c r="CN707" s="6"/>
      <c r="CO707" s="6"/>
      <c r="CP707" s="6"/>
      <c r="CQ707" s="6"/>
      <c r="CR707" s="6"/>
      <c r="CS707" s="6"/>
      <c r="CT707" s="6"/>
      <c r="CU707" s="6"/>
      <c r="CV707" s="6"/>
      <c r="CW707" s="6"/>
      <c r="CX707" s="6"/>
    </row>
    <row r="708" spans="1:102" ht="51.75" customHeight="1">
      <c r="A708" s="131">
        <v>24</v>
      </c>
      <c r="B708" s="13" t="s">
        <v>100</v>
      </c>
      <c r="C708" s="124" t="s">
        <v>20</v>
      </c>
      <c r="D708" s="131" t="s">
        <v>91</v>
      </c>
      <c r="E708" s="23">
        <v>36.090000000000003</v>
      </c>
      <c r="F708" s="16">
        <v>73</v>
      </c>
      <c r="G708" s="17">
        <f t="shared" ref="G708:G709" si="975">F708*E708</f>
        <v>2634.57</v>
      </c>
      <c r="H708" s="18">
        <v>44439</v>
      </c>
      <c r="I708" s="12">
        <v>44266</v>
      </c>
      <c r="J708" s="134">
        <v>300</v>
      </c>
      <c r="K708" s="141">
        <v>100</v>
      </c>
      <c r="L708" s="14">
        <f t="shared" ref="L708:L709" si="976">K708*E708</f>
        <v>3609.0000000000005</v>
      </c>
      <c r="M708" s="141">
        <v>1237</v>
      </c>
      <c r="N708" s="18">
        <v>43773</v>
      </c>
      <c r="O708" s="141">
        <f t="shared" si="946"/>
        <v>25</v>
      </c>
      <c r="P708" s="19">
        <f t="shared" ref="P708:P709" si="977">O708*E708</f>
        <v>902.25000000000011</v>
      </c>
      <c r="Q708" s="20"/>
      <c r="R708" s="17"/>
      <c r="S708" s="28"/>
      <c r="T708" s="28"/>
      <c r="U708" s="16">
        <v>48</v>
      </c>
      <c r="V708" s="14">
        <f t="shared" ref="V708:V709" si="978">U708*E708</f>
        <v>1732.3200000000002</v>
      </c>
      <c r="W708" s="71"/>
      <c r="Y708" s="21">
        <f>G708-V708</f>
        <v>902.25</v>
      </c>
      <c r="AE708" s="22"/>
      <c r="AF708" s="22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/>
      <c r="CE708" s="6"/>
      <c r="CF708" s="6"/>
      <c r="CG708" s="6"/>
      <c r="CH708" s="6"/>
      <c r="CI708" s="6"/>
      <c r="CJ708" s="6"/>
      <c r="CK708" s="6"/>
      <c r="CL708" s="6"/>
      <c r="CM708" s="6"/>
      <c r="CN708" s="6"/>
      <c r="CO708" s="6"/>
      <c r="CP708" s="6"/>
      <c r="CQ708" s="6"/>
      <c r="CR708" s="6"/>
      <c r="CS708" s="6"/>
      <c r="CT708" s="6"/>
      <c r="CU708" s="6"/>
      <c r="CV708" s="6"/>
      <c r="CW708" s="6"/>
      <c r="CX708" s="6"/>
    </row>
    <row r="709" spans="1:102" ht="30.75" customHeight="1">
      <c r="A709" s="131">
        <v>25</v>
      </c>
      <c r="B709" s="31" t="s">
        <v>42</v>
      </c>
      <c r="C709" s="14" t="s">
        <v>20</v>
      </c>
      <c r="D709" s="131" t="s">
        <v>156</v>
      </c>
      <c r="E709" s="32">
        <v>123.47</v>
      </c>
      <c r="F709" s="16">
        <v>0</v>
      </c>
      <c r="G709" s="14">
        <f t="shared" si="975"/>
        <v>0</v>
      </c>
      <c r="H709" s="33">
        <v>44469</v>
      </c>
      <c r="I709" s="12"/>
      <c r="J709" s="134"/>
      <c r="K709" s="34"/>
      <c r="L709" s="14">
        <f t="shared" si="976"/>
        <v>0</v>
      </c>
      <c r="M709" s="134">
        <v>1279</v>
      </c>
      <c r="N709" s="12">
        <v>44154</v>
      </c>
      <c r="O709" s="141">
        <f t="shared" si="946"/>
        <v>0</v>
      </c>
      <c r="P709" s="19">
        <f t="shared" si="977"/>
        <v>0</v>
      </c>
      <c r="Q709" s="20"/>
      <c r="R709" s="17"/>
      <c r="S709" s="124"/>
      <c r="T709" s="124"/>
      <c r="U709" s="16">
        <v>0</v>
      </c>
      <c r="V709" s="14">
        <f t="shared" si="978"/>
        <v>0</v>
      </c>
      <c r="W709" s="71"/>
      <c r="X709" s="83"/>
      <c r="AF709" s="22"/>
      <c r="AG709" s="22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CR709" s="6"/>
      <c r="CS709" s="6"/>
      <c r="CT709" s="6"/>
      <c r="CU709" s="6"/>
      <c r="CV709" s="6"/>
      <c r="CW709" s="6"/>
      <c r="CX709" s="6"/>
    </row>
    <row r="710" spans="1:102" ht="30.75" customHeight="1">
      <c r="A710" s="131">
        <v>26</v>
      </c>
      <c r="B710" s="31" t="s">
        <v>42</v>
      </c>
      <c r="C710" s="14" t="s">
        <v>20</v>
      </c>
      <c r="D710" s="131" t="s">
        <v>112</v>
      </c>
      <c r="E710" s="32">
        <v>132.83000000000001</v>
      </c>
      <c r="F710" s="16">
        <v>230</v>
      </c>
      <c r="G710" s="14">
        <f t="shared" si="963"/>
        <v>30550.9</v>
      </c>
      <c r="H710" s="33">
        <v>44469</v>
      </c>
      <c r="I710" s="12">
        <v>44266</v>
      </c>
      <c r="J710" s="134">
        <v>300</v>
      </c>
      <c r="K710" s="34">
        <v>300</v>
      </c>
      <c r="L710" s="14">
        <f t="shared" si="964"/>
        <v>39849.000000000007</v>
      </c>
      <c r="M710" s="134">
        <v>96</v>
      </c>
      <c r="N710" s="12">
        <v>44232</v>
      </c>
      <c r="O710" s="141">
        <f t="shared" si="946"/>
        <v>56</v>
      </c>
      <c r="P710" s="19">
        <f t="shared" ref="P710" si="979">O710*E710</f>
        <v>7438.4800000000005</v>
      </c>
      <c r="Q710" s="20"/>
      <c r="R710" s="17"/>
      <c r="S710" s="124"/>
      <c r="T710" s="124"/>
      <c r="U710" s="16">
        <v>174</v>
      </c>
      <c r="V710" s="14">
        <f t="shared" si="947"/>
        <v>23112.420000000002</v>
      </c>
      <c r="W710" s="71"/>
      <c r="X710" s="83"/>
      <c r="AF710" s="22"/>
      <c r="AG710" s="22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6"/>
      <c r="CR710" s="6"/>
      <c r="CS710" s="6"/>
      <c r="CT710" s="6"/>
      <c r="CU710" s="6"/>
      <c r="CV710" s="6"/>
      <c r="CW710" s="6"/>
      <c r="CX710" s="6"/>
    </row>
    <row r="711" spans="1:102" ht="38.25" customHeight="1">
      <c r="A711" s="87"/>
      <c r="B711" s="36" t="s">
        <v>14</v>
      </c>
      <c r="C711" s="128"/>
      <c r="D711" s="41"/>
      <c r="E711" s="41"/>
      <c r="F711" s="42">
        <f>SUM(F685:F710)</f>
        <v>1933</v>
      </c>
      <c r="G711" s="41">
        <f>SUM(G685:G710)</f>
        <v>57167.63</v>
      </c>
      <c r="H711" s="82"/>
      <c r="I711" s="82"/>
      <c r="J711" s="38"/>
      <c r="K711" s="128">
        <f>SUM(K685:K710)</f>
        <v>5090</v>
      </c>
      <c r="L711" s="41">
        <f>SUM(L685:L710)</f>
        <v>113360.78</v>
      </c>
      <c r="M711" s="128"/>
      <c r="N711" s="82"/>
      <c r="O711" s="128">
        <f>SUM(O685:O710)</f>
        <v>551</v>
      </c>
      <c r="P711" s="41">
        <f>SUM(P685:P710)</f>
        <v>19179.82</v>
      </c>
      <c r="Q711" s="133"/>
      <c r="R711" s="41"/>
      <c r="S711" s="133"/>
      <c r="T711" s="133"/>
      <c r="U711" s="42">
        <f>SUM(U685:U710)</f>
        <v>2332</v>
      </c>
      <c r="V711" s="41">
        <f>SUM(V685:V710)</f>
        <v>56585.460000000006</v>
      </c>
      <c r="W711" s="89"/>
      <c r="X711" s="83">
        <f t="shared" ref="X711:X713" si="980">G711-V711</f>
        <v>582.16999999999098</v>
      </c>
      <c r="AF711" s="22"/>
      <c r="AG711" s="22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6"/>
      <c r="CE711" s="6"/>
      <c r="CF711" s="6"/>
      <c r="CG711" s="6"/>
      <c r="CH711" s="6"/>
      <c r="CI711" s="6"/>
      <c r="CJ711" s="6"/>
      <c r="CK711" s="6"/>
      <c r="CL711" s="6"/>
      <c r="CM711" s="6"/>
      <c r="CN711" s="6"/>
      <c r="CO711" s="6"/>
      <c r="CP711" s="6"/>
      <c r="CQ711" s="6"/>
      <c r="CR711" s="6"/>
      <c r="CS711" s="6"/>
      <c r="CT711" s="6"/>
      <c r="CU711" s="6"/>
      <c r="CV711" s="6"/>
      <c r="CW711" s="6"/>
      <c r="CX711" s="6"/>
    </row>
    <row r="712" spans="1:102" ht="45.75" customHeight="1">
      <c r="A712" s="204" t="s">
        <v>22</v>
      </c>
      <c r="B712" s="204"/>
      <c r="C712" s="204"/>
      <c r="D712" s="204"/>
      <c r="E712" s="204"/>
      <c r="F712" s="204"/>
      <c r="G712" s="204"/>
      <c r="H712" s="204"/>
      <c r="I712" s="204"/>
      <c r="J712" s="204"/>
      <c r="K712" s="204"/>
      <c r="L712" s="204"/>
      <c r="M712" s="204"/>
      <c r="N712" s="204"/>
      <c r="O712" s="204"/>
      <c r="P712" s="204"/>
      <c r="Q712" s="204"/>
      <c r="R712" s="204"/>
      <c r="S712" s="204"/>
      <c r="T712" s="204"/>
      <c r="U712" s="204"/>
      <c r="V712" s="204"/>
      <c r="W712" s="70"/>
      <c r="X712" s="83">
        <f t="shared" si="980"/>
        <v>0</v>
      </c>
      <c r="AF712" s="22"/>
      <c r="AG712" s="22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/>
      <c r="CR712" s="6"/>
      <c r="CS712" s="6"/>
      <c r="CT712" s="6"/>
      <c r="CU712" s="6"/>
      <c r="CV712" s="6"/>
      <c r="CW712" s="6"/>
      <c r="CX712" s="6"/>
    </row>
    <row r="713" spans="1:102" ht="25.5" customHeight="1">
      <c r="A713" s="131">
        <v>1</v>
      </c>
      <c r="B713" s="13" t="s">
        <v>40</v>
      </c>
      <c r="C713" s="14" t="s">
        <v>20</v>
      </c>
      <c r="D713" s="131" t="s">
        <v>136</v>
      </c>
      <c r="E713" s="15">
        <v>5.8849999999999998</v>
      </c>
      <c r="F713" s="16">
        <v>0</v>
      </c>
      <c r="G713" s="17">
        <f t="shared" ref="G713:G750" si="981">F713*E713</f>
        <v>0</v>
      </c>
      <c r="H713" s="18">
        <v>44926</v>
      </c>
      <c r="I713" s="12"/>
      <c r="J713" s="134"/>
      <c r="K713" s="141"/>
      <c r="L713" s="14">
        <f t="shared" ref="L713:L721" si="982">K713*E713</f>
        <v>0</v>
      </c>
      <c r="M713" s="141">
        <v>1397</v>
      </c>
      <c r="N713" s="18">
        <v>44180</v>
      </c>
      <c r="O713" s="141">
        <f t="shared" ref="O713:O757" si="983">F713-U713</f>
        <v>0</v>
      </c>
      <c r="P713" s="19">
        <f t="shared" ref="P713:P714" si="984">O713*E713</f>
        <v>0</v>
      </c>
      <c r="Q713" s="20"/>
      <c r="R713" s="17"/>
      <c r="S713" s="14"/>
      <c r="T713" s="14"/>
      <c r="U713" s="16">
        <v>0</v>
      </c>
      <c r="V713" s="14">
        <f t="shared" ref="V713:V721" si="985">U713*E713</f>
        <v>0</v>
      </c>
      <c r="W713" s="71"/>
      <c r="X713" s="83">
        <f t="shared" si="980"/>
        <v>0</v>
      </c>
      <c r="AF713" s="22"/>
      <c r="AG713" s="22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/>
      <c r="CR713" s="6"/>
      <c r="CS713" s="6"/>
      <c r="CT713" s="6"/>
      <c r="CU713" s="6"/>
      <c r="CV713" s="6"/>
      <c r="CW713" s="6"/>
      <c r="CX713" s="6"/>
    </row>
    <row r="714" spans="1:102" ht="25.5" customHeight="1">
      <c r="A714" s="131">
        <v>2</v>
      </c>
      <c r="B714" s="13" t="s">
        <v>40</v>
      </c>
      <c r="C714" s="14" t="s">
        <v>20</v>
      </c>
      <c r="D714" s="131" t="s">
        <v>189</v>
      </c>
      <c r="E714" s="15">
        <v>5.7190000000000003</v>
      </c>
      <c r="F714" s="16">
        <v>0</v>
      </c>
      <c r="G714" s="17">
        <f>F714*E714</f>
        <v>0</v>
      </c>
      <c r="H714" s="18">
        <v>44926</v>
      </c>
      <c r="I714" s="84">
        <v>44294</v>
      </c>
      <c r="J714" s="134">
        <v>707</v>
      </c>
      <c r="K714" s="141">
        <v>250</v>
      </c>
      <c r="L714" s="14">
        <f t="shared" si="982"/>
        <v>1429.75</v>
      </c>
      <c r="M714" s="141">
        <v>260</v>
      </c>
      <c r="N714" s="18">
        <v>44266</v>
      </c>
      <c r="O714" s="141">
        <f t="shared" si="983"/>
        <v>0</v>
      </c>
      <c r="P714" s="19">
        <f t="shared" si="984"/>
        <v>0</v>
      </c>
      <c r="Q714" s="20"/>
      <c r="R714" s="17"/>
      <c r="S714" s="14"/>
      <c r="T714" s="14"/>
      <c r="U714" s="16">
        <v>0</v>
      </c>
      <c r="V714" s="14">
        <f t="shared" si="985"/>
        <v>0</v>
      </c>
      <c r="W714" s="71"/>
      <c r="X714" s="83"/>
      <c r="AF714" s="22"/>
      <c r="AG714" s="22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6"/>
      <c r="CE714" s="6"/>
      <c r="CF714" s="6"/>
      <c r="CG714" s="6"/>
      <c r="CH714" s="6"/>
      <c r="CI714" s="6"/>
      <c r="CJ714" s="6"/>
      <c r="CK714" s="6"/>
      <c r="CL714" s="6"/>
      <c r="CM714" s="6"/>
      <c r="CN714" s="6"/>
      <c r="CO714" s="6"/>
      <c r="CP714" s="6"/>
      <c r="CQ714" s="6"/>
      <c r="CR714" s="6"/>
      <c r="CS714" s="6"/>
      <c r="CT714" s="6"/>
      <c r="CU714" s="6"/>
      <c r="CV714" s="6"/>
      <c r="CW714" s="6"/>
      <c r="CX714" s="6"/>
    </row>
    <row r="715" spans="1:102" s="27" customFormat="1" ht="47.25" customHeight="1">
      <c r="A715" s="131">
        <v>3</v>
      </c>
      <c r="B715" s="13" t="s">
        <v>40</v>
      </c>
      <c r="C715" s="14" t="s">
        <v>20</v>
      </c>
      <c r="D715" s="131" t="s">
        <v>189</v>
      </c>
      <c r="E715" s="23">
        <v>5.7190000000000003</v>
      </c>
      <c r="F715" s="141">
        <v>0</v>
      </c>
      <c r="G715" s="17">
        <f>F715*E715</f>
        <v>0</v>
      </c>
      <c r="H715" s="18">
        <v>44926</v>
      </c>
      <c r="I715" s="12">
        <v>44349</v>
      </c>
      <c r="J715" s="134">
        <v>1280</v>
      </c>
      <c r="K715" s="141">
        <v>500</v>
      </c>
      <c r="L715" s="14">
        <f>K715*E715</f>
        <v>2859.5</v>
      </c>
      <c r="M715" s="141">
        <v>566</v>
      </c>
      <c r="N715" s="18">
        <v>44337</v>
      </c>
      <c r="O715" s="16">
        <f>K715-U715</f>
        <v>150</v>
      </c>
      <c r="P715" s="19">
        <f>O715*E715</f>
        <v>857.85</v>
      </c>
      <c r="Q715" s="97"/>
      <c r="R715" s="14"/>
      <c r="S715" s="14"/>
      <c r="T715" s="14"/>
      <c r="U715" s="141">
        <v>350</v>
      </c>
      <c r="V715" s="14">
        <f>U715*E715</f>
        <v>2001.65</v>
      </c>
      <c r="W715" s="71"/>
      <c r="X715" s="156">
        <f>G715-V715</f>
        <v>-2001.65</v>
      </c>
      <c r="Y715" s="25"/>
      <c r="Z715" s="25"/>
      <c r="AA715" s="25"/>
      <c r="AB715" s="26"/>
      <c r="AC715" s="26"/>
      <c r="AD715" s="26"/>
      <c r="AE715" s="26"/>
      <c r="AF715" s="157"/>
      <c r="AG715" s="157"/>
    </row>
    <row r="716" spans="1:102" ht="43.5" customHeight="1">
      <c r="A716" s="131">
        <v>4</v>
      </c>
      <c r="B716" s="13" t="s">
        <v>39</v>
      </c>
      <c r="C716" s="14" t="s">
        <v>20</v>
      </c>
      <c r="D716" s="131" t="s">
        <v>119</v>
      </c>
      <c r="E716" s="135">
        <v>3.2789999999999999</v>
      </c>
      <c r="F716" s="16">
        <v>0</v>
      </c>
      <c r="G716" s="96">
        <f t="shared" si="981"/>
        <v>0</v>
      </c>
      <c r="H716" s="18">
        <v>44347</v>
      </c>
      <c r="I716" s="12">
        <v>44231</v>
      </c>
      <c r="J716" s="134">
        <v>186</v>
      </c>
      <c r="K716" s="141">
        <v>100</v>
      </c>
      <c r="L716" s="14">
        <f t="shared" si="982"/>
        <v>327.9</v>
      </c>
      <c r="M716" s="141">
        <v>312</v>
      </c>
      <c r="N716" s="18">
        <v>43903</v>
      </c>
      <c r="O716" s="141">
        <f t="shared" si="983"/>
        <v>0</v>
      </c>
      <c r="P716" s="19">
        <f t="shared" ref="P716:P750" si="986">O716*E716</f>
        <v>0</v>
      </c>
      <c r="Q716" s="131"/>
      <c r="R716" s="17"/>
      <c r="S716" s="28"/>
      <c r="T716" s="28"/>
      <c r="U716" s="16">
        <v>0</v>
      </c>
      <c r="V716" s="14">
        <f t="shared" si="985"/>
        <v>0</v>
      </c>
      <c r="W716" s="71"/>
      <c r="X716" s="83"/>
      <c r="AF716" s="22"/>
      <c r="AG716" s="22"/>
    </row>
    <row r="717" spans="1:102" ht="43.5" customHeight="1">
      <c r="A717" s="131">
        <v>5</v>
      </c>
      <c r="B717" s="13" t="s">
        <v>39</v>
      </c>
      <c r="C717" s="14" t="s">
        <v>20</v>
      </c>
      <c r="D717" s="131" t="s">
        <v>119</v>
      </c>
      <c r="E717" s="135">
        <v>3.2789999999999999</v>
      </c>
      <c r="F717" s="16">
        <v>0</v>
      </c>
      <c r="G717" s="96">
        <f t="shared" ref="G717" si="987">F717*E717</f>
        <v>0</v>
      </c>
      <c r="H717" s="18">
        <v>44347</v>
      </c>
      <c r="I717" s="12">
        <v>44260</v>
      </c>
      <c r="J717" s="134">
        <v>288</v>
      </c>
      <c r="K717" s="141">
        <v>960</v>
      </c>
      <c r="L717" s="14">
        <f t="shared" si="982"/>
        <v>3147.84</v>
      </c>
      <c r="M717" s="141">
        <v>223</v>
      </c>
      <c r="N717" s="18">
        <v>44258</v>
      </c>
      <c r="O717" s="141">
        <f t="shared" si="983"/>
        <v>0</v>
      </c>
      <c r="P717" s="19">
        <f t="shared" ref="P717" si="988">O717*E717</f>
        <v>0</v>
      </c>
      <c r="Q717" s="131"/>
      <c r="R717" s="17"/>
      <c r="S717" s="28"/>
      <c r="T717" s="28"/>
      <c r="U717" s="16">
        <v>0</v>
      </c>
      <c r="V717" s="14">
        <f t="shared" si="985"/>
        <v>0</v>
      </c>
      <c r="W717" s="71"/>
      <c r="X717" s="83"/>
      <c r="AF717" s="22"/>
      <c r="AG717" s="22"/>
    </row>
    <row r="718" spans="1:102" ht="43.5" customHeight="1">
      <c r="A718" s="131">
        <v>6</v>
      </c>
      <c r="B718" s="13" t="s">
        <v>39</v>
      </c>
      <c r="C718" s="14" t="s">
        <v>20</v>
      </c>
      <c r="D718" s="131" t="s">
        <v>119</v>
      </c>
      <c r="E718" s="135">
        <v>3.2789999999999999</v>
      </c>
      <c r="F718" s="16">
        <v>0</v>
      </c>
      <c r="G718" s="96">
        <f t="shared" ref="G718:G725" si="989">F718*E718</f>
        <v>0</v>
      </c>
      <c r="H718" s="18">
        <v>44347</v>
      </c>
      <c r="I718" s="12">
        <v>44271</v>
      </c>
      <c r="J718" s="134">
        <v>320</v>
      </c>
      <c r="K718" s="141">
        <v>840</v>
      </c>
      <c r="L718" s="14">
        <f t="shared" si="982"/>
        <v>2754.36</v>
      </c>
      <c r="M718" s="141">
        <v>223</v>
      </c>
      <c r="N718" s="18">
        <v>44258</v>
      </c>
      <c r="O718" s="141">
        <f t="shared" si="983"/>
        <v>0</v>
      </c>
      <c r="P718" s="19">
        <f t="shared" ref="P718:P725" si="990">O718*E718</f>
        <v>0</v>
      </c>
      <c r="Q718" s="131"/>
      <c r="R718" s="17"/>
      <c r="S718" s="28"/>
      <c r="T718" s="28"/>
      <c r="U718" s="16">
        <v>0</v>
      </c>
      <c r="V718" s="14">
        <f t="shared" si="985"/>
        <v>0</v>
      </c>
      <c r="W718" s="71"/>
      <c r="X718" s="83"/>
      <c r="AF718" s="22"/>
      <c r="AG718" s="22"/>
    </row>
    <row r="719" spans="1:102" ht="41.25" customHeight="1">
      <c r="A719" s="131">
        <v>7</v>
      </c>
      <c r="B719" s="13" t="s">
        <v>39</v>
      </c>
      <c r="C719" s="14" t="s">
        <v>20</v>
      </c>
      <c r="D719" s="131" t="s">
        <v>177</v>
      </c>
      <c r="E719" s="135">
        <v>4.6639999999999997</v>
      </c>
      <c r="F719" s="16">
        <v>430</v>
      </c>
      <c r="G719" s="96">
        <f t="shared" si="989"/>
        <v>2005.52</v>
      </c>
      <c r="H719" s="18">
        <v>45107</v>
      </c>
      <c r="I719" s="84">
        <v>44321</v>
      </c>
      <c r="J719" s="134">
        <v>1061</v>
      </c>
      <c r="K719" s="141">
        <v>960</v>
      </c>
      <c r="L719" s="14">
        <f t="shared" si="982"/>
        <v>4477.4399999999996</v>
      </c>
      <c r="M719" s="141">
        <v>441</v>
      </c>
      <c r="N719" s="18">
        <v>44305</v>
      </c>
      <c r="O719" s="141">
        <f t="shared" si="983"/>
        <v>430</v>
      </c>
      <c r="P719" s="19">
        <f t="shared" si="990"/>
        <v>2005.52</v>
      </c>
      <c r="Q719" s="131"/>
      <c r="R719" s="17"/>
      <c r="S719" s="28"/>
      <c r="T719" s="28"/>
      <c r="U719" s="16">
        <v>0</v>
      </c>
      <c r="V719" s="14">
        <f t="shared" si="985"/>
        <v>0</v>
      </c>
      <c r="W719" s="71"/>
      <c r="X719" s="83"/>
      <c r="AF719" s="22"/>
      <c r="AG719" s="22"/>
    </row>
    <row r="720" spans="1:102" ht="49.5" customHeight="1">
      <c r="A720" s="131">
        <v>8</v>
      </c>
      <c r="B720" s="13" t="s">
        <v>197</v>
      </c>
      <c r="C720" s="14" t="s">
        <v>20</v>
      </c>
      <c r="D720" s="131" t="s">
        <v>177</v>
      </c>
      <c r="E720" s="23">
        <v>4.6639999999999997</v>
      </c>
      <c r="F720" s="16">
        <v>0</v>
      </c>
      <c r="G720" s="17">
        <f>F720*E720</f>
        <v>0</v>
      </c>
      <c r="H720" s="18">
        <v>45107</v>
      </c>
      <c r="I720" s="12">
        <v>44349</v>
      </c>
      <c r="J720" s="134">
        <v>1280</v>
      </c>
      <c r="K720" s="34">
        <v>920</v>
      </c>
      <c r="L720" s="14">
        <f t="shared" si="982"/>
        <v>4290.88</v>
      </c>
      <c r="M720" s="141">
        <v>566</v>
      </c>
      <c r="N720" s="18">
        <v>44337</v>
      </c>
      <c r="O720" s="16">
        <f>K720-U720</f>
        <v>330</v>
      </c>
      <c r="P720" s="19">
        <f t="shared" si="990"/>
        <v>1539.12</v>
      </c>
      <c r="Q720" s="20"/>
      <c r="R720" s="17"/>
      <c r="S720" s="14"/>
      <c r="T720" s="14"/>
      <c r="U720" s="16">
        <v>590</v>
      </c>
      <c r="V720" s="14">
        <f t="shared" si="985"/>
        <v>2751.7599999999998</v>
      </c>
      <c r="W720" s="71"/>
      <c r="Y720" s="21">
        <f>G720-V720</f>
        <v>-2751.7599999999998</v>
      </c>
      <c r="AE720" s="22"/>
      <c r="AF720" s="22"/>
    </row>
    <row r="721" spans="1:102" ht="50.25" customHeight="1">
      <c r="A721" s="131">
        <v>9</v>
      </c>
      <c r="B721" s="13" t="s">
        <v>45</v>
      </c>
      <c r="C721" s="14" t="s">
        <v>20</v>
      </c>
      <c r="D721" s="131" t="s">
        <v>186</v>
      </c>
      <c r="E721" s="96">
        <v>5.4130000000000003</v>
      </c>
      <c r="F721" s="141">
        <v>30</v>
      </c>
      <c r="G721" s="96">
        <f t="shared" si="989"/>
        <v>162.39000000000001</v>
      </c>
      <c r="H721" s="18">
        <v>44804</v>
      </c>
      <c r="I721" s="12">
        <v>44271</v>
      </c>
      <c r="J721" s="134">
        <v>320</v>
      </c>
      <c r="K721" s="141">
        <v>500</v>
      </c>
      <c r="L721" s="14">
        <f t="shared" si="982"/>
        <v>2706.5</v>
      </c>
      <c r="M721" s="141">
        <v>260</v>
      </c>
      <c r="N721" s="18">
        <v>44266</v>
      </c>
      <c r="O721" s="141">
        <f t="shared" si="983"/>
        <v>30</v>
      </c>
      <c r="P721" s="19">
        <f t="shared" si="990"/>
        <v>162.39000000000001</v>
      </c>
      <c r="Q721" s="97"/>
      <c r="R721" s="14"/>
      <c r="S721" s="14"/>
      <c r="T721" s="14"/>
      <c r="U721" s="141">
        <v>0</v>
      </c>
      <c r="V721" s="14">
        <f t="shared" si="985"/>
        <v>0</v>
      </c>
      <c r="W721" s="71"/>
      <c r="X721" s="83"/>
      <c r="AF721" s="22"/>
      <c r="AG721" s="22"/>
    </row>
    <row r="722" spans="1:102" ht="50.25" customHeight="1">
      <c r="A722" s="131">
        <v>10</v>
      </c>
      <c r="B722" s="13" t="s">
        <v>45</v>
      </c>
      <c r="C722" s="14" t="s">
        <v>20</v>
      </c>
      <c r="D722" s="131" t="s">
        <v>186</v>
      </c>
      <c r="E722" s="96">
        <v>5.4130000000000003</v>
      </c>
      <c r="F722" s="16">
        <v>300</v>
      </c>
      <c r="G722" s="96">
        <f t="shared" si="989"/>
        <v>1623.9</v>
      </c>
      <c r="H722" s="18">
        <v>44804</v>
      </c>
      <c r="I722" s="84">
        <v>44294</v>
      </c>
      <c r="J722" s="134">
        <v>707</v>
      </c>
      <c r="K722" s="141">
        <v>300</v>
      </c>
      <c r="L722" s="14">
        <f t="shared" ref="L722:L723" si="991">K722*E722</f>
        <v>1623.9</v>
      </c>
      <c r="M722" s="141">
        <v>260</v>
      </c>
      <c r="N722" s="18">
        <v>44266</v>
      </c>
      <c r="O722" s="141">
        <f t="shared" si="983"/>
        <v>90</v>
      </c>
      <c r="P722" s="19">
        <f t="shared" si="990"/>
        <v>487.17</v>
      </c>
      <c r="Q722" s="20"/>
      <c r="R722" s="17"/>
      <c r="S722" s="14"/>
      <c r="T722" s="14"/>
      <c r="U722" s="16">
        <v>210</v>
      </c>
      <c r="V722" s="14">
        <f t="shared" ref="V722:V723" si="992">U722*E722</f>
        <v>1136.73</v>
      </c>
      <c r="W722" s="71"/>
      <c r="X722" s="83"/>
      <c r="AF722" s="22"/>
      <c r="AG722" s="22"/>
    </row>
    <row r="723" spans="1:102" ht="50.25" customHeight="1">
      <c r="A723" s="131">
        <v>11</v>
      </c>
      <c r="B723" s="13" t="s">
        <v>45</v>
      </c>
      <c r="C723" s="14" t="s">
        <v>20</v>
      </c>
      <c r="D723" s="131" t="s">
        <v>186</v>
      </c>
      <c r="E723" s="96">
        <v>5.4130000000000003</v>
      </c>
      <c r="F723" s="16">
        <v>0</v>
      </c>
      <c r="G723" s="96">
        <f t="shared" si="989"/>
        <v>0</v>
      </c>
      <c r="H723" s="18">
        <v>44804</v>
      </c>
      <c r="I723" s="12">
        <v>44358</v>
      </c>
      <c r="J723" s="134">
        <v>1568</v>
      </c>
      <c r="K723" s="141">
        <v>400</v>
      </c>
      <c r="L723" s="14">
        <f t="shared" si="991"/>
        <v>2165.2000000000003</v>
      </c>
      <c r="M723" s="141">
        <v>566</v>
      </c>
      <c r="N723" s="18">
        <v>44337</v>
      </c>
      <c r="O723" s="16">
        <f>K723-U723</f>
        <v>0</v>
      </c>
      <c r="P723" s="19">
        <f t="shared" si="990"/>
        <v>0</v>
      </c>
      <c r="Q723" s="20"/>
      <c r="R723" s="17"/>
      <c r="S723" s="14"/>
      <c r="T723" s="14"/>
      <c r="U723" s="16">
        <f>K723</f>
        <v>400</v>
      </c>
      <c r="V723" s="14">
        <f t="shared" si="992"/>
        <v>2165.2000000000003</v>
      </c>
      <c r="W723" s="71"/>
      <c r="X723" s="83"/>
      <c r="AF723" s="22"/>
      <c r="AG723" s="22"/>
    </row>
    <row r="724" spans="1:102" s="27" customFormat="1" ht="52.5" customHeight="1">
      <c r="A724" s="131">
        <v>12</v>
      </c>
      <c r="B724" s="13" t="s">
        <v>187</v>
      </c>
      <c r="C724" s="14" t="s">
        <v>20</v>
      </c>
      <c r="D724" s="131" t="s">
        <v>185</v>
      </c>
      <c r="E724" s="23">
        <v>3.8170000000000002</v>
      </c>
      <c r="F724" s="16">
        <v>0</v>
      </c>
      <c r="G724" s="17">
        <f t="shared" si="989"/>
        <v>0</v>
      </c>
      <c r="H724" s="18">
        <v>44651</v>
      </c>
      <c r="I724" s="12">
        <v>44271</v>
      </c>
      <c r="J724" s="134">
        <v>320</v>
      </c>
      <c r="K724" s="141">
        <v>100</v>
      </c>
      <c r="L724" s="14">
        <f t="shared" ref="L724:L725" si="993">K724*E724</f>
        <v>381.70000000000005</v>
      </c>
      <c r="M724" s="141">
        <v>273</v>
      </c>
      <c r="N724" s="18">
        <v>44267</v>
      </c>
      <c r="O724" s="141">
        <f t="shared" si="983"/>
        <v>0</v>
      </c>
      <c r="P724" s="19">
        <f t="shared" si="990"/>
        <v>0</v>
      </c>
      <c r="Q724" s="20"/>
      <c r="R724" s="17"/>
      <c r="S724" s="14"/>
      <c r="T724" s="14"/>
      <c r="U724" s="16">
        <v>0</v>
      </c>
      <c r="V724" s="14">
        <f t="shared" ref="V724:V725" si="994">U724*E724</f>
        <v>0</v>
      </c>
      <c r="W724" s="71"/>
      <c r="X724" s="24"/>
      <c r="Y724" s="21">
        <f t="shared" ref="Y724:Y725" si="995">G724-V724</f>
        <v>0</v>
      </c>
      <c r="Z724" s="25"/>
      <c r="AA724" s="25"/>
      <c r="AB724" s="26"/>
      <c r="AC724" s="26"/>
      <c r="AD724" s="26"/>
      <c r="AE724" s="22"/>
      <c r="AF724" s="22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  <c r="BJ724" s="26"/>
      <c r="BK724" s="26"/>
      <c r="BL724" s="26"/>
      <c r="BM724" s="26"/>
      <c r="BN724" s="26"/>
      <c r="BO724" s="26"/>
      <c r="BP724" s="26"/>
      <c r="BQ724" s="26"/>
      <c r="BR724" s="26"/>
      <c r="BS724" s="26"/>
      <c r="BT724" s="26"/>
      <c r="BU724" s="26"/>
      <c r="BV724" s="26"/>
      <c r="BW724" s="26"/>
      <c r="BX724" s="26"/>
      <c r="BY724" s="26"/>
      <c r="BZ724" s="26"/>
      <c r="CA724" s="26"/>
      <c r="CB724" s="26"/>
      <c r="CC724" s="26"/>
      <c r="CD724" s="26"/>
      <c r="CE724" s="26"/>
      <c r="CF724" s="26"/>
      <c r="CG724" s="26"/>
      <c r="CH724" s="26"/>
      <c r="CI724" s="26"/>
      <c r="CJ724" s="26"/>
      <c r="CK724" s="26"/>
      <c r="CL724" s="26"/>
      <c r="CM724" s="26"/>
      <c r="CN724" s="26"/>
      <c r="CO724" s="26"/>
      <c r="CP724" s="26"/>
      <c r="CQ724" s="26"/>
      <c r="CR724" s="26"/>
      <c r="CS724" s="26"/>
      <c r="CT724" s="26"/>
      <c r="CU724" s="26"/>
      <c r="CV724" s="26"/>
      <c r="CW724" s="26"/>
      <c r="CX724" s="26"/>
    </row>
    <row r="725" spans="1:102" s="27" customFormat="1" ht="52.5" customHeight="1">
      <c r="A725" s="131">
        <v>13</v>
      </c>
      <c r="B725" s="13" t="s">
        <v>187</v>
      </c>
      <c r="C725" s="14" t="s">
        <v>20</v>
      </c>
      <c r="D725" s="131" t="s">
        <v>185</v>
      </c>
      <c r="E725" s="23">
        <v>3.8170000000000002</v>
      </c>
      <c r="F725" s="16">
        <v>0</v>
      </c>
      <c r="G725" s="17">
        <f t="shared" si="989"/>
        <v>0</v>
      </c>
      <c r="H725" s="18">
        <v>44651</v>
      </c>
      <c r="I725" s="84">
        <v>44299</v>
      </c>
      <c r="J725" s="134">
        <v>779</v>
      </c>
      <c r="K725" s="141">
        <v>100</v>
      </c>
      <c r="L725" s="14">
        <f t="shared" si="993"/>
        <v>381.70000000000005</v>
      </c>
      <c r="M725" s="141">
        <v>392</v>
      </c>
      <c r="N725" s="18">
        <v>44298</v>
      </c>
      <c r="O725" s="141">
        <f t="shared" si="983"/>
        <v>0</v>
      </c>
      <c r="P725" s="19">
        <f t="shared" si="990"/>
        <v>0</v>
      </c>
      <c r="Q725" s="20"/>
      <c r="R725" s="17"/>
      <c r="S725" s="14"/>
      <c r="T725" s="14"/>
      <c r="U725" s="16">
        <v>0</v>
      </c>
      <c r="V725" s="14">
        <f t="shared" si="994"/>
        <v>0</v>
      </c>
      <c r="W725" s="71"/>
      <c r="X725" s="24"/>
      <c r="Y725" s="21">
        <f t="shared" si="995"/>
        <v>0</v>
      </c>
      <c r="Z725" s="25"/>
      <c r="AA725" s="25"/>
      <c r="AB725" s="26"/>
      <c r="AC725" s="26"/>
      <c r="AD725" s="26"/>
      <c r="AE725" s="22"/>
      <c r="AF725" s="22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  <c r="BJ725" s="26"/>
      <c r="BK725" s="26"/>
      <c r="BL725" s="26"/>
      <c r="BM725" s="26"/>
      <c r="BN725" s="26"/>
      <c r="BO725" s="26"/>
      <c r="BP725" s="26"/>
      <c r="BQ725" s="26"/>
      <c r="BR725" s="26"/>
      <c r="BS725" s="26"/>
      <c r="BT725" s="26"/>
      <c r="BU725" s="26"/>
      <c r="BV725" s="26"/>
      <c r="BW725" s="26"/>
      <c r="BX725" s="26"/>
      <c r="BY725" s="26"/>
      <c r="BZ725" s="26"/>
      <c r="CA725" s="26"/>
      <c r="CB725" s="26"/>
      <c r="CC725" s="26"/>
      <c r="CD725" s="26"/>
      <c r="CE725" s="26"/>
      <c r="CF725" s="26"/>
      <c r="CG725" s="26"/>
      <c r="CH725" s="26"/>
      <c r="CI725" s="26"/>
      <c r="CJ725" s="26"/>
      <c r="CK725" s="26"/>
      <c r="CL725" s="26"/>
      <c r="CM725" s="26"/>
      <c r="CN725" s="26"/>
      <c r="CO725" s="26"/>
      <c r="CP725" s="26"/>
      <c r="CQ725" s="26"/>
      <c r="CR725" s="26"/>
      <c r="CS725" s="26"/>
      <c r="CT725" s="26"/>
      <c r="CU725" s="26"/>
      <c r="CV725" s="26"/>
      <c r="CW725" s="26"/>
      <c r="CX725" s="26"/>
    </row>
    <row r="726" spans="1:102" ht="38.25" customHeight="1">
      <c r="A726" s="131">
        <v>14</v>
      </c>
      <c r="B726" s="13" t="s">
        <v>35</v>
      </c>
      <c r="C726" s="14" t="s">
        <v>20</v>
      </c>
      <c r="D726" s="131" t="s">
        <v>139</v>
      </c>
      <c r="E726" s="14">
        <v>16.91</v>
      </c>
      <c r="F726" s="131">
        <v>0</v>
      </c>
      <c r="G726" s="17">
        <f t="shared" si="981"/>
        <v>0</v>
      </c>
      <c r="H726" s="18">
        <v>44330</v>
      </c>
      <c r="I726" s="12"/>
      <c r="J726" s="134"/>
      <c r="K726" s="141"/>
      <c r="L726" s="85">
        <f>K726*E726</f>
        <v>0</v>
      </c>
      <c r="M726" s="141">
        <v>1397</v>
      </c>
      <c r="N726" s="18">
        <v>44180</v>
      </c>
      <c r="O726" s="141">
        <f t="shared" si="983"/>
        <v>0</v>
      </c>
      <c r="P726" s="19">
        <f t="shared" si="986"/>
        <v>0</v>
      </c>
      <c r="Q726" s="131"/>
      <c r="R726" s="131"/>
      <c r="S726" s="131"/>
      <c r="T726" s="131"/>
      <c r="U726" s="131">
        <v>0</v>
      </c>
      <c r="V726" s="17">
        <f>U726*E726</f>
        <v>0</v>
      </c>
      <c r="W726" s="81"/>
      <c r="X726" s="83">
        <f>G726-V726</f>
        <v>0</v>
      </c>
      <c r="AF726" s="22"/>
      <c r="AG726" s="22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/>
      <c r="CE726" s="6"/>
      <c r="CF726" s="6"/>
      <c r="CG726" s="6"/>
      <c r="CH726" s="6"/>
      <c r="CI726" s="6"/>
      <c r="CJ726" s="6"/>
      <c r="CK726" s="6"/>
      <c r="CL726" s="6"/>
      <c r="CM726" s="6"/>
      <c r="CN726" s="6"/>
      <c r="CO726" s="6"/>
      <c r="CP726" s="6"/>
      <c r="CQ726" s="6"/>
      <c r="CR726" s="6"/>
      <c r="CS726" s="6"/>
      <c r="CT726" s="6"/>
      <c r="CU726" s="6"/>
      <c r="CV726" s="6"/>
      <c r="CW726" s="6"/>
      <c r="CX726" s="6"/>
    </row>
    <row r="727" spans="1:102" ht="38.25" customHeight="1">
      <c r="A727" s="131">
        <v>15</v>
      </c>
      <c r="B727" s="13" t="s">
        <v>35</v>
      </c>
      <c r="C727" s="14" t="s">
        <v>20</v>
      </c>
      <c r="D727" s="131" t="s">
        <v>140</v>
      </c>
      <c r="E727" s="14">
        <v>16.91</v>
      </c>
      <c r="F727" s="131">
        <v>0</v>
      </c>
      <c r="G727" s="17">
        <f t="shared" si="981"/>
        <v>0</v>
      </c>
      <c r="H727" s="18">
        <v>44351</v>
      </c>
      <c r="I727" s="12"/>
      <c r="J727" s="134"/>
      <c r="K727" s="141"/>
      <c r="L727" s="85">
        <f>K727*E727</f>
        <v>0</v>
      </c>
      <c r="M727" s="141">
        <v>1397</v>
      </c>
      <c r="N727" s="18">
        <v>44180</v>
      </c>
      <c r="O727" s="141">
        <f t="shared" si="983"/>
        <v>0</v>
      </c>
      <c r="P727" s="19">
        <f t="shared" si="986"/>
        <v>0</v>
      </c>
      <c r="Q727" s="131"/>
      <c r="R727" s="131"/>
      <c r="S727" s="131"/>
      <c r="T727" s="131"/>
      <c r="U727" s="131">
        <v>0</v>
      </c>
      <c r="V727" s="17">
        <f>U727*E727</f>
        <v>0</v>
      </c>
      <c r="W727" s="81"/>
      <c r="X727" s="83">
        <f>G727-V727</f>
        <v>0</v>
      </c>
      <c r="AF727" s="22"/>
      <c r="AG727" s="22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/>
      <c r="CR727" s="6"/>
      <c r="CS727" s="6"/>
      <c r="CT727" s="6"/>
      <c r="CU727" s="6"/>
      <c r="CV727" s="6"/>
      <c r="CW727" s="6"/>
      <c r="CX727" s="6"/>
    </row>
    <row r="728" spans="1:102" ht="38.25" customHeight="1">
      <c r="A728" s="131">
        <v>16</v>
      </c>
      <c r="B728" s="13" t="s">
        <v>35</v>
      </c>
      <c r="C728" s="14" t="s">
        <v>20</v>
      </c>
      <c r="D728" s="131" t="s">
        <v>82</v>
      </c>
      <c r="E728" s="14">
        <v>16.91</v>
      </c>
      <c r="F728" s="131">
        <v>0</v>
      </c>
      <c r="G728" s="17">
        <f t="shared" ref="G728:G730" si="996">F728*E728</f>
        <v>0</v>
      </c>
      <c r="H728" s="18">
        <v>44351</v>
      </c>
      <c r="I728" s="12">
        <v>44271</v>
      </c>
      <c r="J728" s="134">
        <v>320</v>
      </c>
      <c r="K728" s="141">
        <v>200</v>
      </c>
      <c r="L728" s="85">
        <f>K728*E728</f>
        <v>3382</v>
      </c>
      <c r="M728" s="141">
        <v>225</v>
      </c>
      <c r="N728" s="18">
        <v>44259</v>
      </c>
      <c r="O728" s="141">
        <f t="shared" si="983"/>
        <v>0</v>
      </c>
      <c r="P728" s="19">
        <f t="shared" ref="P728:P730" si="997">O728*E728</f>
        <v>0</v>
      </c>
      <c r="Q728" s="131"/>
      <c r="R728" s="131"/>
      <c r="S728" s="131"/>
      <c r="T728" s="131"/>
      <c r="U728" s="131">
        <v>0</v>
      </c>
      <c r="V728" s="17">
        <f>U728*E728</f>
        <v>0</v>
      </c>
      <c r="W728" s="81"/>
      <c r="X728" s="83">
        <f>G728-V728</f>
        <v>0</v>
      </c>
      <c r="AF728" s="22"/>
      <c r="AG728" s="22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/>
      <c r="CR728" s="6"/>
      <c r="CS728" s="6"/>
      <c r="CT728" s="6"/>
      <c r="CU728" s="6"/>
      <c r="CV728" s="6"/>
      <c r="CW728" s="6"/>
      <c r="CX728" s="6"/>
    </row>
    <row r="729" spans="1:102" ht="38.25" customHeight="1">
      <c r="A729" s="131">
        <v>17</v>
      </c>
      <c r="B729" s="13" t="s">
        <v>35</v>
      </c>
      <c r="C729" s="14" t="s">
        <v>20</v>
      </c>
      <c r="D729" s="131" t="s">
        <v>82</v>
      </c>
      <c r="E729" s="14">
        <v>16.91</v>
      </c>
      <c r="F729" s="144">
        <v>0</v>
      </c>
      <c r="G729" s="17">
        <f t="shared" si="996"/>
        <v>0</v>
      </c>
      <c r="H729" s="18">
        <v>44358</v>
      </c>
      <c r="I729" s="84">
        <v>44321</v>
      </c>
      <c r="J729" s="134">
        <v>1061</v>
      </c>
      <c r="K729" s="141">
        <v>60</v>
      </c>
      <c r="L729" s="85">
        <f t="shared" ref="L729" si="998">K729*E729</f>
        <v>1014.6</v>
      </c>
      <c r="M729" s="141">
        <v>460</v>
      </c>
      <c r="N729" s="18">
        <v>44308</v>
      </c>
      <c r="O729" s="141">
        <f t="shared" si="983"/>
        <v>0</v>
      </c>
      <c r="P729" s="19">
        <f t="shared" si="997"/>
        <v>0</v>
      </c>
      <c r="Q729" s="131"/>
      <c r="R729" s="131"/>
      <c r="S729" s="131"/>
      <c r="T729" s="131"/>
      <c r="U729" s="144">
        <v>0</v>
      </c>
      <c r="V729" s="17">
        <f t="shared" ref="V729" si="999">U729*E729</f>
        <v>0</v>
      </c>
      <c r="W729" s="81"/>
      <c r="X729" s="83"/>
      <c r="AF729" s="22"/>
      <c r="AG729" s="22"/>
    </row>
    <row r="730" spans="1:102" ht="31.5" customHeight="1">
      <c r="A730" s="131">
        <v>18</v>
      </c>
      <c r="B730" s="13" t="s">
        <v>35</v>
      </c>
      <c r="C730" s="14" t="s">
        <v>20</v>
      </c>
      <c r="D730" s="131" t="s">
        <v>202</v>
      </c>
      <c r="E730" s="14">
        <v>20.27</v>
      </c>
      <c r="F730" s="131">
        <v>0</v>
      </c>
      <c r="G730" s="17">
        <f t="shared" si="996"/>
        <v>0</v>
      </c>
      <c r="H730" s="18">
        <v>45091</v>
      </c>
      <c r="I730" s="12">
        <v>44349</v>
      </c>
      <c r="J730" s="134">
        <v>1280</v>
      </c>
      <c r="K730" s="141">
        <v>200</v>
      </c>
      <c r="L730" s="17">
        <f>K730*E730</f>
        <v>4054</v>
      </c>
      <c r="M730" s="141">
        <v>279</v>
      </c>
      <c r="N730" s="18">
        <v>43538</v>
      </c>
      <c r="O730" s="16">
        <f>K730-U730</f>
        <v>157</v>
      </c>
      <c r="P730" s="96">
        <f t="shared" si="997"/>
        <v>3182.39</v>
      </c>
      <c r="Q730" s="131"/>
      <c r="R730" s="131"/>
      <c r="S730" s="131"/>
      <c r="T730" s="131"/>
      <c r="U730" s="131">
        <v>43</v>
      </c>
      <c r="V730" s="17">
        <f>U730*E730</f>
        <v>871.61</v>
      </c>
      <c r="W730" s="81"/>
      <c r="X730" s="83"/>
      <c r="AF730" s="22"/>
      <c r="AG730" s="22"/>
    </row>
    <row r="731" spans="1:102" ht="31.5" customHeight="1">
      <c r="A731" s="131">
        <v>19</v>
      </c>
      <c r="B731" s="13" t="s">
        <v>35</v>
      </c>
      <c r="C731" s="14" t="s">
        <v>20</v>
      </c>
      <c r="D731" s="131" t="s">
        <v>202</v>
      </c>
      <c r="E731" s="14">
        <v>20.27</v>
      </c>
      <c r="F731" s="131">
        <v>0</v>
      </c>
      <c r="G731" s="17">
        <f t="shared" ref="G731" si="1000">F731*E731</f>
        <v>0</v>
      </c>
      <c r="H731" s="18">
        <v>45091</v>
      </c>
      <c r="I731" s="12">
        <v>44358</v>
      </c>
      <c r="J731" s="134">
        <v>1568</v>
      </c>
      <c r="K731" s="141">
        <v>100</v>
      </c>
      <c r="L731" s="17">
        <f>K731*E731</f>
        <v>2027</v>
      </c>
      <c r="M731" s="141">
        <v>279</v>
      </c>
      <c r="N731" s="18">
        <v>43538</v>
      </c>
      <c r="O731" s="16">
        <f>K731-U731</f>
        <v>3</v>
      </c>
      <c r="P731" s="96">
        <f t="shared" ref="P731" si="1001">O731*E731</f>
        <v>60.81</v>
      </c>
      <c r="Q731" s="131"/>
      <c r="R731" s="131"/>
      <c r="S731" s="131"/>
      <c r="T731" s="131"/>
      <c r="U731" s="131">
        <v>97</v>
      </c>
      <c r="V731" s="17">
        <f>U731*E731</f>
        <v>1966.19</v>
      </c>
      <c r="W731" s="81"/>
      <c r="X731" s="83"/>
      <c r="AF731" s="22"/>
      <c r="AG731" s="22"/>
    </row>
    <row r="732" spans="1:102" ht="38.25" customHeight="1">
      <c r="A732" s="131">
        <v>20</v>
      </c>
      <c r="B732" s="13" t="s">
        <v>44</v>
      </c>
      <c r="C732" s="14" t="s">
        <v>20</v>
      </c>
      <c r="D732" s="131" t="s">
        <v>144</v>
      </c>
      <c r="E732" s="96">
        <v>59.100999999999999</v>
      </c>
      <c r="F732" s="141">
        <v>0</v>
      </c>
      <c r="G732" s="96">
        <f t="shared" si="981"/>
        <v>0</v>
      </c>
      <c r="H732" s="18">
        <v>44469</v>
      </c>
      <c r="I732" s="12">
        <v>44231</v>
      </c>
      <c r="J732" s="134">
        <v>186</v>
      </c>
      <c r="K732" s="141">
        <v>300</v>
      </c>
      <c r="L732" s="14">
        <f t="shared" ref="L732:L737" si="1002">K732*E732</f>
        <v>17730.3</v>
      </c>
      <c r="M732" s="141">
        <v>1237</v>
      </c>
      <c r="N732" s="18">
        <v>44148</v>
      </c>
      <c r="O732" s="141">
        <f t="shared" si="983"/>
        <v>0</v>
      </c>
      <c r="P732" s="19">
        <f t="shared" si="986"/>
        <v>0</v>
      </c>
      <c r="Q732" s="97"/>
      <c r="R732" s="14"/>
      <c r="S732" s="14"/>
      <c r="T732" s="14"/>
      <c r="U732" s="141">
        <v>0</v>
      </c>
      <c r="V732" s="14">
        <f t="shared" ref="V732:V737" si="1003">U732*E732</f>
        <v>0</v>
      </c>
      <c r="W732" s="71"/>
      <c r="X732" s="83">
        <f>G732-V732</f>
        <v>0</v>
      </c>
      <c r="AF732" s="22"/>
      <c r="AG732" s="22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6"/>
      <c r="CE732" s="6"/>
      <c r="CF732" s="6"/>
      <c r="CG732" s="6"/>
      <c r="CH732" s="6"/>
      <c r="CI732" s="6"/>
      <c r="CJ732" s="6"/>
      <c r="CK732" s="6"/>
      <c r="CL732" s="6"/>
      <c r="CM732" s="6"/>
      <c r="CN732" s="6"/>
      <c r="CO732" s="6"/>
      <c r="CP732" s="6"/>
      <c r="CQ732" s="6"/>
      <c r="CR732" s="6"/>
      <c r="CS732" s="6"/>
      <c r="CT732" s="6"/>
      <c r="CU732" s="6"/>
      <c r="CV732" s="6"/>
      <c r="CW732" s="6"/>
      <c r="CX732" s="6"/>
    </row>
    <row r="733" spans="1:102" ht="38.25" customHeight="1">
      <c r="A733" s="131">
        <v>21</v>
      </c>
      <c r="B733" s="13" t="s">
        <v>44</v>
      </c>
      <c r="C733" s="14" t="s">
        <v>20</v>
      </c>
      <c r="D733" s="131" t="s">
        <v>144</v>
      </c>
      <c r="E733" s="96">
        <v>59.100999999999999</v>
      </c>
      <c r="F733" s="141">
        <v>0</v>
      </c>
      <c r="G733" s="96">
        <f t="shared" ref="G733:G735" si="1004">F733*E733</f>
        <v>0</v>
      </c>
      <c r="H733" s="18">
        <v>44469</v>
      </c>
      <c r="I733" s="12">
        <v>44260</v>
      </c>
      <c r="J733" s="134">
        <v>288</v>
      </c>
      <c r="K733" s="141">
        <v>200</v>
      </c>
      <c r="L733" s="14">
        <f t="shared" ref="L733:L735" si="1005">K733*E733</f>
        <v>11820.2</v>
      </c>
      <c r="M733" s="141">
        <v>1237</v>
      </c>
      <c r="N733" s="18">
        <v>44148</v>
      </c>
      <c r="O733" s="141">
        <f t="shared" si="983"/>
        <v>0</v>
      </c>
      <c r="P733" s="19">
        <f t="shared" ref="P733:P735" si="1006">O733*E733</f>
        <v>0</v>
      </c>
      <c r="Q733" s="97"/>
      <c r="R733" s="14"/>
      <c r="S733" s="14"/>
      <c r="T733" s="14"/>
      <c r="U733" s="141">
        <v>0</v>
      </c>
      <c r="V733" s="14">
        <f t="shared" ref="V733:V735" si="1007">U733*E733</f>
        <v>0</v>
      </c>
      <c r="W733" s="71"/>
      <c r="X733" s="83">
        <f>G733-V733</f>
        <v>0</v>
      </c>
      <c r="AF733" s="22"/>
      <c r="AG733" s="22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  <c r="CC733" s="6"/>
      <c r="CD733" s="6"/>
      <c r="CE733" s="6"/>
      <c r="CF733" s="6"/>
      <c r="CG733" s="6"/>
      <c r="CH733" s="6"/>
      <c r="CI733" s="6"/>
      <c r="CJ733" s="6"/>
      <c r="CK733" s="6"/>
      <c r="CL733" s="6"/>
      <c r="CM733" s="6"/>
      <c r="CN733" s="6"/>
      <c r="CO733" s="6"/>
      <c r="CP733" s="6"/>
      <c r="CQ733" s="6"/>
      <c r="CR733" s="6"/>
      <c r="CS733" s="6"/>
      <c r="CT733" s="6"/>
      <c r="CU733" s="6"/>
      <c r="CV733" s="6"/>
      <c r="CW733" s="6"/>
      <c r="CX733" s="6"/>
    </row>
    <row r="734" spans="1:102" ht="38.25" customHeight="1">
      <c r="A734" s="131">
        <v>22</v>
      </c>
      <c r="B734" s="13" t="s">
        <v>44</v>
      </c>
      <c r="C734" s="14" t="s">
        <v>20</v>
      </c>
      <c r="D734" s="131" t="s">
        <v>144</v>
      </c>
      <c r="E734" s="96">
        <v>59.100999999999999</v>
      </c>
      <c r="F734" s="16">
        <v>270</v>
      </c>
      <c r="G734" s="96">
        <f t="shared" si="1004"/>
        <v>15957.27</v>
      </c>
      <c r="H734" s="18">
        <v>44469</v>
      </c>
      <c r="I734" s="84">
        <v>44294</v>
      </c>
      <c r="J734" s="134">
        <v>707</v>
      </c>
      <c r="K734" s="141">
        <v>400</v>
      </c>
      <c r="L734" s="14">
        <f t="shared" si="1005"/>
        <v>23640.400000000001</v>
      </c>
      <c r="M734" s="141">
        <v>1237</v>
      </c>
      <c r="N734" s="18">
        <v>44148</v>
      </c>
      <c r="O734" s="141">
        <f t="shared" si="983"/>
        <v>260</v>
      </c>
      <c r="P734" s="19">
        <f t="shared" si="1006"/>
        <v>15366.26</v>
      </c>
      <c r="Q734" s="97"/>
      <c r="R734" s="14"/>
      <c r="S734" s="14"/>
      <c r="T734" s="14"/>
      <c r="U734" s="16">
        <v>10</v>
      </c>
      <c r="V734" s="14">
        <f t="shared" si="1007"/>
        <v>591.01</v>
      </c>
      <c r="W734" s="71"/>
      <c r="X734" s="83">
        <f t="shared" ref="X734" si="1008">G734-V734</f>
        <v>15366.26</v>
      </c>
      <c r="AF734" s="22"/>
      <c r="AG734" s="22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6"/>
      <c r="CE734" s="6"/>
      <c r="CF734" s="6"/>
      <c r="CG734" s="6"/>
      <c r="CH734" s="6"/>
      <c r="CI734" s="6"/>
      <c r="CJ734" s="6"/>
      <c r="CK734" s="6"/>
      <c r="CL734" s="6"/>
      <c r="CM734" s="6"/>
      <c r="CN734" s="6"/>
      <c r="CO734" s="6"/>
      <c r="CP734" s="6"/>
      <c r="CQ734" s="6"/>
      <c r="CR734" s="6"/>
      <c r="CS734" s="6"/>
      <c r="CT734" s="6"/>
      <c r="CU734" s="6"/>
      <c r="CV734" s="6"/>
      <c r="CW734" s="6"/>
      <c r="CX734" s="6"/>
    </row>
    <row r="735" spans="1:102" ht="38.25" customHeight="1">
      <c r="A735" s="131">
        <v>23</v>
      </c>
      <c r="B735" s="13" t="s">
        <v>44</v>
      </c>
      <c r="C735" s="14" t="s">
        <v>20</v>
      </c>
      <c r="D735" s="131" t="s">
        <v>144</v>
      </c>
      <c r="E735" s="96">
        <v>59.100999999999999</v>
      </c>
      <c r="F735" s="141">
        <v>0</v>
      </c>
      <c r="G735" s="96">
        <f t="shared" si="1004"/>
        <v>0</v>
      </c>
      <c r="H735" s="18">
        <v>44469</v>
      </c>
      <c r="I735" s="12">
        <v>44349</v>
      </c>
      <c r="J735" s="134">
        <v>1280</v>
      </c>
      <c r="K735" s="141">
        <v>500</v>
      </c>
      <c r="L735" s="14">
        <f t="shared" si="1005"/>
        <v>29550.5</v>
      </c>
      <c r="M735" s="141">
        <v>228</v>
      </c>
      <c r="N735" s="18">
        <v>44259</v>
      </c>
      <c r="O735" s="16">
        <f>K735-U735</f>
        <v>100</v>
      </c>
      <c r="P735" s="19">
        <f t="shared" si="1006"/>
        <v>5910.1</v>
      </c>
      <c r="Q735" s="97"/>
      <c r="R735" s="14"/>
      <c r="S735" s="14"/>
      <c r="T735" s="14"/>
      <c r="U735" s="141">
        <v>400</v>
      </c>
      <c r="V735" s="14">
        <f t="shared" si="1007"/>
        <v>23640.400000000001</v>
      </c>
      <c r="W735" s="71"/>
      <c r="X735" s="83">
        <f>G735-V735</f>
        <v>-23640.400000000001</v>
      </c>
      <c r="AF735" s="22"/>
      <c r="AG735" s="22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6"/>
      <c r="CE735" s="6"/>
      <c r="CF735" s="6"/>
      <c r="CG735" s="6"/>
      <c r="CH735" s="6"/>
      <c r="CI735" s="6"/>
      <c r="CJ735" s="6"/>
      <c r="CK735" s="6"/>
      <c r="CL735" s="6"/>
      <c r="CM735" s="6"/>
      <c r="CN735" s="6"/>
      <c r="CO735" s="6"/>
      <c r="CP735" s="6"/>
      <c r="CQ735" s="6"/>
      <c r="CR735" s="6"/>
      <c r="CS735" s="6"/>
      <c r="CT735" s="6"/>
      <c r="CU735" s="6"/>
      <c r="CV735" s="6"/>
      <c r="CW735" s="6"/>
      <c r="CX735" s="6"/>
    </row>
    <row r="736" spans="1:102" ht="38.25" customHeight="1">
      <c r="A736" s="131">
        <v>24</v>
      </c>
      <c r="B736" s="13" t="s">
        <v>44</v>
      </c>
      <c r="C736" s="14" t="s">
        <v>20</v>
      </c>
      <c r="D736" s="131" t="s">
        <v>144</v>
      </c>
      <c r="E736" s="96">
        <v>59.100999999999999</v>
      </c>
      <c r="F736" s="141">
        <v>0</v>
      </c>
      <c r="G736" s="96">
        <f t="shared" ref="G736" si="1009">F736*E736</f>
        <v>0</v>
      </c>
      <c r="H736" s="18">
        <v>44469</v>
      </c>
      <c r="I736" s="12">
        <v>44358</v>
      </c>
      <c r="J736" s="134">
        <v>1568</v>
      </c>
      <c r="K736" s="141">
        <v>300</v>
      </c>
      <c r="L736" s="14">
        <f t="shared" ref="L736" si="1010">K736*E736</f>
        <v>17730.3</v>
      </c>
      <c r="M736" s="141">
        <v>597</v>
      </c>
      <c r="N736" s="18">
        <v>44348</v>
      </c>
      <c r="O736" s="16">
        <f>K736-U736</f>
        <v>0</v>
      </c>
      <c r="P736" s="19">
        <f t="shared" ref="P736" si="1011">O736*E736</f>
        <v>0</v>
      </c>
      <c r="Q736" s="97"/>
      <c r="R736" s="14"/>
      <c r="S736" s="14"/>
      <c r="T736" s="14"/>
      <c r="U736" s="141">
        <f>K736</f>
        <v>300</v>
      </c>
      <c r="V736" s="14">
        <f t="shared" ref="V736" si="1012">U736*E736</f>
        <v>17730.3</v>
      </c>
      <c r="W736" s="71"/>
      <c r="X736" s="83">
        <f>G736-V736</f>
        <v>-17730.3</v>
      </c>
      <c r="AF736" s="22"/>
      <c r="AG736" s="22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6"/>
      <c r="CE736" s="6"/>
      <c r="CF736" s="6"/>
      <c r="CG736" s="6"/>
      <c r="CH736" s="6"/>
      <c r="CI736" s="6"/>
      <c r="CJ736" s="6"/>
      <c r="CK736" s="6"/>
      <c r="CL736" s="6"/>
      <c r="CM736" s="6"/>
      <c r="CN736" s="6"/>
      <c r="CO736" s="6"/>
      <c r="CP736" s="6"/>
      <c r="CQ736" s="6"/>
      <c r="CR736" s="6"/>
      <c r="CS736" s="6"/>
      <c r="CT736" s="6"/>
      <c r="CU736" s="6"/>
      <c r="CV736" s="6"/>
      <c r="CW736" s="6"/>
      <c r="CX736" s="6"/>
    </row>
    <row r="737" spans="1:102" ht="51.75" customHeight="1">
      <c r="A737" s="131">
        <v>25</v>
      </c>
      <c r="B737" s="13" t="s">
        <v>100</v>
      </c>
      <c r="C737" s="124" t="s">
        <v>20</v>
      </c>
      <c r="D737" s="131" t="s">
        <v>89</v>
      </c>
      <c r="E737" s="23">
        <v>36.090000000000003</v>
      </c>
      <c r="F737" s="16">
        <v>0</v>
      </c>
      <c r="G737" s="17">
        <f t="shared" si="981"/>
        <v>0</v>
      </c>
      <c r="H737" s="18">
        <v>44439</v>
      </c>
      <c r="I737" s="12">
        <v>44231</v>
      </c>
      <c r="J737" s="134">
        <v>186</v>
      </c>
      <c r="K737" s="141">
        <v>300</v>
      </c>
      <c r="L737" s="14">
        <f t="shared" si="1002"/>
        <v>10827.000000000002</v>
      </c>
      <c r="M737" s="141">
        <v>1237</v>
      </c>
      <c r="N737" s="18">
        <v>43773</v>
      </c>
      <c r="O737" s="141">
        <f t="shared" si="983"/>
        <v>0</v>
      </c>
      <c r="P737" s="19">
        <f t="shared" ref="P737" si="1013">O737*E737</f>
        <v>0</v>
      </c>
      <c r="Q737" s="20"/>
      <c r="R737" s="17"/>
      <c r="S737" s="28"/>
      <c r="T737" s="28"/>
      <c r="U737" s="16">
        <v>0</v>
      </c>
      <c r="V737" s="14">
        <f t="shared" si="1003"/>
        <v>0</v>
      </c>
      <c r="W737" s="71"/>
      <c r="Y737" s="21">
        <f>G737-V737</f>
        <v>0</v>
      </c>
      <c r="AE737" s="22"/>
      <c r="AF737" s="22"/>
    </row>
    <row r="738" spans="1:102" ht="51.75" customHeight="1">
      <c r="A738" s="131">
        <v>26</v>
      </c>
      <c r="B738" s="13" t="s">
        <v>100</v>
      </c>
      <c r="C738" s="124" t="s">
        <v>20</v>
      </c>
      <c r="D738" s="131" t="s">
        <v>91</v>
      </c>
      <c r="E738" s="23">
        <v>36.090000000000003</v>
      </c>
      <c r="F738" s="16">
        <v>0</v>
      </c>
      <c r="G738" s="17">
        <f t="shared" ref="G738" si="1014">F738*E738</f>
        <v>0</v>
      </c>
      <c r="H738" s="18">
        <v>44439</v>
      </c>
      <c r="I738" s="12">
        <v>44260</v>
      </c>
      <c r="J738" s="134">
        <v>288</v>
      </c>
      <c r="K738" s="141">
        <v>100</v>
      </c>
      <c r="L738" s="14">
        <f t="shared" ref="L738:L750" si="1015">K738*E738</f>
        <v>3609.0000000000005</v>
      </c>
      <c r="M738" s="141">
        <v>96</v>
      </c>
      <c r="N738" s="18">
        <v>44232</v>
      </c>
      <c r="O738" s="141">
        <f t="shared" si="983"/>
        <v>0</v>
      </c>
      <c r="P738" s="19">
        <f t="shared" si="986"/>
        <v>0</v>
      </c>
      <c r="Q738" s="20"/>
      <c r="R738" s="17"/>
      <c r="S738" s="28"/>
      <c r="T738" s="28"/>
      <c r="U738" s="16">
        <v>0</v>
      </c>
      <c r="V738" s="14">
        <f t="shared" ref="V738:V750" si="1016">U738*E738</f>
        <v>0</v>
      </c>
      <c r="W738" s="71"/>
      <c r="Y738" s="21">
        <f>G738-V738</f>
        <v>0</v>
      </c>
      <c r="AE738" s="22"/>
      <c r="AF738" s="22"/>
    </row>
    <row r="739" spans="1:102" ht="63.75" customHeight="1">
      <c r="A739" s="131">
        <v>27</v>
      </c>
      <c r="B739" s="13" t="s">
        <v>101</v>
      </c>
      <c r="C739" s="124" t="s">
        <v>20</v>
      </c>
      <c r="D739" s="131" t="s">
        <v>95</v>
      </c>
      <c r="E739" s="23">
        <v>36.090000000000003</v>
      </c>
      <c r="F739" s="16">
        <v>0</v>
      </c>
      <c r="G739" s="17">
        <f>F739*E739</f>
        <v>0</v>
      </c>
      <c r="H739" s="18">
        <v>44439</v>
      </c>
      <c r="I739" s="84">
        <v>44294</v>
      </c>
      <c r="J739" s="134">
        <v>707</v>
      </c>
      <c r="K739" s="34">
        <v>150</v>
      </c>
      <c r="L739" s="14">
        <f>K739*E739</f>
        <v>5413.5000000000009</v>
      </c>
      <c r="M739" s="141">
        <v>1237</v>
      </c>
      <c r="N739" s="18">
        <v>43773</v>
      </c>
      <c r="O739" s="141">
        <f t="shared" si="983"/>
        <v>0</v>
      </c>
      <c r="P739" s="19">
        <f t="shared" si="986"/>
        <v>0</v>
      </c>
      <c r="Q739" s="20"/>
      <c r="R739" s="17"/>
      <c r="S739" s="124"/>
      <c r="T739" s="124"/>
      <c r="U739" s="16">
        <v>0</v>
      </c>
      <c r="V739" s="14">
        <f t="shared" si="1016"/>
        <v>0</v>
      </c>
      <c r="W739" s="71"/>
      <c r="Y739" s="21"/>
      <c r="AE739" s="22"/>
      <c r="AF739" s="22"/>
    </row>
    <row r="740" spans="1:102" ht="72" customHeight="1">
      <c r="A740" s="131">
        <v>28</v>
      </c>
      <c r="B740" s="13" t="s">
        <v>101</v>
      </c>
      <c r="C740" s="124" t="s">
        <v>20</v>
      </c>
      <c r="D740" s="131" t="s">
        <v>95</v>
      </c>
      <c r="E740" s="23">
        <v>36.090000000000003</v>
      </c>
      <c r="F740" s="16">
        <v>130</v>
      </c>
      <c r="G740" s="17">
        <f>F740*E740</f>
        <v>4691.7000000000007</v>
      </c>
      <c r="H740" s="18">
        <v>44439</v>
      </c>
      <c r="I740" s="84">
        <v>44321</v>
      </c>
      <c r="J740" s="134">
        <v>1061</v>
      </c>
      <c r="K740" s="34">
        <v>200</v>
      </c>
      <c r="L740" s="14">
        <f>K740*E740</f>
        <v>7218.0000000000009</v>
      </c>
      <c r="M740" s="141">
        <v>233</v>
      </c>
      <c r="N740" s="18">
        <v>44260</v>
      </c>
      <c r="O740" s="141">
        <f t="shared" si="983"/>
        <v>130</v>
      </c>
      <c r="P740" s="19">
        <f t="shared" si="986"/>
        <v>4691.7000000000007</v>
      </c>
      <c r="Q740" s="20"/>
      <c r="R740" s="17"/>
      <c r="S740" s="124"/>
      <c r="T740" s="124"/>
      <c r="U740" s="16">
        <v>0</v>
      </c>
      <c r="V740" s="14">
        <f t="shared" si="1016"/>
        <v>0</v>
      </c>
      <c r="W740" s="71"/>
      <c r="Y740" s="21"/>
      <c r="AE740" s="22"/>
      <c r="AF740" s="22"/>
    </row>
    <row r="741" spans="1:102" ht="63.75" customHeight="1">
      <c r="A741" s="131">
        <v>29</v>
      </c>
      <c r="B741" s="13" t="s">
        <v>101</v>
      </c>
      <c r="C741" s="124" t="s">
        <v>20</v>
      </c>
      <c r="D741" s="131" t="s">
        <v>95</v>
      </c>
      <c r="E741" s="23">
        <v>36.090000000000003</v>
      </c>
      <c r="F741" s="16">
        <v>0</v>
      </c>
      <c r="G741" s="17">
        <f>F741*E741</f>
        <v>0</v>
      </c>
      <c r="H741" s="18">
        <v>44439</v>
      </c>
      <c r="I741" s="12">
        <v>44349</v>
      </c>
      <c r="J741" s="134">
        <v>1280</v>
      </c>
      <c r="K741" s="34">
        <v>400</v>
      </c>
      <c r="L741" s="14">
        <f>K741*E741</f>
        <v>14436.000000000002</v>
      </c>
      <c r="M741" s="141">
        <v>233</v>
      </c>
      <c r="N741" s="18">
        <v>44260</v>
      </c>
      <c r="O741" s="16">
        <f>K741-U741</f>
        <v>100</v>
      </c>
      <c r="P741" s="19">
        <f t="shared" ref="P741" si="1017">O741*E741</f>
        <v>3609.0000000000005</v>
      </c>
      <c r="Q741" s="20"/>
      <c r="R741" s="17"/>
      <c r="S741" s="124"/>
      <c r="T741" s="124"/>
      <c r="U741" s="16">
        <v>300</v>
      </c>
      <c r="V741" s="14">
        <f t="shared" ref="V741" si="1018">U741*E741</f>
        <v>10827.000000000002</v>
      </c>
      <c r="W741" s="71"/>
      <c r="Y741" s="21"/>
      <c r="AE741" s="22"/>
      <c r="AF741" s="22"/>
    </row>
    <row r="742" spans="1:102" ht="34.5" customHeight="1">
      <c r="A742" s="131">
        <v>30</v>
      </c>
      <c r="B742" s="31" t="s">
        <v>77</v>
      </c>
      <c r="C742" s="131" t="s">
        <v>20</v>
      </c>
      <c r="D742" s="131" t="s">
        <v>154</v>
      </c>
      <c r="E742" s="32">
        <v>5.4969999999999999</v>
      </c>
      <c r="F742" s="16">
        <v>0</v>
      </c>
      <c r="G742" s="17">
        <f t="shared" si="981"/>
        <v>0</v>
      </c>
      <c r="H742" s="33">
        <v>44412</v>
      </c>
      <c r="I742" s="12">
        <v>44231</v>
      </c>
      <c r="J742" s="134">
        <v>186</v>
      </c>
      <c r="K742" s="34">
        <v>200</v>
      </c>
      <c r="L742" s="14">
        <f t="shared" si="1015"/>
        <v>1099.4000000000001</v>
      </c>
      <c r="M742" s="134">
        <v>1250</v>
      </c>
      <c r="N742" s="12">
        <v>44152</v>
      </c>
      <c r="O742" s="141">
        <f t="shared" si="983"/>
        <v>0</v>
      </c>
      <c r="P742" s="19">
        <f t="shared" si="986"/>
        <v>0</v>
      </c>
      <c r="Q742" s="20"/>
      <c r="R742" s="17"/>
      <c r="S742" s="124"/>
      <c r="T742" s="124"/>
      <c r="U742" s="16">
        <v>0</v>
      </c>
      <c r="V742" s="14">
        <f t="shared" si="1016"/>
        <v>0</v>
      </c>
      <c r="W742" s="71"/>
      <c r="X742" s="83">
        <f t="shared" ref="X742" si="1019">G742-V742</f>
        <v>0</v>
      </c>
      <c r="AF742" s="22"/>
      <c r="AG742" s="22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  <c r="CQ742" s="6"/>
      <c r="CR742" s="6"/>
      <c r="CS742" s="6"/>
      <c r="CT742" s="6"/>
      <c r="CU742" s="6"/>
      <c r="CV742" s="6"/>
      <c r="CW742" s="6"/>
      <c r="CX742" s="6"/>
    </row>
    <row r="743" spans="1:102" ht="34.5" customHeight="1">
      <c r="A743" s="131">
        <v>31</v>
      </c>
      <c r="B743" s="31" t="s">
        <v>77</v>
      </c>
      <c r="C743" s="131" t="s">
        <v>20</v>
      </c>
      <c r="D743" s="131" t="s">
        <v>154</v>
      </c>
      <c r="E743" s="32">
        <v>5.4969999999999999</v>
      </c>
      <c r="F743" s="16">
        <v>0</v>
      </c>
      <c r="G743" s="17">
        <f t="shared" ref="G743:G747" si="1020">F743*E743</f>
        <v>0</v>
      </c>
      <c r="H743" s="33">
        <v>44444</v>
      </c>
      <c r="I743" s="12">
        <v>44260</v>
      </c>
      <c r="J743" s="134">
        <v>288</v>
      </c>
      <c r="K743" s="34">
        <v>500</v>
      </c>
      <c r="L743" s="14">
        <f t="shared" ref="L743" si="1021">K743*E743</f>
        <v>2748.5</v>
      </c>
      <c r="M743" s="134">
        <v>164</v>
      </c>
      <c r="N743" s="12">
        <v>44245</v>
      </c>
      <c r="O743" s="141">
        <f t="shared" si="983"/>
        <v>0</v>
      </c>
      <c r="P743" s="19">
        <f t="shared" ref="P743:P747" si="1022">O743*E743</f>
        <v>0</v>
      </c>
      <c r="Q743" s="20"/>
      <c r="R743" s="17"/>
      <c r="S743" s="124"/>
      <c r="T743" s="124"/>
      <c r="U743" s="16">
        <v>0</v>
      </c>
      <c r="V743" s="14">
        <f t="shared" ref="V743:V747" si="1023">U743*E743</f>
        <v>0</v>
      </c>
      <c r="W743" s="71"/>
      <c r="X743" s="83">
        <f t="shared" ref="X743" si="1024">G743-V743</f>
        <v>0</v>
      </c>
      <c r="AF743" s="22"/>
      <c r="AG743" s="22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/>
      <c r="CR743" s="6"/>
      <c r="CS743" s="6"/>
      <c r="CT743" s="6"/>
      <c r="CU743" s="6"/>
      <c r="CV743" s="6"/>
      <c r="CW743" s="6"/>
      <c r="CX743" s="6"/>
    </row>
    <row r="744" spans="1:102" ht="34.5" customHeight="1">
      <c r="A744" s="131">
        <v>32</v>
      </c>
      <c r="B744" s="31" t="s">
        <v>77</v>
      </c>
      <c r="C744" s="131" t="s">
        <v>20</v>
      </c>
      <c r="D744" s="131" t="s">
        <v>151</v>
      </c>
      <c r="E744" s="32">
        <v>5.4969999999999999</v>
      </c>
      <c r="F744" s="16">
        <v>130</v>
      </c>
      <c r="G744" s="17">
        <f t="shared" si="1020"/>
        <v>714.61</v>
      </c>
      <c r="H744" s="33">
        <v>44477</v>
      </c>
      <c r="I744" s="84">
        <v>44294</v>
      </c>
      <c r="J744" s="134">
        <v>707</v>
      </c>
      <c r="K744" s="34">
        <v>500</v>
      </c>
      <c r="L744" s="14">
        <f>K744*E744</f>
        <v>2748.5</v>
      </c>
      <c r="M744" s="134">
        <v>227</v>
      </c>
      <c r="N744" s="12">
        <v>44259</v>
      </c>
      <c r="O744" s="141">
        <f t="shared" si="983"/>
        <v>130</v>
      </c>
      <c r="P744" s="19">
        <f t="shared" si="1022"/>
        <v>714.61</v>
      </c>
      <c r="Q744" s="20"/>
      <c r="R744" s="17"/>
      <c r="S744" s="124"/>
      <c r="T744" s="124"/>
      <c r="U744" s="16">
        <v>0</v>
      </c>
      <c r="V744" s="14">
        <f t="shared" si="1023"/>
        <v>0</v>
      </c>
      <c r="W744" s="71"/>
      <c r="X744" s="83"/>
      <c r="AF744" s="22"/>
      <c r="AG744" s="22"/>
    </row>
    <row r="745" spans="1:102" ht="34.5" customHeight="1">
      <c r="A745" s="131">
        <v>33</v>
      </c>
      <c r="B745" s="31" t="s">
        <v>77</v>
      </c>
      <c r="C745" s="131" t="s">
        <v>20</v>
      </c>
      <c r="D745" s="131" t="s">
        <v>151</v>
      </c>
      <c r="E745" s="32">
        <v>5.4969999999999999</v>
      </c>
      <c r="F745" s="16">
        <v>0</v>
      </c>
      <c r="G745" s="17">
        <f t="shared" si="1020"/>
        <v>0</v>
      </c>
      <c r="H745" s="33">
        <v>44531</v>
      </c>
      <c r="I745" s="12">
        <v>44349</v>
      </c>
      <c r="J745" s="134">
        <v>1280</v>
      </c>
      <c r="K745" s="34">
        <v>700</v>
      </c>
      <c r="L745" s="14">
        <f>K745*E745</f>
        <v>3847.9</v>
      </c>
      <c r="M745" s="134">
        <v>227</v>
      </c>
      <c r="N745" s="12">
        <v>44259</v>
      </c>
      <c r="O745" s="16">
        <f>K745-U745</f>
        <v>300</v>
      </c>
      <c r="P745" s="19">
        <f t="shared" si="1022"/>
        <v>1649.1</v>
      </c>
      <c r="Q745" s="20"/>
      <c r="R745" s="17"/>
      <c r="S745" s="124"/>
      <c r="T745" s="124"/>
      <c r="U745" s="16">
        <v>400</v>
      </c>
      <c r="V745" s="14">
        <f t="shared" si="1023"/>
        <v>2198.8000000000002</v>
      </c>
      <c r="W745" s="71"/>
      <c r="X745" s="83"/>
      <c r="AF745" s="22"/>
      <c r="AG745" s="22"/>
    </row>
    <row r="746" spans="1:102" ht="34.5" customHeight="1">
      <c r="A746" s="131">
        <v>34</v>
      </c>
      <c r="B746" s="31" t="s">
        <v>77</v>
      </c>
      <c r="C746" s="131" t="s">
        <v>20</v>
      </c>
      <c r="D746" s="131" t="s">
        <v>151</v>
      </c>
      <c r="E746" s="32">
        <v>5.4969999999999999</v>
      </c>
      <c r="F746" s="16">
        <v>0</v>
      </c>
      <c r="G746" s="17">
        <f t="shared" ref="G746" si="1025">F746*E746</f>
        <v>0</v>
      </c>
      <c r="H746" s="33">
        <v>44531</v>
      </c>
      <c r="I746" s="12">
        <v>44358</v>
      </c>
      <c r="J746" s="134">
        <v>1568</v>
      </c>
      <c r="K746" s="34">
        <v>500</v>
      </c>
      <c r="L746" s="14">
        <f>K746*E746</f>
        <v>2748.5</v>
      </c>
      <c r="M746" s="134">
        <v>646</v>
      </c>
      <c r="N746" s="12">
        <v>44356</v>
      </c>
      <c r="O746" s="16">
        <f>K746-U746</f>
        <v>0</v>
      </c>
      <c r="P746" s="19">
        <f t="shared" ref="P746" si="1026">O746*E746</f>
        <v>0</v>
      </c>
      <c r="Q746" s="20"/>
      <c r="R746" s="17"/>
      <c r="S746" s="124"/>
      <c r="T746" s="124"/>
      <c r="U746" s="16">
        <f>K746</f>
        <v>500</v>
      </c>
      <c r="V746" s="14">
        <f t="shared" ref="V746" si="1027">U746*E746</f>
        <v>2748.5</v>
      </c>
      <c r="W746" s="71"/>
      <c r="X746" s="83"/>
      <c r="AF746" s="22"/>
      <c r="AG746" s="22"/>
    </row>
    <row r="747" spans="1:102" ht="38.25" customHeight="1">
      <c r="A747" s="131">
        <v>35</v>
      </c>
      <c r="B747" s="31" t="s">
        <v>42</v>
      </c>
      <c r="C747" s="14" t="s">
        <v>20</v>
      </c>
      <c r="D747" s="131" t="s">
        <v>205</v>
      </c>
      <c r="E747" s="32">
        <v>123.215</v>
      </c>
      <c r="F747" s="16">
        <v>0</v>
      </c>
      <c r="G747" s="14">
        <f t="shared" si="1020"/>
        <v>0</v>
      </c>
      <c r="H747" s="33">
        <v>44742</v>
      </c>
      <c r="I747" s="12">
        <v>44358</v>
      </c>
      <c r="J747" s="134">
        <v>1568</v>
      </c>
      <c r="K747" s="141">
        <v>1200</v>
      </c>
      <c r="L747" s="14">
        <f t="shared" ref="L747" si="1028">K747*E747</f>
        <v>147858</v>
      </c>
      <c r="M747" s="134">
        <v>96</v>
      </c>
      <c r="N747" s="12">
        <v>44232</v>
      </c>
      <c r="O747" s="16">
        <f>K747-U747</f>
        <v>60</v>
      </c>
      <c r="P747" s="19">
        <f t="shared" si="1022"/>
        <v>7392.9000000000005</v>
      </c>
      <c r="Q747" s="97"/>
      <c r="R747" s="14"/>
      <c r="S747" s="14"/>
      <c r="T747" s="14"/>
      <c r="U747" s="16">
        <v>1140</v>
      </c>
      <c r="V747" s="14">
        <f t="shared" si="1023"/>
        <v>140465.1</v>
      </c>
      <c r="W747" s="71"/>
      <c r="X747" s="83"/>
      <c r="AF747" s="22"/>
      <c r="AG747" s="22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  <c r="CE747" s="6"/>
      <c r="CF747" s="6"/>
      <c r="CG747" s="6"/>
      <c r="CH747" s="6"/>
      <c r="CI747" s="6"/>
      <c r="CJ747" s="6"/>
      <c r="CK747" s="6"/>
      <c r="CL747" s="6"/>
      <c r="CM747" s="6"/>
      <c r="CN747" s="6"/>
      <c r="CO747" s="6"/>
      <c r="CP747" s="6"/>
      <c r="CQ747" s="6"/>
      <c r="CR747" s="6"/>
      <c r="CS747" s="6"/>
      <c r="CT747" s="6"/>
      <c r="CU747" s="6"/>
      <c r="CV747" s="6"/>
      <c r="CW747" s="6"/>
      <c r="CX747" s="6"/>
    </row>
    <row r="748" spans="1:102" s="27" customFormat="1" ht="30.75" customHeight="1">
      <c r="A748" s="131">
        <v>36</v>
      </c>
      <c r="B748" s="31" t="s">
        <v>42</v>
      </c>
      <c r="C748" s="14" t="s">
        <v>20</v>
      </c>
      <c r="D748" s="131" t="s">
        <v>113</v>
      </c>
      <c r="E748" s="32">
        <v>132.83000000000001</v>
      </c>
      <c r="F748" s="16">
        <v>50</v>
      </c>
      <c r="G748" s="14">
        <f>F748*E748</f>
        <v>6641.5000000000009</v>
      </c>
      <c r="H748" s="33">
        <v>44469</v>
      </c>
      <c r="I748" s="84">
        <v>44294</v>
      </c>
      <c r="J748" s="134">
        <v>707</v>
      </c>
      <c r="K748" s="34">
        <v>400</v>
      </c>
      <c r="L748" s="14">
        <f>K748*E748</f>
        <v>53132.000000000007</v>
      </c>
      <c r="M748" s="134">
        <v>96</v>
      </c>
      <c r="N748" s="12">
        <v>44232</v>
      </c>
      <c r="O748" s="141">
        <f t="shared" si="983"/>
        <v>50</v>
      </c>
      <c r="P748" s="19">
        <f>O748*E748</f>
        <v>6641.5000000000009</v>
      </c>
      <c r="Q748" s="20"/>
      <c r="R748" s="17"/>
      <c r="S748" s="124"/>
      <c r="T748" s="124"/>
      <c r="U748" s="16">
        <v>0</v>
      </c>
      <c r="V748" s="14">
        <f>U748*E748</f>
        <v>0</v>
      </c>
      <c r="W748" s="71"/>
      <c r="X748" s="83">
        <f>G748-V748</f>
        <v>6641.5000000000009</v>
      </c>
      <c r="Y748" s="4"/>
      <c r="Z748" s="4"/>
      <c r="AA748" s="4"/>
      <c r="AB748" s="5"/>
      <c r="AC748" s="5"/>
      <c r="AD748" s="5"/>
      <c r="AE748" s="5"/>
      <c r="AF748" s="22"/>
      <c r="AG748" s="22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</row>
    <row r="749" spans="1:102" ht="38.25" customHeight="1">
      <c r="A749" s="131">
        <v>37</v>
      </c>
      <c r="B749" s="31" t="s">
        <v>42</v>
      </c>
      <c r="C749" s="14" t="s">
        <v>20</v>
      </c>
      <c r="D749" s="131" t="s">
        <v>115</v>
      </c>
      <c r="E749" s="96">
        <v>123.47</v>
      </c>
      <c r="F749" s="16">
        <v>0</v>
      </c>
      <c r="G749" s="14">
        <f t="shared" si="981"/>
        <v>0</v>
      </c>
      <c r="H749" s="18">
        <v>44439</v>
      </c>
      <c r="I749" s="12"/>
      <c r="J749" s="134"/>
      <c r="K749" s="141"/>
      <c r="L749" s="14">
        <f t="shared" si="1015"/>
        <v>0</v>
      </c>
      <c r="M749" s="141">
        <v>52</v>
      </c>
      <c r="N749" s="18">
        <v>43850</v>
      </c>
      <c r="O749" s="141">
        <f t="shared" si="983"/>
        <v>0</v>
      </c>
      <c r="P749" s="19">
        <f t="shared" si="986"/>
        <v>0</v>
      </c>
      <c r="Q749" s="97"/>
      <c r="R749" s="14"/>
      <c r="S749" s="14"/>
      <c r="T749" s="14"/>
      <c r="U749" s="16">
        <v>0</v>
      </c>
      <c r="V749" s="14">
        <f t="shared" si="1016"/>
        <v>0</v>
      </c>
      <c r="W749" s="71"/>
      <c r="X749" s="83"/>
      <c r="AF749" s="22"/>
      <c r="AG749" s="22"/>
    </row>
    <row r="750" spans="1:102" ht="30.75" customHeight="1">
      <c r="A750" s="131">
        <v>38</v>
      </c>
      <c r="B750" s="31" t="s">
        <v>42</v>
      </c>
      <c r="C750" s="14" t="s">
        <v>20</v>
      </c>
      <c r="D750" s="131" t="s">
        <v>156</v>
      </c>
      <c r="E750" s="32">
        <v>123.47</v>
      </c>
      <c r="F750" s="16">
        <v>0</v>
      </c>
      <c r="G750" s="14">
        <f t="shared" si="981"/>
        <v>0</v>
      </c>
      <c r="H750" s="33">
        <v>44469</v>
      </c>
      <c r="I750" s="12">
        <v>44231</v>
      </c>
      <c r="J750" s="134">
        <v>186</v>
      </c>
      <c r="K750" s="34">
        <v>300</v>
      </c>
      <c r="L750" s="14">
        <f t="shared" si="1015"/>
        <v>37041</v>
      </c>
      <c r="M750" s="141">
        <v>1279</v>
      </c>
      <c r="N750" s="18">
        <v>44152</v>
      </c>
      <c r="O750" s="141">
        <f t="shared" si="983"/>
        <v>0</v>
      </c>
      <c r="P750" s="19">
        <f t="shared" si="986"/>
        <v>0</v>
      </c>
      <c r="Q750" s="20"/>
      <c r="R750" s="17"/>
      <c r="S750" s="124"/>
      <c r="T750" s="124"/>
      <c r="U750" s="16">
        <v>0</v>
      </c>
      <c r="V750" s="14">
        <f t="shared" si="1016"/>
        <v>0</v>
      </c>
      <c r="W750" s="71"/>
      <c r="X750" s="83"/>
      <c r="AF750" s="22"/>
      <c r="AG750" s="22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6"/>
      <c r="CE750" s="6"/>
      <c r="CF750" s="6"/>
      <c r="CG750" s="6"/>
      <c r="CH750" s="6"/>
      <c r="CI750" s="6"/>
      <c r="CJ750" s="6"/>
      <c r="CK750" s="6"/>
      <c r="CL750" s="6"/>
      <c r="CM750" s="6"/>
      <c r="CN750" s="6"/>
      <c r="CO750" s="6"/>
      <c r="CP750" s="6"/>
      <c r="CQ750" s="6"/>
      <c r="CR750" s="6"/>
      <c r="CS750" s="6"/>
      <c r="CT750" s="6"/>
      <c r="CU750" s="6"/>
      <c r="CV750" s="6"/>
      <c r="CW750" s="6"/>
      <c r="CX750" s="6"/>
    </row>
    <row r="751" spans="1:102" ht="30.75" customHeight="1">
      <c r="A751" s="131">
        <v>39</v>
      </c>
      <c r="B751" s="31" t="s">
        <v>42</v>
      </c>
      <c r="C751" s="14" t="s">
        <v>20</v>
      </c>
      <c r="D751" s="131" t="s">
        <v>156</v>
      </c>
      <c r="E751" s="32">
        <v>123.47</v>
      </c>
      <c r="F751" s="16">
        <v>0</v>
      </c>
      <c r="G751" s="14">
        <f t="shared" ref="G751:G757" si="1029">F751*E751</f>
        <v>0</v>
      </c>
      <c r="H751" s="33">
        <v>44469</v>
      </c>
      <c r="I751" s="12">
        <v>44260</v>
      </c>
      <c r="J751" s="134">
        <v>288</v>
      </c>
      <c r="K751" s="34">
        <v>200</v>
      </c>
      <c r="L751" s="14">
        <f t="shared" ref="L751" si="1030">K751*E751</f>
        <v>24694</v>
      </c>
      <c r="M751" s="141">
        <v>96</v>
      </c>
      <c r="N751" s="18">
        <v>44232</v>
      </c>
      <c r="O751" s="141">
        <f t="shared" si="983"/>
        <v>0</v>
      </c>
      <c r="P751" s="19">
        <f t="shared" ref="P751:P757" si="1031">O751*E751</f>
        <v>0</v>
      </c>
      <c r="Q751" s="20"/>
      <c r="R751" s="17"/>
      <c r="S751" s="124"/>
      <c r="T751" s="124"/>
      <c r="U751" s="16">
        <v>0</v>
      </c>
      <c r="V751" s="14">
        <f t="shared" ref="V751" si="1032">U751*E751</f>
        <v>0</v>
      </c>
      <c r="W751" s="71"/>
      <c r="X751" s="83"/>
      <c r="AF751" s="22"/>
      <c r="AG751" s="22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/>
      <c r="CE751" s="6"/>
      <c r="CF751" s="6"/>
      <c r="CG751" s="6"/>
      <c r="CH751" s="6"/>
      <c r="CI751" s="6"/>
      <c r="CJ751" s="6"/>
      <c r="CK751" s="6"/>
      <c r="CL751" s="6"/>
      <c r="CM751" s="6"/>
      <c r="CN751" s="6"/>
      <c r="CO751" s="6"/>
      <c r="CP751" s="6"/>
      <c r="CQ751" s="6"/>
      <c r="CR751" s="6"/>
      <c r="CS751" s="6"/>
      <c r="CT751" s="6"/>
      <c r="CU751" s="6"/>
      <c r="CV751" s="6"/>
      <c r="CW751" s="6"/>
      <c r="CX751" s="6"/>
    </row>
    <row r="752" spans="1:102" ht="38.25" customHeight="1">
      <c r="A752" s="131">
        <v>40</v>
      </c>
      <c r="B752" s="31" t="s">
        <v>42</v>
      </c>
      <c r="C752" s="14" t="s">
        <v>20</v>
      </c>
      <c r="D752" s="131" t="s">
        <v>155</v>
      </c>
      <c r="E752" s="32">
        <v>132.83000000000001</v>
      </c>
      <c r="F752" s="16">
        <v>0</v>
      </c>
      <c r="G752" s="14">
        <f t="shared" si="1029"/>
        <v>0</v>
      </c>
      <c r="H752" s="33">
        <v>44469</v>
      </c>
      <c r="I752" s="12">
        <v>44260</v>
      </c>
      <c r="J752" s="134">
        <v>288</v>
      </c>
      <c r="K752" s="141">
        <v>400</v>
      </c>
      <c r="L752" s="14">
        <f>K752*E752</f>
        <v>53132.000000000007</v>
      </c>
      <c r="M752" s="141">
        <v>96</v>
      </c>
      <c r="N752" s="18">
        <v>44232</v>
      </c>
      <c r="O752" s="141">
        <f t="shared" si="983"/>
        <v>0</v>
      </c>
      <c r="P752" s="19">
        <f t="shared" si="1031"/>
        <v>0</v>
      </c>
      <c r="Q752" s="97"/>
      <c r="R752" s="14"/>
      <c r="S752" s="14"/>
      <c r="T752" s="14"/>
      <c r="U752" s="16">
        <v>0</v>
      </c>
      <c r="V752" s="14">
        <f>U752*E752</f>
        <v>0</v>
      </c>
      <c r="W752" s="71"/>
      <c r="X752" s="83"/>
      <c r="AF752" s="22"/>
      <c r="AG752" s="22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/>
      <c r="CE752" s="6"/>
      <c r="CF752" s="6"/>
      <c r="CG752" s="6"/>
      <c r="CH752" s="6"/>
      <c r="CI752" s="6"/>
      <c r="CJ752" s="6"/>
      <c r="CK752" s="6"/>
      <c r="CL752" s="6"/>
      <c r="CM752" s="6"/>
      <c r="CN752" s="6"/>
      <c r="CO752" s="6"/>
      <c r="CP752" s="6"/>
      <c r="CQ752" s="6"/>
      <c r="CR752" s="6"/>
      <c r="CS752" s="6"/>
      <c r="CT752" s="6"/>
      <c r="CU752" s="6"/>
      <c r="CV752" s="6"/>
      <c r="CW752" s="6"/>
      <c r="CX752" s="6"/>
    </row>
    <row r="753" spans="1:102" s="27" customFormat="1" ht="44.25" customHeight="1">
      <c r="A753" s="131">
        <v>41</v>
      </c>
      <c r="B753" s="31" t="s">
        <v>42</v>
      </c>
      <c r="C753" s="131" t="s">
        <v>20</v>
      </c>
      <c r="D753" s="131" t="s">
        <v>113</v>
      </c>
      <c r="E753" s="32">
        <v>132.83000000000001</v>
      </c>
      <c r="F753" s="16">
        <v>170</v>
      </c>
      <c r="G753" s="17">
        <f t="shared" si="1029"/>
        <v>22581.100000000002</v>
      </c>
      <c r="H753" s="33">
        <v>44469</v>
      </c>
      <c r="I753" s="84">
        <v>44321</v>
      </c>
      <c r="J753" s="134">
        <v>1061</v>
      </c>
      <c r="K753" s="34">
        <v>200</v>
      </c>
      <c r="L753" s="14">
        <f>K753*E753</f>
        <v>26566.000000000004</v>
      </c>
      <c r="M753" s="134">
        <v>96</v>
      </c>
      <c r="N753" s="12">
        <v>44232</v>
      </c>
      <c r="O753" s="141">
        <f t="shared" si="983"/>
        <v>170</v>
      </c>
      <c r="P753" s="19">
        <f t="shared" si="1031"/>
        <v>22581.100000000002</v>
      </c>
      <c r="Q753" s="20"/>
      <c r="R753" s="17"/>
      <c r="S753" s="124"/>
      <c r="T753" s="124"/>
      <c r="U753" s="16">
        <v>0</v>
      </c>
      <c r="V753" s="14">
        <f>U753*E753</f>
        <v>0</v>
      </c>
      <c r="W753" s="71"/>
      <c r="X753" s="83"/>
      <c r="Y753" s="4"/>
      <c r="Z753" s="4"/>
      <c r="AA753" s="4"/>
      <c r="AB753" s="5"/>
      <c r="AC753" s="5"/>
      <c r="AD753" s="5"/>
      <c r="AE753" s="5"/>
      <c r="AF753" s="22"/>
      <c r="AG753" s="22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</row>
    <row r="754" spans="1:102" s="27" customFormat="1" ht="30.75" customHeight="1">
      <c r="A754" s="131">
        <v>42</v>
      </c>
      <c r="B754" s="13" t="s">
        <v>59</v>
      </c>
      <c r="C754" s="124" t="s">
        <v>20</v>
      </c>
      <c r="D754" s="131" t="s">
        <v>94</v>
      </c>
      <c r="E754" s="135">
        <v>55.58</v>
      </c>
      <c r="F754" s="16">
        <v>0</v>
      </c>
      <c r="G754" s="14">
        <f t="shared" si="1029"/>
        <v>0</v>
      </c>
      <c r="H754" s="18">
        <v>44347</v>
      </c>
      <c r="I754" s="84">
        <v>44294</v>
      </c>
      <c r="J754" s="134">
        <v>707</v>
      </c>
      <c r="K754" s="141">
        <v>200</v>
      </c>
      <c r="L754" s="14">
        <f>K754*E754</f>
        <v>11116</v>
      </c>
      <c r="M754" s="141">
        <v>226</v>
      </c>
      <c r="N754" s="18">
        <v>44259</v>
      </c>
      <c r="O754" s="141">
        <f t="shared" si="983"/>
        <v>0</v>
      </c>
      <c r="P754" s="19">
        <f t="shared" si="1031"/>
        <v>0</v>
      </c>
      <c r="Q754" s="131"/>
      <c r="R754" s="17"/>
      <c r="S754" s="155"/>
      <c r="T754" s="155"/>
      <c r="U754" s="16">
        <v>0</v>
      </c>
      <c r="V754" s="14">
        <f t="shared" ref="V754:V755" si="1033">U754*E754</f>
        <v>0</v>
      </c>
      <c r="W754" s="71"/>
      <c r="X754" s="156"/>
      <c r="Y754" s="26"/>
      <c r="Z754" s="26"/>
      <c r="AA754" s="26"/>
      <c r="AB754" s="26"/>
      <c r="AC754" s="26"/>
      <c r="AD754" s="26"/>
      <c r="AE754" s="26"/>
      <c r="AF754" s="157"/>
      <c r="AG754" s="157"/>
    </row>
    <row r="755" spans="1:102" s="27" customFormat="1" ht="30.75" customHeight="1">
      <c r="A755" s="131">
        <v>43</v>
      </c>
      <c r="B755" s="13" t="s">
        <v>59</v>
      </c>
      <c r="C755" s="124" t="s">
        <v>20</v>
      </c>
      <c r="D755" s="131" t="s">
        <v>47</v>
      </c>
      <c r="E755" s="135">
        <v>55.58</v>
      </c>
      <c r="F755" s="16">
        <v>258</v>
      </c>
      <c r="G755" s="14">
        <f t="shared" si="1029"/>
        <v>14339.64</v>
      </c>
      <c r="H755" s="18">
        <v>44377</v>
      </c>
      <c r="I755" s="84">
        <v>44294</v>
      </c>
      <c r="J755" s="134">
        <v>707</v>
      </c>
      <c r="K755" s="141">
        <v>280</v>
      </c>
      <c r="L755" s="14">
        <f>K755*E755</f>
        <v>15562.4</v>
      </c>
      <c r="M755" s="141">
        <v>226</v>
      </c>
      <c r="N755" s="18">
        <v>44259</v>
      </c>
      <c r="O755" s="141">
        <f t="shared" si="983"/>
        <v>258</v>
      </c>
      <c r="P755" s="19">
        <f t="shared" si="1031"/>
        <v>14339.64</v>
      </c>
      <c r="Q755" s="131"/>
      <c r="R755" s="17"/>
      <c r="S755" s="155"/>
      <c r="T755" s="155"/>
      <c r="U755" s="16">
        <v>0</v>
      </c>
      <c r="V755" s="14">
        <f t="shared" si="1033"/>
        <v>0</v>
      </c>
      <c r="W755" s="71"/>
      <c r="X755" s="156"/>
      <c r="Y755" s="26"/>
      <c r="Z755" s="26"/>
      <c r="AA755" s="26"/>
      <c r="AB755" s="26"/>
      <c r="AC755" s="26"/>
      <c r="AD755" s="26"/>
      <c r="AE755" s="26"/>
      <c r="AF755" s="157"/>
      <c r="AG755" s="157"/>
    </row>
    <row r="756" spans="1:102" ht="31.5">
      <c r="A756" s="131">
        <v>44</v>
      </c>
      <c r="B756" s="13" t="s">
        <v>49</v>
      </c>
      <c r="C756" s="124" t="s">
        <v>20</v>
      </c>
      <c r="D756" s="131" t="s">
        <v>92</v>
      </c>
      <c r="E756" s="135">
        <v>55.58</v>
      </c>
      <c r="F756" s="16">
        <v>0</v>
      </c>
      <c r="G756" s="17">
        <f t="shared" si="1029"/>
        <v>0</v>
      </c>
      <c r="H756" s="18">
        <v>44255</v>
      </c>
      <c r="I756" s="12">
        <v>44231</v>
      </c>
      <c r="J756" s="134">
        <v>186</v>
      </c>
      <c r="K756" s="141">
        <v>150</v>
      </c>
      <c r="L756" s="14">
        <f t="shared" ref="L756:L757" si="1034">K756*E756</f>
        <v>8337</v>
      </c>
      <c r="M756" s="141">
        <v>1249</v>
      </c>
      <c r="N756" s="18">
        <v>43439</v>
      </c>
      <c r="O756" s="141">
        <f t="shared" si="983"/>
        <v>0</v>
      </c>
      <c r="P756" s="19">
        <f t="shared" si="1031"/>
        <v>0</v>
      </c>
      <c r="Q756" s="131"/>
      <c r="R756" s="17"/>
      <c r="S756" s="28"/>
      <c r="T756" s="28"/>
      <c r="U756" s="16">
        <v>0</v>
      </c>
      <c r="V756" s="14">
        <f t="shared" ref="V756:V757" si="1035">U756*E756</f>
        <v>0</v>
      </c>
      <c r="W756" s="71"/>
      <c r="X756" s="83"/>
      <c r="AF756" s="22"/>
      <c r="AG756" s="22"/>
    </row>
    <row r="757" spans="1:102" ht="31.5">
      <c r="A757" s="131">
        <v>45</v>
      </c>
      <c r="B757" s="13" t="s">
        <v>49</v>
      </c>
      <c r="C757" s="124" t="s">
        <v>20</v>
      </c>
      <c r="D757" s="131" t="s">
        <v>94</v>
      </c>
      <c r="E757" s="135">
        <v>55.58</v>
      </c>
      <c r="F757" s="16">
        <v>0</v>
      </c>
      <c r="G757" s="17">
        <f t="shared" si="1029"/>
        <v>0</v>
      </c>
      <c r="H757" s="18">
        <v>44347</v>
      </c>
      <c r="I757" s="12">
        <v>44271</v>
      </c>
      <c r="J757" s="134">
        <v>320</v>
      </c>
      <c r="K757" s="141">
        <v>300</v>
      </c>
      <c r="L757" s="14">
        <f t="shared" si="1034"/>
        <v>16674</v>
      </c>
      <c r="M757" s="141">
        <v>226</v>
      </c>
      <c r="N757" s="18">
        <v>44259</v>
      </c>
      <c r="O757" s="141">
        <f t="shared" si="983"/>
        <v>0</v>
      </c>
      <c r="P757" s="19">
        <f t="shared" si="1031"/>
        <v>0</v>
      </c>
      <c r="Q757" s="131"/>
      <c r="R757" s="17"/>
      <c r="S757" s="28"/>
      <c r="T757" s="28"/>
      <c r="U757" s="16">
        <v>0</v>
      </c>
      <c r="V757" s="14">
        <f t="shared" si="1035"/>
        <v>0</v>
      </c>
      <c r="W757" s="71"/>
      <c r="X757" s="83"/>
      <c r="AF757" s="22"/>
      <c r="AG757" s="22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/>
      <c r="CE757" s="6"/>
      <c r="CF757" s="6"/>
      <c r="CG757" s="6"/>
      <c r="CH757" s="6"/>
      <c r="CI757" s="6"/>
      <c r="CJ757" s="6"/>
      <c r="CK757" s="6"/>
      <c r="CL757" s="6"/>
      <c r="CM757" s="6"/>
      <c r="CN757" s="6"/>
      <c r="CO757" s="6"/>
      <c r="CP757" s="6"/>
      <c r="CQ757" s="6"/>
      <c r="CR757" s="6"/>
      <c r="CS757" s="6"/>
      <c r="CT757" s="6"/>
      <c r="CU757" s="6"/>
      <c r="CV757" s="6"/>
      <c r="CW757" s="6"/>
      <c r="CX757" s="6"/>
    </row>
    <row r="758" spans="1:102" ht="40.5" customHeight="1">
      <c r="A758" s="87"/>
      <c r="B758" s="36" t="s">
        <v>14</v>
      </c>
      <c r="C758" s="128"/>
      <c r="D758" s="41"/>
      <c r="E758" s="41"/>
      <c r="F758" s="88">
        <f>SUM(F713:F757)</f>
        <v>1768</v>
      </c>
      <c r="G758" s="94">
        <f>SUM(G713:G757)</f>
        <v>68717.63</v>
      </c>
      <c r="H758" s="82"/>
      <c r="I758" s="82"/>
      <c r="J758" s="38"/>
      <c r="K758" s="128">
        <f>SUM(K713:K757)</f>
        <v>15370</v>
      </c>
      <c r="L758" s="41">
        <f>SUM(L713:L757)</f>
        <v>586304.67000000004</v>
      </c>
      <c r="M758" s="128"/>
      <c r="N758" s="82"/>
      <c r="O758" s="128">
        <f>SUM(O713:O757)</f>
        <v>2748</v>
      </c>
      <c r="P758" s="94">
        <f>SUM(P713:P757)</f>
        <v>91191.16</v>
      </c>
      <c r="Q758" s="133"/>
      <c r="R758" s="41"/>
      <c r="S758" s="133"/>
      <c r="T758" s="133"/>
      <c r="U758" s="88">
        <f>SUM(U713:U757)</f>
        <v>4740</v>
      </c>
      <c r="V758" s="94">
        <f>SUM(V713:V757)</f>
        <v>209094.25</v>
      </c>
      <c r="W758" s="91"/>
      <c r="X758" s="83">
        <f t="shared" ref="X758:X760" si="1036">G758-V758</f>
        <v>-140376.62</v>
      </c>
      <c r="AF758" s="22"/>
      <c r="AG758" s="22"/>
    </row>
    <row r="759" spans="1:102" ht="31.5" customHeight="1">
      <c r="A759" s="198" t="s">
        <v>56</v>
      </c>
      <c r="B759" s="199"/>
      <c r="C759" s="199"/>
      <c r="D759" s="199"/>
      <c r="E759" s="199"/>
      <c r="F759" s="199"/>
      <c r="G759" s="199"/>
      <c r="H759" s="199"/>
      <c r="I759" s="199"/>
      <c r="J759" s="199"/>
      <c r="K759" s="199"/>
      <c r="L759" s="199"/>
      <c r="M759" s="199"/>
      <c r="N759" s="199"/>
      <c r="O759" s="199"/>
      <c r="P759" s="199"/>
      <c r="Q759" s="199"/>
      <c r="R759" s="199"/>
      <c r="S759" s="199"/>
      <c r="T759" s="199"/>
      <c r="U759" s="199"/>
      <c r="V759" s="200"/>
      <c r="W759" s="99"/>
      <c r="X759" s="83">
        <f t="shared" si="1036"/>
        <v>0</v>
      </c>
      <c r="AF759" s="22"/>
      <c r="AG759" s="22"/>
    </row>
    <row r="760" spans="1:102" ht="25.5" customHeight="1">
      <c r="A760" s="131">
        <v>1</v>
      </c>
      <c r="B760" s="13" t="s">
        <v>40</v>
      </c>
      <c r="C760" s="14" t="s">
        <v>20</v>
      </c>
      <c r="D760" s="131" t="s">
        <v>136</v>
      </c>
      <c r="E760" s="15">
        <v>5.8849999999999998</v>
      </c>
      <c r="F760" s="16">
        <v>0</v>
      </c>
      <c r="G760" s="17">
        <f t="shared" ref="G760:G799" si="1037">F760*E760</f>
        <v>0</v>
      </c>
      <c r="H760" s="18">
        <v>44926</v>
      </c>
      <c r="I760" s="12">
        <v>44231</v>
      </c>
      <c r="J760" s="134">
        <v>185</v>
      </c>
      <c r="K760" s="141">
        <v>200</v>
      </c>
      <c r="L760" s="14">
        <f t="shared" ref="L760:L778" si="1038">K760*E760</f>
        <v>1177</v>
      </c>
      <c r="M760" s="141">
        <v>816</v>
      </c>
      <c r="N760" s="18">
        <v>44050</v>
      </c>
      <c r="O760" s="141">
        <f t="shared" ref="O760:O799" si="1039">F760-U760</f>
        <v>0</v>
      </c>
      <c r="P760" s="19">
        <f>O760*E760</f>
        <v>0</v>
      </c>
      <c r="Q760" s="20"/>
      <c r="R760" s="17"/>
      <c r="S760" s="14"/>
      <c r="T760" s="14"/>
      <c r="U760" s="16">
        <v>0</v>
      </c>
      <c r="V760" s="14">
        <f t="shared" ref="V760:V799" si="1040">U760*E760</f>
        <v>0</v>
      </c>
      <c r="W760" s="71"/>
      <c r="X760" s="83">
        <f t="shared" si="1036"/>
        <v>0</v>
      </c>
      <c r="AF760" s="22"/>
      <c r="AG760" s="22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6"/>
      <c r="CE760" s="6"/>
      <c r="CF760" s="6"/>
      <c r="CG760" s="6"/>
      <c r="CH760" s="6"/>
      <c r="CI760" s="6"/>
      <c r="CJ760" s="6"/>
      <c r="CK760" s="6"/>
      <c r="CL760" s="6"/>
      <c r="CM760" s="6"/>
      <c r="CN760" s="6"/>
      <c r="CO760" s="6"/>
      <c r="CP760" s="6"/>
      <c r="CQ760" s="6"/>
      <c r="CR760" s="6"/>
      <c r="CS760" s="6"/>
      <c r="CT760" s="6"/>
      <c r="CU760" s="6"/>
      <c r="CV760" s="6"/>
      <c r="CW760" s="6"/>
      <c r="CX760" s="6"/>
    </row>
    <row r="761" spans="1:102" ht="25.5" customHeight="1">
      <c r="A761" s="131">
        <v>2</v>
      </c>
      <c r="B761" s="13" t="s">
        <v>40</v>
      </c>
      <c r="C761" s="14" t="s">
        <v>20</v>
      </c>
      <c r="D761" s="131" t="s">
        <v>136</v>
      </c>
      <c r="E761" s="15">
        <v>5.8849999999999998</v>
      </c>
      <c r="F761" s="16">
        <v>70</v>
      </c>
      <c r="G761" s="17">
        <f t="shared" ref="G761" si="1041">F761*E761</f>
        <v>411.95</v>
      </c>
      <c r="H761" s="18">
        <v>44926</v>
      </c>
      <c r="I761" s="12">
        <v>44260</v>
      </c>
      <c r="J761" s="134">
        <v>291</v>
      </c>
      <c r="K761" s="141">
        <v>100</v>
      </c>
      <c r="L761" s="14">
        <f t="shared" ref="L761" si="1042">K761*E761</f>
        <v>588.5</v>
      </c>
      <c r="M761" s="141">
        <v>816</v>
      </c>
      <c r="N761" s="18">
        <v>44050</v>
      </c>
      <c r="O761" s="141">
        <f t="shared" si="1039"/>
        <v>60</v>
      </c>
      <c r="P761" s="19">
        <f>O761*E761</f>
        <v>353.09999999999997</v>
      </c>
      <c r="Q761" s="20"/>
      <c r="R761" s="17"/>
      <c r="S761" s="14"/>
      <c r="T761" s="14"/>
      <c r="U761" s="16">
        <v>10</v>
      </c>
      <c r="V761" s="14">
        <f t="shared" ref="V761" si="1043">U761*E761</f>
        <v>58.849999999999994</v>
      </c>
      <c r="W761" s="71"/>
      <c r="X761" s="83">
        <f t="shared" ref="X761" si="1044">G761-V761</f>
        <v>353.1</v>
      </c>
      <c r="AF761" s="22"/>
      <c r="AG761" s="22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  <c r="BX761" s="6"/>
      <c r="BY761" s="6"/>
      <c r="BZ761" s="6"/>
      <c r="CA761" s="6"/>
      <c r="CB761" s="6"/>
      <c r="CC761" s="6"/>
      <c r="CD761" s="6"/>
      <c r="CE761" s="6"/>
      <c r="CF761" s="6"/>
      <c r="CG761" s="6"/>
      <c r="CH761" s="6"/>
      <c r="CI761" s="6"/>
      <c r="CJ761" s="6"/>
      <c r="CK761" s="6"/>
      <c r="CL761" s="6"/>
      <c r="CM761" s="6"/>
      <c r="CN761" s="6"/>
      <c r="CO761" s="6"/>
      <c r="CP761" s="6"/>
      <c r="CQ761" s="6"/>
      <c r="CR761" s="6"/>
      <c r="CS761" s="6"/>
      <c r="CT761" s="6"/>
      <c r="CU761" s="6"/>
      <c r="CV761" s="6"/>
      <c r="CW761" s="6"/>
      <c r="CX761" s="6"/>
    </row>
    <row r="762" spans="1:102" s="27" customFormat="1" ht="47.25" customHeight="1">
      <c r="A762" s="131">
        <v>3</v>
      </c>
      <c r="B762" s="13" t="s">
        <v>40</v>
      </c>
      <c r="C762" s="14" t="s">
        <v>20</v>
      </c>
      <c r="D762" s="131" t="s">
        <v>189</v>
      </c>
      <c r="E762" s="23">
        <v>5.7190000000000003</v>
      </c>
      <c r="F762" s="141">
        <v>0</v>
      </c>
      <c r="G762" s="17">
        <f>F762*E762</f>
        <v>0</v>
      </c>
      <c r="H762" s="18">
        <v>44926</v>
      </c>
      <c r="I762" s="12">
        <v>44354</v>
      </c>
      <c r="J762" s="134">
        <v>1412</v>
      </c>
      <c r="K762" s="141">
        <v>200</v>
      </c>
      <c r="L762" s="14">
        <f>K762*E762</f>
        <v>1143.8</v>
      </c>
      <c r="M762" s="141">
        <v>566</v>
      </c>
      <c r="N762" s="18">
        <v>44337</v>
      </c>
      <c r="O762" s="16">
        <f>K762-U762</f>
        <v>0</v>
      </c>
      <c r="P762" s="19">
        <f>O762*E762</f>
        <v>0</v>
      </c>
      <c r="Q762" s="97"/>
      <c r="R762" s="14"/>
      <c r="S762" s="14"/>
      <c r="T762" s="14"/>
      <c r="U762" s="141">
        <f>K762</f>
        <v>200</v>
      </c>
      <c r="V762" s="14">
        <f>U762*E762</f>
        <v>1143.8</v>
      </c>
      <c r="W762" s="71"/>
      <c r="X762" s="156">
        <f>G762-V762</f>
        <v>-1143.8</v>
      </c>
      <c r="Y762" s="25"/>
      <c r="Z762" s="25"/>
      <c r="AA762" s="25"/>
      <c r="AB762" s="26"/>
      <c r="AC762" s="26"/>
      <c r="AD762" s="26"/>
      <c r="AE762" s="26"/>
      <c r="AF762" s="157"/>
      <c r="AG762" s="157"/>
    </row>
    <row r="763" spans="1:102" ht="41.25" customHeight="1">
      <c r="A763" s="131">
        <v>4</v>
      </c>
      <c r="B763" s="13" t="s">
        <v>39</v>
      </c>
      <c r="C763" s="14" t="s">
        <v>20</v>
      </c>
      <c r="D763" s="131" t="s">
        <v>119</v>
      </c>
      <c r="E763" s="135">
        <v>3.2789999999999999</v>
      </c>
      <c r="F763" s="16">
        <v>0</v>
      </c>
      <c r="G763" s="96">
        <f t="shared" si="1037"/>
        <v>0</v>
      </c>
      <c r="H763" s="18">
        <v>44347</v>
      </c>
      <c r="I763" s="12">
        <v>44231</v>
      </c>
      <c r="J763" s="134">
        <v>185</v>
      </c>
      <c r="K763" s="141">
        <v>220</v>
      </c>
      <c r="L763" s="14">
        <f t="shared" si="1038"/>
        <v>721.38</v>
      </c>
      <c r="M763" s="141">
        <v>312</v>
      </c>
      <c r="N763" s="18">
        <v>43903</v>
      </c>
      <c r="O763" s="141">
        <f t="shared" si="1039"/>
        <v>0</v>
      </c>
      <c r="P763" s="19">
        <f t="shared" ref="P763:P799" si="1045">O763*E763</f>
        <v>0</v>
      </c>
      <c r="Q763" s="131"/>
      <c r="R763" s="17"/>
      <c r="S763" s="28"/>
      <c r="T763" s="28"/>
      <c r="U763" s="16">
        <v>0</v>
      </c>
      <c r="V763" s="14">
        <f t="shared" si="1040"/>
        <v>0</v>
      </c>
      <c r="W763" s="71"/>
      <c r="X763" s="83"/>
      <c r="AF763" s="22"/>
      <c r="AG763" s="22"/>
    </row>
    <row r="764" spans="1:102" ht="41.25" customHeight="1">
      <c r="A764" s="131">
        <v>5</v>
      </c>
      <c r="B764" s="13" t="s">
        <v>39</v>
      </c>
      <c r="C764" s="14" t="s">
        <v>20</v>
      </c>
      <c r="D764" s="131" t="s">
        <v>119</v>
      </c>
      <c r="E764" s="135">
        <v>3.2789999999999999</v>
      </c>
      <c r="F764" s="16">
        <v>0</v>
      </c>
      <c r="G764" s="96">
        <f t="shared" ref="G764:G772" si="1046">F764*E764</f>
        <v>0</v>
      </c>
      <c r="H764" s="18">
        <v>44347</v>
      </c>
      <c r="I764" s="12">
        <v>44260</v>
      </c>
      <c r="J764" s="134">
        <v>291</v>
      </c>
      <c r="K764" s="141">
        <v>200</v>
      </c>
      <c r="L764" s="14">
        <f t="shared" ref="L764:L772" si="1047">K764*E764</f>
        <v>655.8</v>
      </c>
      <c r="M764" s="141">
        <v>223</v>
      </c>
      <c r="N764" s="18">
        <v>44258</v>
      </c>
      <c r="O764" s="141">
        <f t="shared" si="1039"/>
        <v>0</v>
      </c>
      <c r="P764" s="19">
        <f t="shared" ref="P764:P772" si="1048">O764*E764</f>
        <v>0</v>
      </c>
      <c r="Q764" s="131"/>
      <c r="R764" s="17"/>
      <c r="S764" s="28"/>
      <c r="T764" s="28"/>
      <c r="U764" s="16">
        <v>0</v>
      </c>
      <c r="V764" s="14">
        <f t="shared" ref="V764:V772" si="1049">U764*E764</f>
        <v>0</v>
      </c>
      <c r="W764" s="71"/>
      <c r="X764" s="83"/>
      <c r="AF764" s="22"/>
      <c r="AG764" s="22"/>
    </row>
    <row r="765" spans="1:102" ht="41.25" customHeight="1">
      <c r="A765" s="131">
        <v>6</v>
      </c>
      <c r="B765" s="13" t="s">
        <v>39</v>
      </c>
      <c r="C765" s="14" t="s">
        <v>20</v>
      </c>
      <c r="D765" s="131" t="s">
        <v>177</v>
      </c>
      <c r="E765" s="135">
        <v>4.6639999999999997</v>
      </c>
      <c r="F765" s="16">
        <v>110</v>
      </c>
      <c r="G765" s="96">
        <f t="shared" ref="G765" si="1050">F765*E765</f>
        <v>513.04</v>
      </c>
      <c r="H765" s="18">
        <v>45107</v>
      </c>
      <c r="I765" s="12">
        <v>44322</v>
      </c>
      <c r="J765" s="134">
        <v>1053</v>
      </c>
      <c r="K765" s="141">
        <v>240</v>
      </c>
      <c r="L765" s="14">
        <f t="shared" ref="L765:L767" si="1051">K765*E765</f>
        <v>1119.3599999999999</v>
      </c>
      <c r="M765" s="141">
        <v>441</v>
      </c>
      <c r="N765" s="18">
        <v>44305</v>
      </c>
      <c r="O765" s="141">
        <f t="shared" si="1039"/>
        <v>110</v>
      </c>
      <c r="P765" s="19">
        <f t="shared" ref="P765:P767" si="1052">O765*E765</f>
        <v>513.04</v>
      </c>
      <c r="Q765" s="131"/>
      <c r="R765" s="17"/>
      <c r="S765" s="28"/>
      <c r="T765" s="28"/>
      <c r="U765" s="16">
        <v>0</v>
      </c>
      <c r="V765" s="14">
        <f t="shared" ref="V765:V767" si="1053">U765*E765</f>
        <v>0</v>
      </c>
      <c r="W765" s="71"/>
      <c r="X765" s="83"/>
      <c r="AF765" s="22"/>
      <c r="AG765" s="22"/>
    </row>
    <row r="766" spans="1:102" ht="49.5" customHeight="1">
      <c r="A766" s="131">
        <v>7</v>
      </c>
      <c r="B766" s="13" t="s">
        <v>197</v>
      </c>
      <c r="C766" s="14" t="s">
        <v>20</v>
      </c>
      <c r="D766" s="131" t="s">
        <v>177</v>
      </c>
      <c r="E766" s="23">
        <v>4.6639999999999997</v>
      </c>
      <c r="F766" s="16">
        <v>0</v>
      </c>
      <c r="G766" s="17">
        <f>F766*E766</f>
        <v>0</v>
      </c>
      <c r="H766" s="18">
        <v>45107</v>
      </c>
      <c r="I766" s="12">
        <v>44354</v>
      </c>
      <c r="J766" s="134">
        <v>1412</v>
      </c>
      <c r="K766" s="34">
        <v>360</v>
      </c>
      <c r="L766" s="14">
        <f t="shared" si="1051"/>
        <v>1679.04</v>
      </c>
      <c r="M766" s="141">
        <v>566</v>
      </c>
      <c r="N766" s="18">
        <v>44337</v>
      </c>
      <c r="O766" s="16">
        <f>K766-U766</f>
        <v>90</v>
      </c>
      <c r="P766" s="19">
        <f t="shared" si="1052"/>
        <v>419.76</v>
      </c>
      <c r="Q766" s="20"/>
      <c r="R766" s="17"/>
      <c r="S766" s="14"/>
      <c r="T766" s="14"/>
      <c r="U766" s="16">
        <v>270</v>
      </c>
      <c r="V766" s="14">
        <f t="shared" si="1053"/>
        <v>1259.28</v>
      </c>
      <c r="W766" s="71"/>
      <c r="Y766" s="21">
        <f>G766-V766</f>
        <v>-1259.28</v>
      </c>
      <c r="AE766" s="22"/>
      <c r="AF766" s="22"/>
    </row>
    <row r="767" spans="1:102" ht="49.5" customHeight="1">
      <c r="A767" s="131">
        <v>8</v>
      </c>
      <c r="B767" s="13" t="s">
        <v>197</v>
      </c>
      <c r="C767" s="14" t="s">
        <v>20</v>
      </c>
      <c r="D767" s="131" t="s">
        <v>200</v>
      </c>
      <c r="E767" s="23">
        <v>4.6639999999999997</v>
      </c>
      <c r="F767" s="16">
        <v>0</v>
      </c>
      <c r="G767" s="17">
        <f>F767*E767</f>
        <v>0</v>
      </c>
      <c r="H767" s="18">
        <v>45107</v>
      </c>
      <c r="I767" s="12">
        <v>44372</v>
      </c>
      <c r="J767" s="134">
        <v>1803</v>
      </c>
      <c r="K767" s="34">
        <v>240</v>
      </c>
      <c r="L767" s="14">
        <f t="shared" si="1051"/>
        <v>1119.3599999999999</v>
      </c>
      <c r="M767" s="141">
        <v>566</v>
      </c>
      <c r="N767" s="18">
        <v>44337</v>
      </c>
      <c r="O767" s="16">
        <f>K767-U767</f>
        <v>0</v>
      </c>
      <c r="P767" s="19">
        <f t="shared" si="1052"/>
        <v>0</v>
      </c>
      <c r="Q767" s="20"/>
      <c r="R767" s="17"/>
      <c r="S767" s="14"/>
      <c r="T767" s="14"/>
      <c r="U767" s="16">
        <f>K767</f>
        <v>240</v>
      </c>
      <c r="V767" s="14">
        <f t="shared" si="1053"/>
        <v>1119.3599999999999</v>
      </c>
      <c r="W767" s="71"/>
      <c r="Y767" s="21">
        <f>G767-V767</f>
        <v>-1119.3599999999999</v>
      </c>
      <c r="AE767" s="22"/>
      <c r="AF767" s="22"/>
    </row>
    <row r="768" spans="1:102" ht="50.25" customHeight="1">
      <c r="A768" s="131">
        <v>9</v>
      </c>
      <c r="B768" s="13" t="s">
        <v>45</v>
      </c>
      <c r="C768" s="14" t="s">
        <v>20</v>
      </c>
      <c r="D768" s="131" t="s">
        <v>186</v>
      </c>
      <c r="E768" s="96">
        <v>5.4130000000000003</v>
      </c>
      <c r="F768" s="141">
        <v>20</v>
      </c>
      <c r="G768" s="96">
        <f t="shared" si="1046"/>
        <v>108.26</v>
      </c>
      <c r="H768" s="18">
        <v>44804</v>
      </c>
      <c r="I768" s="12">
        <v>44271</v>
      </c>
      <c r="J768" s="134">
        <v>304</v>
      </c>
      <c r="K768" s="141">
        <v>200</v>
      </c>
      <c r="L768" s="14">
        <f>K768*E768</f>
        <v>1082.6000000000001</v>
      </c>
      <c r="M768" s="141">
        <v>260</v>
      </c>
      <c r="N768" s="18">
        <v>44008</v>
      </c>
      <c r="O768" s="141">
        <f t="shared" si="1039"/>
        <v>20</v>
      </c>
      <c r="P768" s="19">
        <f t="shared" si="1048"/>
        <v>108.26</v>
      </c>
      <c r="Q768" s="97"/>
      <c r="R768" s="14"/>
      <c r="S768" s="14"/>
      <c r="T768" s="14"/>
      <c r="U768" s="141">
        <v>0</v>
      </c>
      <c r="V768" s="14">
        <f>U768*E768</f>
        <v>0</v>
      </c>
      <c r="W768" s="71"/>
      <c r="X768" s="83"/>
      <c r="AF768" s="22"/>
      <c r="AG768" s="22"/>
    </row>
    <row r="769" spans="1:102" ht="50.25" customHeight="1">
      <c r="A769" s="131">
        <v>10</v>
      </c>
      <c r="B769" s="13" t="s">
        <v>45</v>
      </c>
      <c r="C769" s="14" t="s">
        <v>20</v>
      </c>
      <c r="D769" s="131" t="s">
        <v>186</v>
      </c>
      <c r="E769" s="96">
        <v>5.4130000000000003</v>
      </c>
      <c r="F769" s="16">
        <v>100</v>
      </c>
      <c r="G769" s="96">
        <f t="shared" si="1046"/>
        <v>541.30000000000007</v>
      </c>
      <c r="H769" s="18">
        <v>44804</v>
      </c>
      <c r="I769" s="84">
        <v>44294</v>
      </c>
      <c r="J769" s="134">
        <v>706</v>
      </c>
      <c r="K769" s="141">
        <v>100</v>
      </c>
      <c r="L769" s="14">
        <f t="shared" ref="L769:L770" si="1054">K769*E769</f>
        <v>541.30000000000007</v>
      </c>
      <c r="M769" s="141">
        <v>260</v>
      </c>
      <c r="N769" s="18">
        <v>44266</v>
      </c>
      <c r="O769" s="141">
        <f t="shared" si="1039"/>
        <v>70</v>
      </c>
      <c r="P769" s="19">
        <f t="shared" si="1048"/>
        <v>378.91</v>
      </c>
      <c r="Q769" s="20"/>
      <c r="R769" s="17"/>
      <c r="S769" s="14"/>
      <c r="T769" s="14"/>
      <c r="U769" s="16">
        <v>30</v>
      </c>
      <c r="V769" s="14">
        <f t="shared" ref="V769:V770" si="1055">U769*E769</f>
        <v>162.39000000000001</v>
      </c>
      <c r="W769" s="71"/>
      <c r="X769" s="83"/>
      <c r="AF769" s="22"/>
      <c r="AG769" s="22"/>
    </row>
    <row r="770" spans="1:102" ht="50.25" customHeight="1">
      <c r="A770" s="131">
        <v>11</v>
      </c>
      <c r="B770" s="13" t="s">
        <v>45</v>
      </c>
      <c r="C770" s="14" t="s">
        <v>20</v>
      </c>
      <c r="D770" s="131" t="s">
        <v>186</v>
      </c>
      <c r="E770" s="96">
        <v>5.4130000000000003</v>
      </c>
      <c r="F770" s="16">
        <v>0</v>
      </c>
      <c r="G770" s="96">
        <f t="shared" si="1046"/>
        <v>0</v>
      </c>
      <c r="H770" s="18">
        <v>44804</v>
      </c>
      <c r="I770" s="12">
        <v>44354</v>
      </c>
      <c r="J770" s="134">
        <v>1412</v>
      </c>
      <c r="K770" s="141">
        <v>300</v>
      </c>
      <c r="L770" s="14">
        <f t="shared" si="1054"/>
        <v>1623.9</v>
      </c>
      <c r="M770" s="141">
        <v>566</v>
      </c>
      <c r="N770" s="18">
        <v>44337</v>
      </c>
      <c r="O770" s="16">
        <f>K770-U770</f>
        <v>0</v>
      </c>
      <c r="P770" s="19">
        <f t="shared" si="1048"/>
        <v>0</v>
      </c>
      <c r="Q770" s="20"/>
      <c r="R770" s="17"/>
      <c r="S770" s="14"/>
      <c r="T770" s="14"/>
      <c r="U770" s="16">
        <f>K770</f>
        <v>300</v>
      </c>
      <c r="V770" s="14">
        <f t="shared" si="1055"/>
        <v>1623.9</v>
      </c>
      <c r="W770" s="71"/>
      <c r="X770" s="83"/>
      <c r="AF770" s="22"/>
      <c r="AG770" s="22"/>
    </row>
    <row r="771" spans="1:102" s="27" customFormat="1" ht="52.5" customHeight="1">
      <c r="A771" s="131">
        <v>12</v>
      </c>
      <c r="B771" s="13" t="s">
        <v>187</v>
      </c>
      <c r="C771" s="14" t="s">
        <v>20</v>
      </c>
      <c r="D771" s="131" t="s">
        <v>185</v>
      </c>
      <c r="E771" s="23">
        <v>3.8170000000000002</v>
      </c>
      <c r="F771" s="16">
        <v>0</v>
      </c>
      <c r="G771" s="17">
        <f t="shared" si="1046"/>
        <v>0</v>
      </c>
      <c r="H771" s="18">
        <v>44651</v>
      </c>
      <c r="I771" s="12">
        <v>44271</v>
      </c>
      <c r="J771" s="134">
        <v>304</v>
      </c>
      <c r="K771" s="141">
        <v>100</v>
      </c>
      <c r="L771" s="14">
        <f t="shared" si="1047"/>
        <v>381.70000000000005</v>
      </c>
      <c r="M771" s="141">
        <v>273</v>
      </c>
      <c r="N771" s="18">
        <v>44267</v>
      </c>
      <c r="O771" s="141">
        <f t="shared" si="1039"/>
        <v>0</v>
      </c>
      <c r="P771" s="19">
        <f t="shared" si="1048"/>
        <v>0</v>
      </c>
      <c r="Q771" s="20"/>
      <c r="R771" s="17"/>
      <c r="S771" s="14"/>
      <c r="T771" s="14"/>
      <c r="U771" s="16">
        <v>0</v>
      </c>
      <c r="V771" s="14">
        <f t="shared" si="1049"/>
        <v>0</v>
      </c>
      <c r="W771" s="71"/>
      <c r="X771" s="24"/>
      <c r="Y771" s="21">
        <f t="shared" ref="Y771:Y772" si="1056">G771-V771</f>
        <v>0</v>
      </c>
      <c r="Z771" s="25"/>
      <c r="AA771" s="25"/>
      <c r="AB771" s="26"/>
      <c r="AC771" s="26"/>
      <c r="AD771" s="26"/>
      <c r="AE771" s="22"/>
      <c r="AF771" s="22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6"/>
      <c r="BL771" s="26"/>
      <c r="BM771" s="26"/>
      <c r="BN771" s="26"/>
      <c r="BO771" s="26"/>
      <c r="BP771" s="26"/>
      <c r="BQ771" s="26"/>
      <c r="BR771" s="26"/>
      <c r="BS771" s="26"/>
      <c r="BT771" s="26"/>
      <c r="BU771" s="26"/>
      <c r="BV771" s="26"/>
      <c r="BW771" s="26"/>
      <c r="BX771" s="26"/>
      <c r="BY771" s="26"/>
      <c r="BZ771" s="26"/>
      <c r="CA771" s="26"/>
      <c r="CB771" s="26"/>
      <c r="CC771" s="26"/>
      <c r="CD771" s="26"/>
      <c r="CE771" s="26"/>
      <c r="CF771" s="26"/>
      <c r="CG771" s="26"/>
      <c r="CH771" s="26"/>
      <c r="CI771" s="26"/>
      <c r="CJ771" s="26"/>
      <c r="CK771" s="26"/>
      <c r="CL771" s="26"/>
      <c r="CM771" s="26"/>
      <c r="CN771" s="26"/>
      <c r="CO771" s="26"/>
      <c r="CP771" s="26"/>
      <c r="CQ771" s="26"/>
      <c r="CR771" s="26"/>
      <c r="CS771" s="26"/>
      <c r="CT771" s="26"/>
      <c r="CU771" s="26"/>
      <c r="CV771" s="26"/>
      <c r="CW771" s="26"/>
      <c r="CX771" s="26"/>
    </row>
    <row r="772" spans="1:102" s="27" customFormat="1" ht="52.5" customHeight="1">
      <c r="A772" s="131">
        <v>13</v>
      </c>
      <c r="B772" s="13" t="s">
        <v>187</v>
      </c>
      <c r="C772" s="14" t="s">
        <v>20</v>
      </c>
      <c r="D772" s="131" t="s">
        <v>185</v>
      </c>
      <c r="E772" s="23">
        <v>3.8170000000000002</v>
      </c>
      <c r="F772" s="16">
        <v>0</v>
      </c>
      <c r="G772" s="17">
        <f t="shared" si="1046"/>
        <v>0</v>
      </c>
      <c r="H772" s="18">
        <v>44651</v>
      </c>
      <c r="I772" s="84">
        <v>44301</v>
      </c>
      <c r="J772" s="134">
        <v>800</v>
      </c>
      <c r="K772" s="141">
        <v>60</v>
      </c>
      <c r="L772" s="14">
        <f t="shared" si="1047"/>
        <v>229.02</v>
      </c>
      <c r="M772" s="141">
        <v>392</v>
      </c>
      <c r="N772" s="18">
        <v>44298</v>
      </c>
      <c r="O772" s="141">
        <f t="shared" si="1039"/>
        <v>0</v>
      </c>
      <c r="P772" s="19">
        <f t="shared" si="1048"/>
        <v>0</v>
      </c>
      <c r="Q772" s="20"/>
      <c r="R772" s="17"/>
      <c r="S772" s="14"/>
      <c r="T772" s="14"/>
      <c r="U772" s="16">
        <v>0</v>
      </c>
      <c r="V772" s="14">
        <f t="shared" si="1049"/>
        <v>0</v>
      </c>
      <c r="W772" s="71"/>
      <c r="X772" s="24"/>
      <c r="Y772" s="21">
        <f t="shared" si="1056"/>
        <v>0</v>
      </c>
      <c r="Z772" s="25"/>
      <c r="AA772" s="25"/>
      <c r="AB772" s="26"/>
      <c r="AC772" s="26"/>
      <c r="AD772" s="26"/>
      <c r="AE772" s="22"/>
      <c r="AF772" s="22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6"/>
      <c r="BL772" s="26"/>
      <c r="BM772" s="26"/>
      <c r="BN772" s="26"/>
      <c r="BO772" s="26"/>
      <c r="BP772" s="26"/>
      <c r="BQ772" s="26"/>
      <c r="BR772" s="26"/>
      <c r="BS772" s="26"/>
      <c r="BT772" s="26"/>
      <c r="BU772" s="26"/>
      <c r="BV772" s="26"/>
      <c r="BW772" s="26"/>
      <c r="BX772" s="26"/>
      <c r="BY772" s="26"/>
      <c r="BZ772" s="26"/>
      <c r="CA772" s="26"/>
      <c r="CB772" s="26"/>
      <c r="CC772" s="26"/>
      <c r="CD772" s="26"/>
      <c r="CE772" s="26"/>
      <c r="CF772" s="26"/>
      <c r="CG772" s="26"/>
      <c r="CH772" s="26"/>
      <c r="CI772" s="26"/>
      <c r="CJ772" s="26"/>
      <c r="CK772" s="26"/>
      <c r="CL772" s="26"/>
      <c r="CM772" s="26"/>
      <c r="CN772" s="26"/>
      <c r="CO772" s="26"/>
      <c r="CP772" s="26"/>
      <c r="CQ772" s="26"/>
      <c r="CR772" s="26"/>
      <c r="CS772" s="26"/>
      <c r="CT772" s="26"/>
      <c r="CU772" s="26"/>
      <c r="CV772" s="26"/>
      <c r="CW772" s="26"/>
      <c r="CX772" s="26"/>
    </row>
    <row r="773" spans="1:102" ht="44.25" customHeight="1">
      <c r="A773" s="131">
        <v>14</v>
      </c>
      <c r="B773" s="13" t="s">
        <v>49</v>
      </c>
      <c r="C773" s="124" t="s">
        <v>20</v>
      </c>
      <c r="D773" s="131" t="s">
        <v>92</v>
      </c>
      <c r="E773" s="135">
        <v>55.58</v>
      </c>
      <c r="F773" s="16">
        <v>0</v>
      </c>
      <c r="G773" s="17">
        <f t="shared" si="1037"/>
        <v>0</v>
      </c>
      <c r="H773" s="18">
        <v>44316</v>
      </c>
      <c r="I773" s="12">
        <v>44231</v>
      </c>
      <c r="J773" s="134">
        <v>185</v>
      </c>
      <c r="K773" s="141">
        <v>100</v>
      </c>
      <c r="L773" s="14">
        <f t="shared" si="1038"/>
        <v>5558</v>
      </c>
      <c r="M773" s="141">
        <v>1249</v>
      </c>
      <c r="N773" s="18">
        <v>43439</v>
      </c>
      <c r="O773" s="141">
        <f t="shared" si="1039"/>
        <v>0</v>
      </c>
      <c r="P773" s="19">
        <f t="shared" si="1045"/>
        <v>0</v>
      </c>
      <c r="Q773" s="131"/>
      <c r="R773" s="17"/>
      <c r="S773" s="28"/>
      <c r="T773" s="28"/>
      <c r="U773" s="16">
        <v>0</v>
      </c>
      <c r="V773" s="14">
        <f t="shared" si="1040"/>
        <v>0</v>
      </c>
      <c r="W773" s="71"/>
      <c r="X773" s="83"/>
      <c r="AF773" s="22"/>
      <c r="AG773" s="22"/>
    </row>
    <row r="774" spans="1:102" ht="44.25" customHeight="1">
      <c r="A774" s="131">
        <v>15</v>
      </c>
      <c r="B774" s="13" t="s">
        <v>49</v>
      </c>
      <c r="C774" s="124" t="s">
        <v>20</v>
      </c>
      <c r="D774" s="131" t="s">
        <v>94</v>
      </c>
      <c r="E774" s="135">
        <v>55.58</v>
      </c>
      <c r="F774" s="16">
        <v>0</v>
      </c>
      <c r="G774" s="17">
        <f t="shared" ref="G774:G776" si="1057">F774*E774</f>
        <v>0</v>
      </c>
      <c r="H774" s="18">
        <v>44347</v>
      </c>
      <c r="I774" s="12">
        <v>44271</v>
      </c>
      <c r="J774" s="134">
        <v>304</v>
      </c>
      <c r="K774" s="141">
        <v>100</v>
      </c>
      <c r="L774" s="14">
        <f t="shared" ref="L774" si="1058">K774*E774</f>
        <v>5558</v>
      </c>
      <c r="M774" s="141">
        <v>226</v>
      </c>
      <c r="N774" s="18">
        <v>44259</v>
      </c>
      <c r="O774" s="141">
        <f t="shared" si="1039"/>
        <v>0</v>
      </c>
      <c r="P774" s="19">
        <f t="shared" ref="P774:P776" si="1059">O774*E774</f>
        <v>0</v>
      </c>
      <c r="Q774" s="131"/>
      <c r="R774" s="17"/>
      <c r="S774" s="28"/>
      <c r="T774" s="28"/>
      <c r="U774" s="16">
        <v>0</v>
      </c>
      <c r="V774" s="14">
        <f t="shared" ref="V774:V775" si="1060">U774*E774</f>
        <v>0</v>
      </c>
      <c r="W774" s="71"/>
      <c r="X774" s="83"/>
      <c r="AF774" s="22"/>
      <c r="AG774" s="22"/>
    </row>
    <row r="775" spans="1:102" s="27" customFormat="1" ht="30.75" customHeight="1">
      <c r="A775" s="131">
        <v>16</v>
      </c>
      <c r="B775" s="13" t="s">
        <v>59</v>
      </c>
      <c r="C775" s="124" t="s">
        <v>20</v>
      </c>
      <c r="D775" s="131" t="s">
        <v>47</v>
      </c>
      <c r="E775" s="135">
        <v>55.58</v>
      </c>
      <c r="F775" s="16">
        <v>55</v>
      </c>
      <c r="G775" s="14">
        <f t="shared" si="1057"/>
        <v>3056.9</v>
      </c>
      <c r="H775" s="18">
        <v>44377</v>
      </c>
      <c r="I775" s="84">
        <v>44294</v>
      </c>
      <c r="J775" s="134">
        <v>706</v>
      </c>
      <c r="K775" s="141">
        <v>140</v>
      </c>
      <c r="L775" s="14">
        <f>K775*E775</f>
        <v>7781.2</v>
      </c>
      <c r="M775" s="141">
        <v>226</v>
      </c>
      <c r="N775" s="18">
        <v>44259</v>
      </c>
      <c r="O775" s="141">
        <f t="shared" si="1039"/>
        <v>55</v>
      </c>
      <c r="P775" s="19">
        <f t="shared" si="1059"/>
        <v>3056.9</v>
      </c>
      <c r="Q775" s="131"/>
      <c r="R775" s="17"/>
      <c r="S775" s="155"/>
      <c r="T775" s="155"/>
      <c r="U775" s="16">
        <v>0</v>
      </c>
      <c r="V775" s="14">
        <f t="shared" si="1060"/>
        <v>0</v>
      </c>
      <c r="W775" s="71"/>
      <c r="X775" s="156"/>
      <c r="Y775" s="26"/>
      <c r="Z775" s="26"/>
      <c r="AA775" s="26"/>
      <c r="AB775" s="26"/>
      <c r="AC775" s="26"/>
      <c r="AD775" s="26"/>
      <c r="AE775" s="26"/>
      <c r="AF775" s="157"/>
      <c r="AG775" s="157"/>
    </row>
    <row r="776" spans="1:102" ht="37.5" customHeight="1">
      <c r="A776" s="131">
        <v>17</v>
      </c>
      <c r="B776" s="13" t="s">
        <v>59</v>
      </c>
      <c r="C776" s="124" t="s">
        <v>20</v>
      </c>
      <c r="D776" s="131" t="s">
        <v>47</v>
      </c>
      <c r="E776" s="135">
        <v>55.58</v>
      </c>
      <c r="F776" s="16">
        <v>0</v>
      </c>
      <c r="G776" s="96">
        <f t="shared" si="1057"/>
        <v>0</v>
      </c>
      <c r="H776" s="18">
        <v>44377</v>
      </c>
      <c r="I776" s="84">
        <v>44358</v>
      </c>
      <c r="J776" s="134">
        <v>1510</v>
      </c>
      <c r="K776" s="141">
        <v>150</v>
      </c>
      <c r="L776" s="14">
        <f t="shared" ref="L776" si="1061">K776*E776</f>
        <v>8337</v>
      </c>
      <c r="M776" s="141">
        <v>636</v>
      </c>
      <c r="N776" s="18">
        <v>44355</v>
      </c>
      <c r="O776" s="16">
        <f>K776-U776</f>
        <v>150</v>
      </c>
      <c r="P776" s="19">
        <f t="shared" si="1059"/>
        <v>8337</v>
      </c>
      <c r="Q776" s="131"/>
      <c r="R776" s="17"/>
      <c r="S776" s="28"/>
      <c r="T776" s="28"/>
      <c r="U776" s="16">
        <v>0</v>
      </c>
      <c r="V776" s="14">
        <f>U776*E776</f>
        <v>0</v>
      </c>
      <c r="W776" s="71"/>
      <c r="X776" s="83"/>
      <c r="AF776" s="22"/>
      <c r="AG776" s="22"/>
    </row>
    <row r="777" spans="1:102" ht="37.5" customHeight="1">
      <c r="A777" s="131">
        <v>18</v>
      </c>
      <c r="B777" s="13" t="s">
        <v>59</v>
      </c>
      <c r="C777" s="124" t="s">
        <v>20</v>
      </c>
      <c r="D777" s="131" t="s">
        <v>217</v>
      </c>
      <c r="E777" s="135">
        <v>69.12</v>
      </c>
      <c r="F777" s="16">
        <v>0</v>
      </c>
      <c r="G777" s="96">
        <f t="shared" ref="G777" si="1062">F777*E777</f>
        <v>0</v>
      </c>
      <c r="H777" s="18">
        <v>45016</v>
      </c>
      <c r="I777" s="12">
        <v>44372</v>
      </c>
      <c r="J777" s="134">
        <v>1803</v>
      </c>
      <c r="K777" s="141">
        <v>100</v>
      </c>
      <c r="L777" s="14">
        <f t="shared" ref="L777" si="1063">K777*E777</f>
        <v>6912</v>
      </c>
      <c r="M777" s="141">
        <v>636</v>
      </c>
      <c r="N777" s="18">
        <v>44355</v>
      </c>
      <c r="O777" s="16">
        <f>K777-U777</f>
        <v>0</v>
      </c>
      <c r="P777" s="19">
        <f t="shared" ref="P777" si="1064">O777*E777</f>
        <v>0</v>
      </c>
      <c r="Q777" s="131"/>
      <c r="R777" s="17"/>
      <c r="S777" s="28"/>
      <c r="T777" s="28"/>
      <c r="U777" s="16">
        <f>K777</f>
        <v>100</v>
      </c>
      <c r="V777" s="14">
        <f>U777*E777</f>
        <v>6912</v>
      </c>
      <c r="W777" s="71"/>
      <c r="X777" s="83"/>
      <c r="AF777" s="22"/>
      <c r="AG777" s="22"/>
    </row>
    <row r="778" spans="1:102" ht="34.5" customHeight="1">
      <c r="A778" s="131">
        <v>19</v>
      </c>
      <c r="B778" s="31" t="s">
        <v>77</v>
      </c>
      <c r="C778" s="131" t="s">
        <v>20</v>
      </c>
      <c r="D778" s="131" t="s">
        <v>154</v>
      </c>
      <c r="E778" s="32">
        <v>5.4969999999999999</v>
      </c>
      <c r="F778" s="16">
        <v>0</v>
      </c>
      <c r="G778" s="17">
        <f t="shared" si="1037"/>
        <v>0</v>
      </c>
      <c r="H778" s="33">
        <v>44426</v>
      </c>
      <c r="I778" s="12">
        <v>44231</v>
      </c>
      <c r="J778" s="134">
        <v>185</v>
      </c>
      <c r="K778" s="34">
        <v>100</v>
      </c>
      <c r="L778" s="14">
        <f t="shared" si="1038"/>
        <v>549.70000000000005</v>
      </c>
      <c r="M778" s="134">
        <v>1250</v>
      </c>
      <c r="N778" s="12">
        <v>44152</v>
      </c>
      <c r="O778" s="141">
        <f t="shared" si="1039"/>
        <v>0</v>
      </c>
      <c r="P778" s="19">
        <f t="shared" si="1045"/>
        <v>0</v>
      </c>
      <c r="Q778" s="20"/>
      <c r="R778" s="17"/>
      <c r="S778" s="124"/>
      <c r="T778" s="124"/>
      <c r="U778" s="16">
        <v>0</v>
      </c>
      <c r="V778" s="14">
        <f t="shared" si="1040"/>
        <v>0</v>
      </c>
      <c r="W778" s="71"/>
      <c r="X778" s="83">
        <f>G778-V778</f>
        <v>0</v>
      </c>
      <c r="AF778" s="22"/>
      <c r="AG778" s="22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  <c r="CG778" s="6"/>
      <c r="CH778" s="6"/>
      <c r="CI778" s="6"/>
      <c r="CJ778" s="6"/>
      <c r="CK778" s="6"/>
      <c r="CL778" s="6"/>
      <c r="CM778" s="6"/>
      <c r="CN778" s="6"/>
      <c r="CO778" s="6"/>
      <c r="CP778" s="6"/>
      <c r="CQ778" s="6"/>
      <c r="CR778" s="6"/>
      <c r="CS778" s="6"/>
      <c r="CT778" s="6"/>
      <c r="CU778" s="6"/>
      <c r="CV778" s="6"/>
      <c r="CW778" s="6"/>
      <c r="CX778" s="6"/>
    </row>
    <row r="779" spans="1:102" ht="42" customHeight="1">
      <c r="A779" s="131">
        <v>20</v>
      </c>
      <c r="B779" s="31" t="s">
        <v>77</v>
      </c>
      <c r="C779" s="131" t="s">
        <v>20</v>
      </c>
      <c r="D779" s="131" t="s">
        <v>154</v>
      </c>
      <c r="E779" s="32">
        <v>5.4969999999999999</v>
      </c>
      <c r="F779" s="16">
        <v>0</v>
      </c>
      <c r="G779" s="17">
        <f t="shared" ref="G779:G781" si="1065">F779*E779</f>
        <v>0</v>
      </c>
      <c r="H779" s="33">
        <v>44444</v>
      </c>
      <c r="I779" s="12">
        <v>44260</v>
      </c>
      <c r="J779" s="134">
        <v>291</v>
      </c>
      <c r="K779" s="34">
        <v>300</v>
      </c>
      <c r="L779" s="14">
        <f t="shared" ref="L779" si="1066">K779*E779</f>
        <v>1649.1</v>
      </c>
      <c r="M779" s="134">
        <v>164</v>
      </c>
      <c r="N779" s="12">
        <v>44245</v>
      </c>
      <c r="O779" s="141">
        <f t="shared" si="1039"/>
        <v>0</v>
      </c>
      <c r="P779" s="19">
        <f t="shared" ref="P779" si="1067">O779*E779</f>
        <v>0</v>
      </c>
      <c r="Q779" s="20"/>
      <c r="R779" s="17"/>
      <c r="S779" s="124"/>
      <c r="T779" s="124"/>
      <c r="U779" s="16">
        <v>0</v>
      </c>
      <c r="V779" s="14">
        <f t="shared" ref="V779:V781" si="1068">U779*E779</f>
        <v>0</v>
      </c>
      <c r="W779" s="71"/>
      <c r="X779" s="83">
        <f>G779-V779</f>
        <v>0</v>
      </c>
      <c r="AF779" s="22"/>
      <c r="AG779" s="22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  <c r="CQ779" s="6"/>
      <c r="CR779" s="6"/>
      <c r="CS779" s="6"/>
      <c r="CT779" s="6"/>
      <c r="CU779" s="6"/>
      <c r="CV779" s="6"/>
      <c r="CW779" s="6"/>
      <c r="CX779" s="6"/>
    </row>
    <row r="780" spans="1:102" ht="34.5" customHeight="1">
      <c r="A780" s="131">
        <v>21</v>
      </c>
      <c r="B780" s="31" t="s">
        <v>77</v>
      </c>
      <c r="C780" s="131" t="s">
        <v>20</v>
      </c>
      <c r="D780" s="131" t="s">
        <v>151</v>
      </c>
      <c r="E780" s="32">
        <v>5.4969999999999999</v>
      </c>
      <c r="F780" s="16">
        <v>190</v>
      </c>
      <c r="G780" s="17">
        <f t="shared" si="1065"/>
        <v>1044.43</v>
      </c>
      <c r="H780" s="33">
        <v>44477</v>
      </c>
      <c r="I780" s="84">
        <v>44294</v>
      </c>
      <c r="J780" s="134">
        <v>706</v>
      </c>
      <c r="K780" s="34">
        <v>400</v>
      </c>
      <c r="L780" s="14">
        <f>K780*E780</f>
        <v>2198.8000000000002</v>
      </c>
      <c r="M780" s="134">
        <v>227</v>
      </c>
      <c r="N780" s="12">
        <v>44259</v>
      </c>
      <c r="O780" s="141">
        <f t="shared" si="1039"/>
        <v>170</v>
      </c>
      <c r="P780" s="19">
        <f t="shared" ref="P780:P781" si="1069">O780*E780</f>
        <v>934.49</v>
      </c>
      <c r="Q780" s="20"/>
      <c r="R780" s="17"/>
      <c r="S780" s="124"/>
      <c r="T780" s="124"/>
      <c r="U780" s="16">
        <v>20</v>
      </c>
      <c r="V780" s="14">
        <f t="shared" si="1068"/>
        <v>109.94</v>
      </c>
      <c r="W780" s="71"/>
      <c r="X780" s="83"/>
      <c r="AF780" s="22"/>
      <c r="AG780" s="22"/>
    </row>
    <row r="781" spans="1:102" ht="34.5" customHeight="1">
      <c r="A781" s="131">
        <v>22</v>
      </c>
      <c r="B781" s="31" t="s">
        <v>77</v>
      </c>
      <c r="C781" s="131" t="s">
        <v>20</v>
      </c>
      <c r="D781" s="131" t="s">
        <v>151</v>
      </c>
      <c r="E781" s="32">
        <v>5.4969999999999999</v>
      </c>
      <c r="F781" s="16">
        <v>0</v>
      </c>
      <c r="G781" s="17">
        <f t="shared" si="1065"/>
        <v>0</v>
      </c>
      <c r="H781" s="33">
        <v>44531</v>
      </c>
      <c r="I781" s="12">
        <v>44354</v>
      </c>
      <c r="J781" s="134">
        <v>1412</v>
      </c>
      <c r="K781" s="34">
        <v>200</v>
      </c>
      <c r="L781" s="14">
        <f>K781*E781</f>
        <v>1099.4000000000001</v>
      </c>
      <c r="M781" s="134">
        <v>227</v>
      </c>
      <c r="N781" s="12">
        <v>44259</v>
      </c>
      <c r="O781" s="16">
        <f>K781-U781</f>
        <v>50</v>
      </c>
      <c r="P781" s="19">
        <f t="shared" si="1069"/>
        <v>274.85000000000002</v>
      </c>
      <c r="Q781" s="20"/>
      <c r="R781" s="17"/>
      <c r="S781" s="124"/>
      <c r="T781" s="124"/>
      <c r="U781" s="16">
        <v>150</v>
      </c>
      <c r="V781" s="14">
        <f t="shared" si="1068"/>
        <v>824.55</v>
      </c>
      <c r="W781" s="71"/>
      <c r="X781" s="83"/>
      <c r="AF781" s="22"/>
      <c r="AG781" s="22"/>
    </row>
    <row r="782" spans="1:102" ht="34.5" customHeight="1">
      <c r="A782" s="131">
        <v>23</v>
      </c>
      <c r="B782" s="31" t="s">
        <v>77</v>
      </c>
      <c r="C782" s="131" t="s">
        <v>20</v>
      </c>
      <c r="D782" s="131" t="s">
        <v>151</v>
      </c>
      <c r="E782" s="32">
        <v>5.4969999999999999</v>
      </c>
      <c r="F782" s="16">
        <v>0</v>
      </c>
      <c r="G782" s="17">
        <f t="shared" ref="G782" si="1070">F782*E782</f>
        <v>0</v>
      </c>
      <c r="H782" s="33">
        <v>44531</v>
      </c>
      <c r="I782" s="12">
        <v>44372</v>
      </c>
      <c r="J782" s="134">
        <v>1803</v>
      </c>
      <c r="K782" s="34">
        <v>200</v>
      </c>
      <c r="L782" s="14">
        <f>K782*E782</f>
        <v>1099.4000000000001</v>
      </c>
      <c r="M782" s="134">
        <v>227</v>
      </c>
      <c r="N782" s="12">
        <v>44259</v>
      </c>
      <c r="O782" s="16">
        <f>K782-U782</f>
        <v>0</v>
      </c>
      <c r="P782" s="19">
        <f t="shared" ref="P782" si="1071">O782*E782</f>
        <v>0</v>
      </c>
      <c r="Q782" s="20"/>
      <c r="R782" s="17"/>
      <c r="S782" s="124"/>
      <c r="T782" s="124"/>
      <c r="U782" s="16">
        <f>K782</f>
        <v>200</v>
      </c>
      <c r="V782" s="14">
        <f t="shared" ref="V782" si="1072">U782*E782</f>
        <v>1099.4000000000001</v>
      </c>
      <c r="W782" s="71"/>
      <c r="X782" s="83"/>
      <c r="AF782" s="22"/>
      <c r="AG782" s="22"/>
    </row>
    <row r="783" spans="1:102" ht="38.25" customHeight="1">
      <c r="A783" s="131">
        <v>24</v>
      </c>
      <c r="B783" s="13" t="s">
        <v>44</v>
      </c>
      <c r="C783" s="14" t="s">
        <v>20</v>
      </c>
      <c r="D783" s="131" t="s">
        <v>144</v>
      </c>
      <c r="E783" s="96">
        <v>59.100999999999999</v>
      </c>
      <c r="F783" s="141">
        <v>0</v>
      </c>
      <c r="G783" s="96">
        <f t="shared" si="1037"/>
        <v>0</v>
      </c>
      <c r="H783" s="18">
        <v>44469</v>
      </c>
      <c r="I783" s="12">
        <v>44231</v>
      </c>
      <c r="J783" s="134">
        <v>185</v>
      </c>
      <c r="K783" s="141">
        <v>100</v>
      </c>
      <c r="L783" s="14">
        <f t="shared" ref="L783:L793" si="1073">K783*E783</f>
        <v>5910.1</v>
      </c>
      <c r="M783" s="141">
        <v>1326</v>
      </c>
      <c r="N783" s="18">
        <v>44161</v>
      </c>
      <c r="O783" s="141">
        <f t="shared" si="1039"/>
        <v>0</v>
      </c>
      <c r="P783" s="19">
        <f t="shared" si="1045"/>
        <v>0</v>
      </c>
      <c r="Q783" s="97"/>
      <c r="R783" s="14"/>
      <c r="S783" s="14"/>
      <c r="T783" s="14"/>
      <c r="U783" s="141">
        <v>0</v>
      </c>
      <c r="V783" s="14">
        <f t="shared" si="1040"/>
        <v>0</v>
      </c>
      <c r="W783" s="71"/>
      <c r="X783" s="83">
        <f>G783-V783</f>
        <v>0</v>
      </c>
      <c r="AF783" s="22"/>
      <c r="AG783" s="22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  <c r="CC783" s="6"/>
      <c r="CD783" s="6"/>
      <c r="CE783" s="6"/>
      <c r="CF783" s="6"/>
      <c r="CG783" s="6"/>
      <c r="CH783" s="6"/>
      <c r="CI783" s="6"/>
      <c r="CJ783" s="6"/>
      <c r="CK783" s="6"/>
      <c r="CL783" s="6"/>
      <c r="CM783" s="6"/>
      <c r="CN783" s="6"/>
      <c r="CO783" s="6"/>
      <c r="CP783" s="6"/>
      <c r="CQ783" s="6"/>
      <c r="CR783" s="6"/>
      <c r="CS783" s="6"/>
      <c r="CT783" s="6"/>
      <c r="CU783" s="6"/>
      <c r="CV783" s="6"/>
      <c r="CW783" s="6"/>
      <c r="CX783" s="6"/>
    </row>
    <row r="784" spans="1:102" ht="38.25" customHeight="1">
      <c r="A784" s="131">
        <v>25</v>
      </c>
      <c r="B784" s="13" t="s">
        <v>44</v>
      </c>
      <c r="C784" s="14" t="s">
        <v>20</v>
      </c>
      <c r="D784" s="131" t="s">
        <v>144</v>
      </c>
      <c r="E784" s="96">
        <v>59.100999999999999</v>
      </c>
      <c r="F784" s="141">
        <v>0</v>
      </c>
      <c r="G784" s="96">
        <f t="shared" ref="G784:G786" si="1074">F784*E784</f>
        <v>0</v>
      </c>
      <c r="H784" s="18">
        <v>44469</v>
      </c>
      <c r="I784" s="12">
        <v>44271</v>
      </c>
      <c r="J784" s="134">
        <v>304</v>
      </c>
      <c r="K784" s="141">
        <v>100</v>
      </c>
      <c r="L784" s="14">
        <f t="shared" ref="L784:L786" si="1075">K784*E784</f>
        <v>5910.1</v>
      </c>
      <c r="M784" s="141">
        <v>228</v>
      </c>
      <c r="N784" s="18">
        <v>44259</v>
      </c>
      <c r="O784" s="141">
        <f t="shared" si="1039"/>
        <v>0</v>
      </c>
      <c r="P784" s="19">
        <f t="shared" ref="P784" si="1076">O784*E784</f>
        <v>0</v>
      </c>
      <c r="Q784" s="97"/>
      <c r="R784" s="14"/>
      <c r="S784" s="14"/>
      <c r="T784" s="14"/>
      <c r="U784" s="141">
        <v>0</v>
      </c>
      <c r="V784" s="14">
        <f t="shared" ref="V784:V786" si="1077">U784*E784</f>
        <v>0</v>
      </c>
      <c r="W784" s="71"/>
      <c r="X784" s="83">
        <f>G784-V784</f>
        <v>0</v>
      </c>
      <c r="AF784" s="22"/>
      <c r="AG784" s="22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  <c r="CQ784" s="6"/>
      <c r="CR784" s="6"/>
      <c r="CS784" s="6"/>
      <c r="CT784" s="6"/>
      <c r="CU784" s="6"/>
      <c r="CV784" s="6"/>
      <c r="CW784" s="6"/>
      <c r="CX784" s="6"/>
    </row>
    <row r="785" spans="1:102" ht="38.25" customHeight="1">
      <c r="A785" s="131">
        <v>26</v>
      </c>
      <c r="B785" s="13" t="s">
        <v>44</v>
      </c>
      <c r="C785" s="14" t="s">
        <v>20</v>
      </c>
      <c r="D785" s="131" t="s">
        <v>144</v>
      </c>
      <c r="E785" s="96">
        <v>59.100999999999999</v>
      </c>
      <c r="F785" s="16">
        <v>230</v>
      </c>
      <c r="G785" s="96">
        <f t="shared" si="1074"/>
        <v>13593.23</v>
      </c>
      <c r="H785" s="18">
        <v>44469</v>
      </c>
      <c r="I785" s="84">
        <v>44294</v>
      </c>
      <c r="J785" s="134">
        <v>706</v>
      </c>
      <c r="K785" s="141">
        <v>300</v>
      </c>
      <c r="L785" s="14">
        <f t="shared" si="1075"/>
        <v>17730.3</v>
      </c>
      <c r="M785" s="141">
        <v>228</v>
      </c>
      <c r="N785" s="18">
        <v>44259</v>
      </c>
      <c r="O785" s="141">
        <f t="shared" si="1039"/>
        <v>230</v>
      </c>
      <c r="P785" s="19">
        <f t="shared" ref="P785:P786" si="1078">O785*E785</f>
        <v>13593.23</v>
      </c>
      <c r="Q785" s="97"/>
      <c r="R785" s="14"/>
      <c r="S785" s="14"/>
      <c r="T785" s="14"/>
      <c r="U785" s="16">
        <v>0</v>
      </c>
      <c r="V785" s="14">
        <f t="shared" si="1077"/>
        <v>0</v>
      </c>
      <c r="W785" s="71"/>
      <c r="X785" s="83">
        <f t="shared" ref="X785" si="1079">G785-V785</f>
        <v>13593.23</v>
      </c>
      <c r="AF785" s="22"/>
      <c r="AG785" s="22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  <c r="CQ785" s="6"/>
      <c r="CR785" s="6"/>
      <c r="CS785" s="6"/>
      <c r="CT785" s="6"/>
      <c r="CU785" s="6"/>
      <c r="CV785" s="6"/>
      <c r="CW785" s="6"/>
      <c r="CX785" s="6"/>
    </row>
    <row r="786" spans="1:102" ht="38.25" customHeight="1">
      <c r="A786" s="131">
        <v>27</v>
      </c>
      <c r="B786" s="13" t="s">
        <v>44</v>
      </c>
      <c r="C786" s="14" t="s">
        <v>20</v>
      </c>
      <c r="D786" s="131" t="s">
        <v>144</v>
      </c>
      <c r="E786" s="96">
        <v>59.100999999999999</v>
      </c>
      <c r="F786" s="141">
        <v>0</v>
      </c>
      <c r="G786" s="96">
        <f t="shared" si="1074"/>
        <v>0</v>
      </c>
      <c r="H786" s="18">
        <v>44469</v>
      </c>
      <c r="I786" s="12">
        <v>44354</v>
      </c>
      <c r="J786" s="134">
        <v>1412</v>
      </c>
      <c r="K786" s="141">
        <v>300</v>
      </c>
      <c r="L786" s="14">
        <f t="shared" si="1075"/>
        <v>17730.3</v>
      </c>
      <c r="M786" s="141">
        <v>228</v>
      </c>
      <c r="N786" s="18">
        <v>44259</v>
      </c>
      <c r="O786" s="16">
        <f>K786-U786</f>
        <v>0</v>
      </c>
      <c r="P786" s="19">
        <f t="shared" si="1078"/>
        <v>0</v>
      </c>
      <c r="Q786" s="97"/>
      <c r="R786" s="14"/>
      <c r="S786" s="14"/>
      <c r="T786" s="14"/>
      <c r="U786" s="141">
        <f>K786</f>
        <v>300</v>
      </c>
      <c r="V786" s="14">
        <f t="shared" si="1077"/>
        <v>17730.3</v>
      </c>
      <c r="W786" s="71"/>
      <c r="X786" s="83">
        <f>G786-V786</f>
        <v>-17730.3</v>
      </c>
      <c r="AF786" s="22"/>
      <c r="AG786" s="22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  <c r="CC786" s="6"/>
      <c r="CD786" s="6"/>
      <c r="CE786" s="6"/>
      <c r="CF786" s="6"/>
      <c r="CG786" s="6"/>
      <c r="CH786" s="6"/>
      <c r="CI786" s="6"/>
      <c r="CJ786" s="6"/>
      <c r="CK786" s="6"/>
      <c r="CL786" s="6"/>
      <c r="CM786" s="6"/>
      <c r="CN786" s="6"/>
      <c r="CO786" s="6"/>
      <c r="CP786" s="6"/>
      <c r="CQ786" s="6"/>
      <c r="CR786" s="6"/>
      <c r="CS786" s="6"/>
      <c r="CT786" s="6"/>
      <c r="CU786" s="6"/>
      <c r="CV786" s="6"/>
      <c r="CW786" s="6"/>
      <c r="CX786" s="6"/>
    </row>
    <row r="787" spans="1:102" ht="38.25" customHeight="1">
      <c r="A787" s="131">
        <v>28</v>
      </c>
      <c r="B787" s="13" t="s">
        <v>44</v>
      </c>
      <c r="C787" s="14" t="s">
        <v>20</v>
      </c>
      <c r="D787" s="131" t="s">
        <v>144</v>
      </c>
      <c r="E787" s="96">
        <v>59.100999999999999</v>
      </c>
      <c r="F787" s="141">
        <v>0</v>
      </c>
      <c r="G787" s="96">
        <f t="shared" ref="G787" si="1080">F787*E787</f>
        <v>0</v>
      </c>
      <c r="H787" s="18">
        <v>44469</v>
      </c>
      <c r="I787" s="12">
        <v>44372</v>
      </c>
      <c r="J787" s="134">
        <v>1803</v>
      </c>
      <c r="K787" s="141">
        <v>250</v>
      </c>
      <c r="L787" s="14">
        <f t="shared" ref="L787" si="1081">K787*E787</f>
        <v>14775.25</v>
      </c>
      <c r="M787" s="141">
        <v>228</v>
      </c>
      <c r="N787" s="18">
        <v>44259</v>
      </c>
      <c r="O787" s="16">
        <f>K787-U787</f>
        <v>60</v>
      </c>
      <c r="P787" s="19">
        <f t="shared" ref="P787" si="1082">O787*E787</f>
        <v>3546.06</v>
      </c>
      <c r="Q787" s="97"/>
      <c r="R787" s="14"/>
      <c r="S787" s="14"/>
      <c r="T787" s="14"/>
      <c r="U787" s="141">
        <v>190</v>
      </c>
      <c r="V787" s="14">
        <f t="shared" ref="V787" si="1083">U787*E787</f>
        <v>11229.19</v>
      </c>
      <c r="W787" s="71"/>
      <c r="X787" s="83">
        <f>G787-V787</f>
        <v>-11229.19</v>
      </c>
      <c r="AF787" s="22"/>
      <c r="AG787" s="22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/>
      <c r="CA787" s="6"/>
      <c r="CB787" s="6"/>
      <c r="CC787" s="6"/>
      <c r="CD787" s="6"/>
      <c r="CE787" s="6"/>
      <c r="CF787" s="6"/>
      <c r="CG787" s="6"/>
      <c r="CH787" s="6"/>
      <c r="CI787" s="6"/>
      <c r="CJ787" s="6"/>
      <c r="CK787" s="6"/>
      <c r="CL787" s="6"/>
      <c r="CM787" s="6"/>
      <c r="CN787" s="6"/>
      <c r="CO787" s="6"/>
      <c r="CP787" s="6"/>
      <c r="CQ787" s="6"/>
      <c r="CR787" s="6"/>
      <c r="CS787" s="6"/>
      <c r="CT787" s="6"/>
      <c r="CU787" s="6"/>
      <c r="CV787" s="6"/>
      <c r="CW787" s="6"/>
      <c r="CX787" s="6"/>
    </row>
    <row r="788" spans="1:102" ht="38.25" customHeight="1">
      <c r="A788" s="131">
        <v>29</v>
      </c>
      <c r="B788" s="13" t="s">
        <v>35</v>
      </c>
      <c r="C788" s="14" t="s">
        <v>20</v>
      </c>
      <c r="D788" s="131" t="s">
        <v>82</v>
      </c>
      <c r="E788" s="14">
        <v>16.91</v>
      </c>
      <c r="F788" s="144">
        <v>0</v>
      </c>
      <c r="G788" s="17">
        <f t="shared" si="1037"/>
        <v>0</v>
      </c>
      <c r="H788" s="18">
        <v>44358</v>
      </c>
      <c r="I788" s="12"/>
      <c r="J788" s="134"/>
      <c r="K788" s="141"/>
      <c r="L788" s="85">
        <f t="shared" si="1073"/>
        <v>0</v>
      </c>
      <c r="M788" s="141">
        <v>279</v>
      </c>
      <c r="N788" s="18">
        <v>43525</v>
      </c>
      <c r="O788" s="141">
        <f t="shared" si="1039"/>
        <v>0</v>
      </c>
      <c r="P788" s="19">
        <f t="shared" si="1045"/>
        <v>0</v>
      </c>
      <c r="Q788" s="131"/>
      <c r="R788" s="131"/>
      <c r="S788" s="131"/>
      <c r="T788" s="131"/>
      <c r="U788" s="144">
        <v>0</v>
      </c>
      <c r="V788" s="17">
        <f t="shared" si="1040"/>
        <v>0</v>
      </c>
      <c r="W788" s="81"/>
      <c r="X788" s="83"/>
      <c r="AF788" s="22"/>
      <c r="AG788" s="22"/>
    </row>
    <row r="789" spans="1:102" ht="38.25" customHeight="1">
      <c r="A789" s="131">
        <v>30</v>
      </c>
      <c r="B789" s="13" t="s">
        <v>35</v>
      </c>
      <c r="C789" s="14" t="s">
        <v>20</v>
      </c>
      <c r="D789" s="131" t="s">
        <v>82</v>
      </c>
      <c r="E789" s="14">
        <v>16.91</v>
      </c>
      <c r="F789" s="144">
        <v>48</v>
      </c>
      <c r="G789" s="17">
        <f t="shared" ref="G789" si="1084">F789*E789</f>
        <v>811.68000000000006</v>
      </c>
      <c r="H789" s="18">
        <v>44358</v>
      </c>
      <c r="I789" s="12">
        <v>44322</v>
      </c>
      <c r="J789" s="134">
        <v>1053</v>
      </c>
      <c r="K789" s="141">
        <v>60</v>
      </c>
      <c r="L789" s="85">
        <f t="shared" ref="L789" si="1085">K789*E789</f>
        <v>1014.6</v>
      </c>
      <c r="M789" s="141">
        <v>460</v>
      </c>
      <c r="N789" s="18">
        <v>44308</v>
      </c>
      <c r="O789" s="141">
        <f t="shared" si="1039"/>
        <v>48</v>
      </c>
      <c r="P789" s="19">
        <f t="shared" ref="P789" si="1086">O789*E789</f>
        <v>811.68000000000006</v>
      </c>
      <c r="Q789" s="131"/>
      <c r="R789" s="131"/>
      <c r="S789" s="131"/>
      <c r="T789" s="131"/>
      <c r="U789" s="144">
        <v>0</v>
      </c>
      <c r="V789" s="17">
        <f t="shared" ref="V789" si="1087">U789*E789</f>
        <v>0</v>
      </c>
      <c r="W789" s="81"/>
      <c r="X789" s="83"/>
      <c r="AF789" s="22"/>
      <c r="AG789" s="22"/>
    </row>
    <row r="790" spans="1:102" ht="38.25" customHeight="1">
      <c r="A790" s="131">
        <v>31</v>
      </c>
      <c r="B790" s="13" t="s">
        <v>35</v>
      </c>
      <c r="C790" s="14" t="s">
        <v>20</v>
      </c>
      <c r="D790" s="131" t="s">
        <v>139</v>
      </c>
      <c r="E790" s="14">
        <v>16.91</v>
      </c>
      <c r="F790" s="131">
        <v>0</v>
      </c>
      <c r="G790" s="17">
        <f t="shared" si="1037"/>
        <v>0</v>
      </c>
      <c r="H790" s="18">
        <v>44330</v>
      </c>
      <c r="I790" s="12"/>
      <c r="J790" s="134"/>
      <c r="K790" s="141"/>
      <c r="L790" s="85">
        <f t="shared" si="1073"/>
        <v>0</v>
      </c>
      <c r="M790" s="141">
        <v>1343</v>
      </c>
      <c r="N790" s="18">
        <v>44167</v>
      </c>
      <c r="O790" s="141">
        <f t="shared" si="1039"/>
        <v>0</v>
      </c>
      <c r="P790" s="19">
        <f t="shared" si="1045"/>
        <v>0</v>
      </c>
      <c r="Q790" s="131"/>
      <c r="R790" s="131"/>
      <c r="S790" s="131"/>
      <c r="T790" s="131"/>
      <c r="U790" s="131">
        <v>0</v>
      </c>
      <c r="V790" s="17">
        <f t="shared" si="1040"/>
        <v>0</v>
      </c>
      <c r="W790" s="81"/>
      <c r="X790" s="83">
        <f>G790-V790</f>
        <v>0</v>
      </c>
      <c r="AF790" s="22"/>
      <c r="AG790" s="22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  <c r="CQ790" s="6"/>
      <c r="CR790" s="6"/>
      <c r="CS790" s="6"/>
      <c r="CT790" s="6"/>
      <c r="CU790" s="6"/>
      <c r="CV790" s="6"/>
      <c r="CW790" s="6"/>
      <c r="CX790" s="6"/>
    </row>
    <row r="791" spans="1:102" ht="38.25" customHeight="1">
      <c r="A791" s="131">
        <v>32</v>
      </c>
      <c r="B791" s="13" t="s">
        <v>35</v>
      </c>
      <c r="C791" s="14" t="s">
        <v>20</v>
      </c>
      <c r="D791" s="131" t="s">
        <v>140</v>
      </c>
      <c r="E791" s="14">
        <v>16.91</v>
      </c>
      <c r="F791" s="131">
        <v>0</v>
      </c>
      <c r="G791" s="17">
        <f t="shared" ref="G791:G792" si="1088">F791*E791</f>
        <v>0</v>
      </c>
      <c r="H791" s="18">
        <v>44351</v>
      </c>
      <c r="I791" s="12">
        <v>44271</v>
      </c>
      <c r="J791" s="134">
        <v>304</v>
      </c>
      <c r="K791" s="141">
        <v>200</v>
      </c>
      <c r="L791" s="85">
        <f t="shared" ref="L791" si="1089">K791*E791</f>
        <v>3382</v>
      </c>
      <c r="M791" s="141">
        <v>225</v>
      </c>
      <c r="N791" s="18">
        <v>44259</v>
      </c>
      <c r="O791" s="141">
        <f t="shared" si="1039"/>
        <v>0</v>
      </c>
      <c r="P791" s="19">
        <f t="shared" ref="P791:P792" si="1090">O791*E791</f>
        <v>0</v>
      </c>
      <c r="Q791" s="131"/>
      <c r="R791" s="131"/>
      <c r="S791" s="131"/>
      <c r="T791" s="131"/>
      <c r="U791" s="131">
        <v>0</v>
      </c>
      <c r="V791" s="17">
        <f t="shared" ref="V791" si="1091">U791*E791</f>
        <v>0</v>
      </c>
      <c r="W791" s="81"/>
      <c r="X791" s="83">
        <f>G791-V791</f>
        <v>0</v>
      </c>
      <c r="AF791" s="22"/>
      <c r="AG791" s="22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6"/>
      <c r="CC791" s="6"/>
      <c r="CD791" s="6"/>
      <c r="CE791" s="6"/>
      <c r="CF791" s="6"/>
      <c r="CG791" s="6"/>
      <c r="CH791" s="6"/>
      <c r="CI791" s="6"/>
      <c r="CJ791" s="6"/>
      <c r="CK791" s="6"/>
      <c r="CL791" s="6"/>
      <c r="CM791" s="6"/>
      <c r="CN791" s="6"/>
      <c r="CO791" s="6"/>
      <c r="CP791" s="6"/>
      <c r="CQ791" s="6"/>
      <c r="CR791" s="6"/>
      <c r="CS791" s="6"/>
      <c r="CT791" s="6"/>
      <c r="CU791" s="6"/>
      <c r="CV791" s="6"/>
      <c r="CW791" s="6"/>
      <c r="CX791" s="6"/>
    </row>
    <row r="792" spans="1:102" ht="31.5" customHeight="1">
      <c r="A792" s="131">
        <v>33</v>
      </c>
      <c r="B792" s="13" t="s">
        <v>35</v>
      </c>
      <c r="C792" s="14" t="s">
        <v>20</v>
      </c>
      <c r="D792" s="131" t="s">
        <v>202</v>
      </c>
      <c r="E792" s="14">
        <v>20.27</v>
      </c>
      <c r="F792" s="131">
        <v>0</v>
      </c>
      <c r="G792" s="17">
        <f t="shared" si="1088"/>
        <v>0</v>
      </c>
      <c r="H792" s="18">
        <v>45091</v>
      </c>
      <c r="I792" s="12">
        <v>44354</v>
      </c>
      <c r="J792" s="134">
        <v>1412</v>
      </c>
      <c r="K792" s="141">
        <v>200</v>
      </c>
      <c r="L792" s="17">
        <f>K792*E792</f>
        <v>4054</v>
      </c>
      <c r="M792" s="141">
        <v>597</v>
      </c>
      <c r="N792" s="18">
        <v>44348</v>
      </c>
      <c r="O792" s="16">
        <f>K792-U792</f>
        <v>45</v>
      </c>
      <c r="P792" s="96">
        <f t="shared" si="1090"/>
        <v>912.15</v>
      </c>
      <c r="Q792" s="131"/>
      <c r="R792" s="131"/>
      <c r="S792" s="131"/>
      <c r="T792" s="131"/>
      <c r="U792" s="131">
        <v>155</v>
      </c>
      <c r="V792" s="17">
        <f>U792*E792</f>
        <v>3141.85</v>
      </c>
      <c r="W792" s="81"/>
      <c r="X792" s="83"/>
      <c r="AF792" s="22"/>
      <c r="AG792" s="22"/>
    </row>
    <row r="793" spans="1:102" ht="51.75" customHeight="1">
      <c r="A793" s="131">
        <v>34</v>
      </c>
      <c r="B793" s="13" t="s">
        <v>100</v>
      </c>
      <c r="C793" s="124" t="s">
        <v>20</v>
      </c>
      <c r="D793" s="131" t="s">
        <v>91</v>
      </c>
      <c r="E793" s="23">
        <v>36.090000000000003</v>
      </c>
      <c r="F793" s="16">
        <v>100</v>
      </c>
      <c r="G793" s="17">
        <f t="shared" si="1037"/>
        <v>3609.0000000000005</v>
      </c>
      <c r="H793" s="18">
        <v>44439</v>
      </c>
      <c r="I793" s="12">
        <v>44231</v>
      </c>
      <c r="J793" s="134">
        <v>185</v>
      </c>
      <c r="K793" s="141">
        <v>100</v>
      </c>
      <c r="L793" s="14">
        <f t="shared" si="1073"/>
        <v>3609.0000000000005</v>
      </c>
      <c r="M793" s="141">
        <v>1374</v>
      </c>
      <c r="N793" s="18">
        <v>44175</v>
      </c>
      <c r="O793" s="141">
        <f t="shared" si="1039"/>
        <v>25</v>
      </c>
      <c r="P793" s="19">
        <f t="shared" si="1045"/>
        <v>902.25000000000011</v>
      </c>
      <c r="Q793" s="20"/>
      <c r="R793" s="17"/>
      <c r="S793" s="28"/>
      <c r="T793" s="28"/>
      <c r="U793" s="16">
        <v>75</v>
      </c>
      <c r="V793" s="14">
        <f t="shared" si="1040"/>
        <v>2706.7500000000005</v>
      </c>
      <c r="W793" s="71"/>
      <c r="Y793" s="21">
        <f>G793-V793</f>
        <v>902.25</v>
      </c>
      <c r="AE793" s="22"/>
      <c r="AF793" s="22"/>
    </row>
    <row r="794" spans="1:102" ht="51.75" customHeight="1">
      <c r="A794" s="131">
        <v>35</v>
      </c>
      <c r="B794" s="13" t="s">
        <v>100</v>
      </c>
      <c r="C794" s="124" t="s">
        <v>20</v>
      </c>
      <c r="D794" s="131" t="s">
        <v>91</v>
      </c>
      <c r="E794" s="23">
        <v>36.090000000000003</v>
      </c>
      <c r="F794" s="16">
        <v>25</v>
      </c>
      <c r="G794" s="17">
        <f t="shared" ref="G794:G795" si="1092">F794*E794</f>
        <v>902.25000000000011</v>
      </c>
      <c r="H794" s="18">
        <v>44439</v>
      </c>
      <c r="I794" s="12">
        <v>44260</v>
      </c>
      <c r="J794" s="134">
        <v>291</v>
      </c>
      <c r="K794" s="141">
        <v>120</v>
      </c>
      <c r="L794" s="14">
        <f t="shared" ref="L794:L795" si="1093">K794*E794</f>
        <v>4330.8</v>
      </c>
      <c r="M794" s="141">
        <v>1374</v>
      </c>
      <c r="N794" s="18">
        <v>44175</v>
      </c>
      <c r="O794" s="141">
        <f t="shared" si="1039"/>
        <v>25</v>
      </c>
      <c r="P794" s="19">
        <f t="shared" ref="P794:P795" si="1094">O794*E794</f>
        <v>902.25000000000011</v>
      </c>
      <c r="Q794" s="20"/>
      <c r="R794" s="17"/>
      <c r="S794" s="28"/>
      <c r="T794" s="28"/>
      <c r="U794" s="16">
        <v>0</v>
      </c>
      <c r="V794" s="14">
        <f t="shared" ref="V794:V795" si="1095">U794*E794</f>
        <v>0</v>
      </c>
      <c r="W794" s="71"/>
      <c r="Y794" s="21">
        <f>G794-V794</f>
        <v>902.25000000000011</v>
      </c>
      <c r="AE794" s="22"/>
      <c r="AF794" s="22"/>
    </row>
    <row r="795" spans="1:102" ht="38.25" customHeight="1">
      <c r="A795" s="131">
        <v>36</v>
      </c>
      <c r="B795" s="31" t="s">
        <v>42</v>
      </c>
      <c r="C795" s="14" t="s">
        <v>20</v>
      </c>
      <c r="D795" s="131" t="s">
        <v>113</v>
      </c>
      <c r="E795" s="32">
        <v>132.83000000000001</v>
      </c>
      <c r="F795" s="16">
        <v>0</v>
      </c>
      <c r="G795" s="14">
        <f t="shared" si="1092"/>
        <v>0</v>
      </c>
      <c r="H795" s="33">
        <v>44469</v>
      </c>
      <c r="I795" s="12">
        <v>44354</v>
      </c>
      <c r="J795" s="134">
        <v>1412</v>
      </c>
      <c r="K795" s="141">
        <v>50</v>
      </c>
      <c r="L795" s="14">
        <f t="shared" si="1093"/>
        <v>6641.5000000000009</v>
      </c>
      <c r="M795" s="134">
        <v>605</v>
      </c>
      <c r="N795" s="12">
        <v>44349</v>
      </c>
      <c r="O795" s="16">
        <f>K795-U795</f>
        <v>0</v>
      </c>
      <c r="P795" s="19">
        <f t="shared" si="1094"/>
        <v>0</v>
      </c>
      <c r="Q795" s="97"/>
      <c r="R795" s="14"/>
      <c r="S795" s="14"/>
      <c r="T795" s="14"/>
      <c r="U795" s="16">
        <f>K795</f>
        <v>50</v>
      </c>
      <c r="V795" s="14">
        <f t="shared" si="1095"/>
        <v>6641.5000000000009</v>
      </c>
      <c r="W795" s="71"/>
      <c r="X795" s="83"/>
      <c r="AF795" s="22"/>
      <c r="AG795" s="22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  <c r="CC795" s="6"/>
      <c r="CD795" s="6"/>
      <c r="CE795" s="6"/>
      <c r="CF795" s="6"/>
      <c r="CG795" s="6"/>
      <c r="CH795" s="6"/>
      <c r="CI795" s="6"/>
      <c r="CJ795" s="6"/>
      <c r="CK795" s="6"/>
      <c r="CL795" s="6"/>
      <c r="CM795" s="6"/>
      <c r="CN795" s="6"/>
      <c r="CO795" s="6"/>
      <c r="CP795" s="6"/>
      <c r="CQ795" s="6"/>
      <c r="CR795" s="6"/>
      <c r="CS795" s="6"/>
      <c r="CT795" s="6"/>
      <c r="CU795" s="6"/>
      <c r="CV795" s="6"/>
      <c r="CW795" s="6"/>
      <c r="CX795" s="6"/>
    </row>
    <row r="796" spans="1:102" ht="38.25" customHeight="1">
      <c r="A796" s="131">
        <v>37</v>
      </c>
      <c r="B796" s="31" t="s">
        <v>42</v>
      </c>
      <c r="C796" s="14" t="s">
        <v>20</v>
      </c>
      <c r="D796" s="131" t="s">
        <v>113</v>
      </c>
      <c r="E796" s="32">
        <v>132.83000000000001</v>
      </c>
      <c r="F796" s="16">
        <v>0</v>
      </c>
      <c r="G796" s="14">
        <f t="shared" ref="G796" si="1096">F796*E796</f>
        <v>0</v>
      </c>
      <c r="H796" s="33">
        <v>44469</v>
      </c>
      <c r="I796" s="12">
        <v>44372</v>
      </c>
      <c r="J796" s="134">
        <v>1803</v>
      </c>
      <c r="K796" s="141">
        <v>200</v>
      </c>
      <c r="L796" s="14">
        <f t="shared" ref="L796" si="1097">K796*E796</f>
        <v>26566.000000000004</v>
      </c>
      <c r="M796" s="134">
        <v>605</v>
      </c>
      <c r="N796" s="12">
        <v>44349</v>
      </c>
      <c r="O796" s="16">
        <f>K796-U796</f>
        <v>0</v>
      </c>
      <c r="P796" s="19">
        <f t="shared" ref="P796" si="1098">O796*E796</f>
        <v>0</v>
      </c>
      <c r="Q796" s="97"/>
      <c r="R796" s="14"/>
      <c r="S796" s="14"/>
      <c r="T796" s="14"/>
      <c r="U796" s="16">
        <f>K796</f>
        <v>200</v>
      </c>
      <c r="V796" s="14">
        <f t="shared" ref="V796" si="1099">U796*E796</f>
        <v>26566.000000000004</v>
      </c>
      <c r="W796" s="71"/>
      <c r="X796" s="83"/>
      <c r="AF796" s="22"/>
      <c r="AG796" s="22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6"/>
      <c r="CC796" s="6"/>
      <c r="CD796" s="6"/>
      <c r="CE796" s="6"/>
      <c r="CF796" s="6"/>
      <c r="CG796" s="6"/>
      <c r="CH796" s="6"/>
      <c r="CI796" s="6"/>
      <c r="CJ796" s="6"/>
      <c r="CK796" s="6"/>
      <c r="CL796" s="6"/>
      <c r="CM796" s="6"/>
      <c r="CN796" s="6"/>
      <c r="CO796" s="6"/>
      <c r="CP796" s="6"/>
      <c r="CQ796" s="6"/>
      <c r="CR796" s="6"/>
      <c r="CS796" s="6"/>
      <c r="CT796" s="6"/>
      <c r="CU796" s="6"/>
      <c r="CV796" s="6"/>
      <c r="CW796" s="6"/>
      <c r="CX796" s="6"/>
    </row>
    <row r="797" spans="1:102" ht="43.5" customHeight="1">
      <c r="A797" s="131">
        <v>38</v>
      </c>
      <c r="B797" s="31" t="s">
        <v>42</v>
      </c>
      <c r="C797" s="14" t="s">
        <v>20</v>
      </c>
      <c r="D797" s="131" t="s">
        <v>156</v>
      </c>
      <c r="E797" s="32">
        <v>123.47</v>
      </c>
      <c r="F797" s="16">
        <v>0</v>
      </c>
      <c r="G797" s="96">
        <f t="shared" ref="G797" si="1100">F797*E797</f>
        <v>0</v>
      </c>
      <c r="H797" s="33">
        <v>44469</v>
      </c>
      <c r="I797" s="12">
        <v>44231</v>
      </c>
      <c r="J797" s="134">
        <v>185</v>
      </c>
      <c r="K797" s="34">
        <v>250</v>
      </c>
      <c r="L797" s="14">
        <f>K797*E797</f>
        <v>30867.5</v>
      </c>
      <c r="M797" s="134">
        <v>1279</v>
      </c>
      <c r="N797" s="12">
        <v>44154</v>
      </c>
      <c r="O797" s="141">
        <f t="shared" si="1039"/>
        <v>0</v>
      </c>
      <c r="P797" s="19">
        <f t="shared" si="1045"/>
        <v>0</v>
      </c>
      <c r="Q797" s="20"/>
      <c r="R797" s="17"/>
      <c r="S797" s="124"/>
      <c r="T797" s="124"/>
      <c r="U797" s="16">
        <v>0</v>
      </c>
      <c r="V797" s="14">
        <f t="shared" ref="V797" si="1101">U797*E797</f>
        <v>0</v>
      </c>
      <c r="W797" s="71"/>
      <c r="X797" s="83"/>
      <c r="AF797" s="22"/>
      <c r="AG797" s="22"/>
    </row>
    <row r="798" spans="1:102" ht="43.5" customHeight="1">
      <c r="A798" s="131">
        <v>39</v>
      </c>
      <c r="B798" s="31" t="s">
        <v>42</v>
      </c>
      <c r="C798" s="14" t="s">
        <v>20</v>
      </c>
      <c r="D798" s="131" t="s">
        <v>156</v>
      </c>
      <c r="E798" s="32">
        <v>123.47</v>
      </c>
      <c r="F798" s="16">
        <v>226</v>
      </c>
      <c r="G798" s="96">
        <f t="shared" ref="G798" si="1102">F798*E798</f>
        <v>27904.22</v>
      </c>
      <c r="H798" s="33">
        <v>44469</v>
      </c>
      <c r="I798" s="12">
        <v>44260</v>
      </c>
      <c r="J798" s="134">
        <v>291</v>
      </c>
      <c r="K798" s="34">
        <v>400</v>
      </c>
      <c r="L798" s="14">
        <f>K798*E798</f>
        <v>49388</v>
      </c>
      <c r="M798" s="134">
        <v>1181</v>
      </c>
      <c r="N798" s="12">
        <v>44139</v>
      </c>
      <c r="O798" s="141">
        <f t="shared" si="1039"/>
        <v>130</v>
      </c>
      <c r="P798" s="19">
        <f t="shared" ref="P798" si="1103">O798*E798</f>
        <v>16051.1</v>
      </c>
      <c r="Q798" s="20"/>
      <c r="R798" s="17"/>
      <c r="S798" s="124"/>
      <c r="T798" s="124"/>
      <c r="U798" s="16">
        <v>96</v>
      </c>
      <c r="V798" s="14">
        <f t="shared" ref="V798" si="1104">U798*E798</f>
        <v>11853.119999999999</v>
      </c>
      <c r="W798" s="71"/>
      <c r="X798" s="83"/>
      <c r="AF798" s="22"/>
      <c r="AG798" s="22"/>
    </row>
    <row r="799" spans="1:102" ht="43.5" customHeight="1">
      <c r="A799" s="131">
        <v>40</v>
      </c>
      <c r="B799" s="31" t="s">
        <v>42</v>
      </c>
      <c r="C799" s="14" t="s">
        <v>20</v>
      </c>
      <c r="D799" s="131" t="s">
        <v>110</v>
      </c>
      <c r="E799" s="32">
        <v>123.47</v>
      </c>
      <c r="F799" s="16">
        <v>0</v>
      </c>
      <c r="G799" s="96">
        <f t="shared" si="1037"/>
        <v>0</v>
      </c>
      <c r="H799" s="33">
        <v>44439</v>
      </c>
      <c r="I799" s="12"/>
      <c r="J799" s="134"/>
      <c r="K799" s="34"/>
      <c r="L799" s="14">
        <f>K799*E799</f>
        <v>0</v>
      </c>
      <c r="M799" s="134">
        <v>52</v>
      </c>
      <c r="N799" s="12">
        <v>43850</v>
      </c>
      <c r="O799" s="141">
        <f t="shared" si="1039"/>
        <v>0</v>
      </c>
      <c r="P799" s="19">
        <f t="shared" si="1045"/>
        <v>0</v>
      </c>
      <c r="Q799" s="20"/>
      <c r="R799" s="17"/>
      <c r="S799" s="124"/>
      <c r="T799" s="124"/>
      <c r="U799" s="16">
        <v>0</v>
      </c>
      <c r="V799" s="14">
        <f t="shared" si="1040"/>
        <v>0</v>
      </c>
      <c r="W799" s="71"/>
      <c r="X799" s="83"/>
      <c r="AF799" s="22"/>
      <c r="AG799" s="22"/>
    </row>
    <row r="800" spans="1:102" ht="18.75" customHeight="1">
      <c r="A800" s="131"/>
      <c r="B800" s="36" t="s">
        <v>14</v>
      </c>
      <c r="C800" s="128"/>
      <c r="D800" s="41"/>
      <c r="E800" s="41"/>
      <c r="F800" s="42">
        <f>SUM(F760:F799)</f>
        <v>1174</v>
      </c>
      <c r="G800" s="41">
        <f>SUM(G760:G799)</f>
        <v>52496.26</v>
      </c>
      <c r="H800" s="82"/>
      <c r="I800" s="82"/>
      <c r="J800" s="38"/>
      <c r="K800" s="128">
        <f>SUM(K760:K799)</f>
        <v>6940</v>
      </c>
      <c r="L800" s="41">
        <f>SUM(L760:L799)</f>
        <v>244714.81</v>
      </c>
      <c r="M800" s="128"/>
      <c r="N800" s="82"/>
      <c r="O800" s="128">
        <f>SUM(O760:O799)</f>
        <v>1338</v>
      </c>
      <c r="P800" s="41">
        <f>SUM(P760:P799)</f>
        <v>51095.03</v>
      </c>
      <c r="Q800" s="133"/>
      <c r="R800" s="41"/>
      <c r="S800" s="133"/>
      <c r="T800" s="133"/>
      <c r="U800" s="42">
        <f>SUM(U760:U799)</f>
        <v>2586</v>
      </c>
      <c r="V800" s="41">
        <f>SUM(V760:V799)</f>
        <v>94182.18</v>
      </c>
      <c r="W800" s="89"/>
      <c r="X800" s="83">
        <f>G800-V800</f>
        <v>-41685.919999999991</v>
      </c>
      <c r="AF800" s="22"/>
      <c r="AG800" s="22"/>
    </row>
    <row r="801" spans="1:102" ht="18.75" customHeight="1">
      <c r="A801" s="204" t="s">
        <v>65</v>
      </c>
      <c r="B801" s="204"/>
      <c r="C801" s="204"/>
      <c r="D801" s="204"/>
      <c r="E801" s="204"/>
      <c r="F801" s="204"/>
      <c r="G801" s="204"/>
      <c r="H801" s="204"/>
      <c r="I801" s="204"/>
      <c r="J801" s="204"/>
      <c r="K801" s="204"/>
      <c r="L801" s="204"/>
      <c r="M801" s="204"/>
      <c r="N801" s="204"/>
      <c r="O801" s="204"/>
      <c r="P801" s="204"/>
      <c r="Q801" s="204"/>
      <c r="R801" s="204"/>
      <c r="S801" s="204"/>
      <c r="T801" s="204"/>
      <c r="U801" s="204"/>
      <c r="V801" s="204"/>
      <c r="W801" s="70"/>
      <c r="X801" s="83">
        <f>G801-V801</f>
        <v>0</v>
      </c>
      <c r="AF801" s="22"/>
      <c r="AG801" s="22"/>
    </row>
    <row r="802" spans="1:102" ht="30.75" customHeight="1">
      <c r="A802" s="131">
        <v>1</v>
      </c>
      <c r="B802" s="31" t="s">
        <v>43</v>
      </c>
      <c r="C802" s="124" t="s">
        <v>20</v>
      </c>
      <c r="D802" s="131" t="s">
        <v>92</v>
      </c>
      <c r="E802" s="135">
        <v>55.58</v>
      </c>
      <c r="F802" s="16">
        <v>0</v>
      </c>
      <c r="G802" s="14">
        <f t="shared" ref="G802:G809" si="1105">F802*E802</f>
        <v>0</v>
      </c>
      <c r="H802" s="18">
        <v>44316</v>
      </c>
      <c r="I802" s="12">
        <v>44208</v>
      </c>
      <c r="J802" s="134">
        <v>12</v>
      </c>
      <c r="K802" s="134">
        <v>200</v>
      </c>
      <c r="L802" s="14">
        <f t="shared" ref="L802:L809" si="1106">K802*E802</f>
        <v>11116</v>
      </c>
      <c r="M802" s="141">
        <v>1103</v>
      </c>
      <c r="N802" s="18">
        <v>43734</v>
      </c>
      <c r="O802" s="141">
        <f t="shared" ref="O802:O840" si="1107">F802-U802</f>
        <v>0</v>
      </c>
      <c r="P802" s="19">
        <f>O802*E802</f>
        <v>0</v>
      </c>
      <c r="Q802" s="131"/>
      <c r="R802" s="17"/>
      <c r="S802" s="28"/>
      <c r="T802" s="28"/>
      <c r="U802" s="16">
        <v>0</v>
      </c>
      <c r="V802" s="14">
        <f t="shared" ref="V802:V809" si="1108">U802*E802</f>
        <v>0</v>
      </c>
      <c r="W802" s="71"/>
      <c r="X802" s="83">
        <f>V802-G802</f>
        <v>0</v>
      </c>
      <c r="AF802" s="22"/>
      <c r="AG802" s="22"/>
    </row>
    <row r="803" spans="1:102" ht="30.75" customHeight="1">
      <c r="A803" s="131">
        <v>2</v>
      </c>
      <c r="B803" s="31" t="s">
        <v>43</v>
      </c>
      <c r="C803" s="124" t="s">
        <v>20</v>
      </c>
      <c r="D803" s="131" t="s">
        <v>94</v>
      </c>
      <c r="E803" s="135">
        <v>55.58</v>
      </c>
      <c r="F803" s="16">
        <v>0</v>
      </c>
      <c r="G803" s="14">
        <f t="shared" ref="G803:G806" si="1109">F803*E803</f>
        <v>0</v>
      </c>
      <c r="H803" s="18">
        <v>44347</v>
      </c>
      <c r="I803" s="12">
        <v>44266</v>
      </c>
      <c r="J803" s="134">
        <v>311</v>
      </c>
      <c r="K803" s="134">
        <v>200</v>
      </c>
      <c r="L803" s="14">
        <f t="shared" ref="L803" si="1110">K803*E803</f>
        <v>11116</v>
      </c>
      <c r="M803" s="141">
        <v>226</v>
      </c>
      <c r="N803" s="18">
        <v>44259</v>
      </c>
      <c r="O803" s="141">
        <f t="shared" si="1107"/>
        <v>0</v>
      </c>
      <c r="P803" s="19">
        <f>O803*E803</f>
        <v>0</v>
      </c>
      <c r="Q803" s="131"/>
      <c r="R803" s="17"/>
      <c r="S803" s="28"/>
      <c r="T803" s="28"/>
      <c r="U803" s="16">
        <v>0</v>
      </c>
      <c r="V803" s="14">
        <f t="shared" ref="V803:V805" si="1111">U803*E803</f>
        <v>0</v>
      </c>
      <c r="W803" s="71"/>
      <c r="X803" s="83">
        <f>V803-G803</f>
        <v>0</v>
      </c>
      <c r="AF803" s="22"/>
      <c r="AG803" s="22"/>
    </row>
    <row r="804" spans="1:102" s="27" customFormat="1" ht="30.75" customHeight="1">
      <c r="A804" s="131">
        <v>3</v>
      </c>
      <c r="B804" s="13" t="s">
        <v>59</v>
      </c>
      <c r="C804" s="124" t="s">
        <v>20</v>
      </c>
      <c r="D804" s="131" t="s">
        <v>94</v>
      </c>
      <c r="E804" s="135">
        <v>55.58</v>
      </c>
      <c r="F804" s="16">
        <v>0</v>
      </c>
      <c r="G804" s="14">
        <f t="shared" si="1109"/>
        <v>0</v>
      </c>
      <c r="H804" s="18">
        <v>44347</v>
      </c>
      <c r="I804" s="84">
        <v>44308</v>
      </c>
      <c r="J804" s="134">
        <v>874</v>
      </c>
      <c r="K804" s="141">
        <v>200</v>
      </c>
      <c r="L804" s="14">
        <f>K804*E804</f>
        <v>11116</v>
      </c>
      <c r="M804" s="141">
        <v>226</v>
      </c>
      <c r="N804" s="18">
        <v>44259</v>
      </c>
      <c r="O804" s="141">
        <f t="shared" si="1107"/>
        <v>0</v>
      </c>
      <c r="P804" s="19">
        <f t="shared" ref="P804:P806" si="1112">O804*E804</f>
        <v>0</v>
      </c>
      <c r="Q804" s="131"/>
      <c r="R804" s="17"/>
      <c r="S804" s="155"/>
      <c r="T804" s="155"/>
      <c r="U804" s="16">
        <v>0</v>
      </c>
      <c r="V804" s="14">
        <f t="shared" si="1111"/>
        <v>0</v>
      </c>
      <c r="W804" s="71"/>
      <c r="X804" s="156"/>
      <c r="Y804" s="26"/>
      <c r="Z804" s="26"/>
      <c r="AA804" s="26"/>
      <c r="AB804" s="26"/>
      <c r="AC804" s="26"/>
      <c r="AD804" s="26"/>
      <c r="AE804" s="26"/>
      <c r="AF804" s="157"/>
      <c r="AG804" s="157"/>
    </row>
    <row r="805" spans="1:102" s="27" customFormat="1" ht="30.75" customHeight="1">
      <c r="A805" s="131">
        <v>4</v>
      </c>
      <c r="B805" s="13" t="s">
        <v>59</v>
      </c>
      <c r="C805" s="124" t="s">
        <v>20</v>
      </c>
      <c r="D805" s="131" t="s">
        <v>47</v>
      </c>
      <c r="E805" s="135">
        <v>55.58</v>
      </c>
      <c r="F805" s="16">
        <v>200</v>
      </c>
      <c r="G805" s="14">
        <f t="shared" si="1109"/>
        <v>11116</v>
      </c>
      <c r="H805" s="18">
        <v>44377</v>
      </c>
      <c r="I805" s="84">
        <v>44308</v>
      </c>
      <c r="J805" s="134">
        <v>874</v>
      </c>
      <c r="K805" s="141">
        <v>200</v>
      </c>
      <c r="L805" s="14">
        <f>K805*E805</f>
        <v>11116</v>
      </c>
      <c r="M805" s="141">
        <v>226</v>
      </c>
      <c r="N805" s="18">
        <v>44259</v>
      </c>
      <c r="O805" s="141">
        <f t="shared" si="1107"/>
        <v>200</v>
      </c>
      <c r="P805" s="19">
        <f t="shared" si="1112"/>
        <v>11116</v>
      </c>
      <c r="Q805" s="131"/>
      <c r="R805" s="17"/>
      <c r="S805" s="155"/>
      <c r="T805" s="155"/>
      <c r="U805" s="16">
        <v>0</v>
      </c>
      <c r="V805" s="14">
        <f t="shared" si="1111"/>
        <v>0</v>
      </c>
      <c r="W805" s="71"/>
      <c r="X805" s="156"/>
      <c r="Y805" s="26"/>
      <c r="Z805" s="26"/>
      <c r="AA805" s="26"/>
      <c r="AB805" s="26"/>
      <c r="AC805" s="26"/>
      <c r="AD805" s="26"/>
      <c r="AE805" s="26"/>
      <c r="AF805" s="157"/>
      <c r="AG805" s="157"/>
    </row>
    <row r="806" spans="1:102" ht="37.5" customHeight="1">
      <c r="A806" s="131">
        <v>5</v>
      </c>
      <c r="B806" s="13" t="s">
        <v>59</v>
      </c>
      <c r="C806" s="124" t="s">
        <v>20</v>
      </c>
      <c r="D806" s="131" t="s">
        <v>47</v>
      </c>
      <c r="E806" s="135">
        <v>55.58</v>
      </c>
      <c r="F806" s="16">
        <v>0</v>
      </c>
      <c r="G806" s="96">
        <f t="shared" si="1109"/>
        <v>0</v>
      </c>
      <c r="H806" s="18">
        <v>44377</v>
      </c>
      <c r="I806" s="84">
        <v>44358</v>
      </c>
      <c r="J806" s="134">
        <v>1520</v>
      </c>
      <c r="K806" s="141">
        <v>100</v>
      </c>
      <c r="L806" s="14">
        <f t="shared" ref="L806" si="1113">K806*E806</f>
        <v>5558</v>
      </c>
      <c r="M806" s="141">
        <v>636</v>
      </c>
      <c r="N806" s="18">
        <v>44355</v>
      </c>
      <c r="O806" s="16">
        <f>K806-U806</f>
        <v>100</v>
      </c>
      <c r="P806" s="19">
        <f t="shared" si="1112"/>
        <v>5558</v>
      </c>
      <c r="Q806" s="131"/>
      <c r="R806" s="17"/>
      <c r="S806" s="28"/>
      <c r="T806" s="28"/>
      <c r="U806" s="16">
        <v>0</v>
      </c>
      <c r="V806" s="14">
        <f>U806*E806</f>
        <v>0</v>
      </c>
      <c r="W806" s="71"/>
      <c r="X806" s="83"/>
      <c r="AF806" s="22"/>
      <c r="AG806" s="22"/>
    </row>
    <row r="807" spans="1:102" ht="25.5" customHeight="1">
      <c r="A807" s="131">
        <v>6</v>
      </c>
      <c r="B807" s="13" t="s">
        <v>40</v>
      </c>
      <c r="C807" s="14" t="s">
        <v>20</v>
      </c>
      <c r="D807" s="131" t="s">
        <v>189</v>
      </c>
      <c r="E807" s="15">
        <v>5.7190000000000003</v>
      </c>
      <c r="F807" s="16">
        <v>160</v>
      </c>
      <c r="G807" s="17">
        <f>F807*E807</f>
        <v>915.04000000000008</v>
      </c>
      <c r="H807" s="18">
        <v>44926</v>
      </c>
      <c r="I807" s="84">
        <v>44308</v>
      </c>
      <c r="J807" s="134">
        <v>874</v>
      </c>
      <c r="K807" s="141">
        <v>200</v>
      </c>
      <c r="L807" s="14">
        <f>K807*E807</f>
        <v>1143.8</v>
      </c>
      <c r="M807" s="141">
        <v>260</v>
      </c>
      <c r="N807" s="18">
        <v>44266</v>
      </c>
      <c r="O807" s="141">
        <f t="shared" si="1107"/>
        <v>110</v>
      </c>
      <c r="P807" s="19">
        <f t="shared" ref="P807" si="1114">O807*E807</f>
        <v>629.09</v>
      </c>
      <c r="Q807" s="20"/>
      <c r="R807" s="17"/>
      <c r="S807" s="14"/>
      <c r="T807" s="14"/>
      <c r="U807" s="16">
        <v>50</v>
      </c>
      <c r="V807" s="14">
        <f>U807*E807</f>
        <v>285.95</v>
      </c>
      <c r="W807" s="71"/>
      <c r="X807" s="83"/>
      <c r="AF807" s="22"/>
      <c r="AG807" s="22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  <c r="CC807" s="6"/>
      <c r="CD807" s="6"/>
      <c r="CE807" s="6"/>
      <c r="CF807" s="6"/>
      <c r="CG807" s="6"/>
      <c r="CH807" s="6"/>
      <c r="CI807" s="6"/>
      <c r="CJ807" s="6"/>
      <c r="CK807" s="6"/>
      <c r="CL807" s="6"/>
      <c r="CM807" s="6"/>
      <c r="CN807" s="6"/>
      <c r="CO807" s="6"/>
      <c r="CP807" s="6"/>
      <c r="CQ807" s="6"/>
      <c r="CR807" s="6"/>
      <c r="CS807" s="6"/>
      <c r="CT807" s="6"/>
      <c r="CU807" s="6"/>
      <c r="CV807" s="6"/>
      <c r="CW807" s="6"/>
      <c r="CX807" s="6"/>
    </row>
    <row r="808" spans="1:102" s="27" customFormat="1" ht="47.25" customHeight="1">
      <c r="A808" s="131">
        <v>7</v>
      </c>
      <c r="B808" s="13" t="s">
        <v>40</v>
      </c>
      <c r="C808" s="14" t="s">
        <v>20</v>
      </c>
      <c r="D808" s="131" t="s">
        <v>189</v>
      </c>
      <c r="E808" s="23">
        <v>5.7190000000000003</v>
      </c>
      <c r="F808" s="141">
        <v>0</v>
      </c>
      <c r="G808" s="17">
        <f>F808*E808</f>
        <v>0</v>
      </c>
      <c r="H808" s="18">
        <v>44926</v>
      </c>
      <c r="I808" s="12">
        <v>44350</v>
      </c>
      <c r="J808" s="134">
        <v>1326</v>
      </c>
      <c r="K808" s="141">
        <v>500</v>
      </c>
      <c r="L808" s="14">
        <f>K808*E808</f>
        <v>2859.5</v>
      </c>
      <c r="M808" s="141">
        <v>566</v>
      </c>
      <c r="N808" s="18">
        <v>44337</v>
      </c>
      <c r="O808" s="16">
        <f>K808-U808</f>
        <v>0</v>
      </c>
      <c r="P808" s="19">
        <f>O808*E808</f>
        <v>0</v>
      </c>
      <c r="Q808" s="97"/>
      <c r="R808" s="14"/>
      <c r="S808" s="14"/>
      <c r="T808" s="14"/>
      <c r="U808" s="141">
        <f>K808</f>
        <v>500</v>
      </c>
      <c r="V808" s="14">
        <f>U808*E808</f>
        <v>2859.5</v>
      </c>
      <c r="W808" s="71"/>
      <c r="X808" s="156">
        <f>G808-V808</f>
        <v>-2859.5</v>
      </c>
      <c r="Y808" s="25"/>
      <c r="Z808" s="25"/>
      <c r="AA808" s="25"/>
      <c r="AB808" s="26"/>
      <c r="AC808" s="26"/>
      <c r="AD808" s="26"/>
      <c r="AE808" s="26"/>
      <c r="AF808" s="157"/>
      <c r="AG808" s="157"/>
    </row>
    <row r="809" spans="1:102" ht="41.25" customHeight="1">
      <c r="A809" s="131">
        <v>8</v>
      </c>
      <c r="B809" s="13" t="s">
        <v>39</v>
      </c>
      <c r="C809" s="14" t="s">
        <v>20</v>
      </c>
      <c r="D809" s="131" t="s">
        <v>119</v>
      </c>
      <c r="E809" s="135">
        <v>3.2789999999999999</v>
      </c>
      <c r="F809" s="16">
        <v>0</v>
      </c>
      <c r="G809" s="96">
        <f t="shared" si="1105"/>
        <v>0</v>
      </c>
      <c r="H809" s="18">
        <v>44347</v>
      </c>
      <c r="I809" s="12">
        <v>44208</v>
      </c>
      <c r="J809" s="134">
        <v>12</v>
      </c>
      <c r="K809" s="141">
        <v>500</v>
      </c>
      <c r="L809" s="14">
        <f t="shared" si="1106"/>
        <v>1639.5</v>
      </c>
      <c r="M809" s="141">
        <v>1440</v>
      </c>
      <c r="N809" s="18">
        <v>44187</v>
      </c>
      <c r="O809" s="141">
        <f t="shared" si="1107"/>
        <v>0</v>
      </c>
      <c r="P809" s="19">
        <f t="shared" ref="P809:P833" si="1115">O809*E809</f>
        <v>0</v>
      </c>
      <c r="Q809" s="131"/>
      <c r="R809" s="17"/>
      <c r="S809" s="28"/>
      <c r="T809" s="28"/>
      <c r="U809" s="16">
        <v>0</v>
      </c>
      <c r="V809" s="14">
        <f t="shared" si="1108"/>
        <v>0</v>
      </c>
      <c r="W809" s="71"/>
      <c r="X809" s="83">
        <f t="shared" ref="X809:X820" si="1116">V809-G809</f>
        <v>0</v>
      </c>
      <c r="AF809" s="22"/>
      <c r="AG809" s="22"/>
    </row>
    <row r="810" spans="1:102" ht="41.25" customHeight="1">
      <c r="A810" s="131">
        <v>9</v>
      </c>
      <c r="B810" s="13" t="s">
        <v>39</v>
      </c>
      <c r="C810" s="14" t="s">
        <v>20</v>
      </c>
      <c r="D810" s="131" t="s">
        <v>119</v>
      </c>
      <c r="E810" s="135">
        <v>3.2789999999999999</v>
      </c>
      <c r="F810" s="16">
        <v>0</v>
      </c>
      <c r="G810" s="96">
        <f t="shared" ref="G810:G818" si="1117">F810*E810</f>
        <v>0</v>
      </c>
      <c r="H810" s="18">
        <v>44347</v>
      </c>
      <c r="I810" s="12">
        <v>44266</v>
      </c>
      <c r="J810" s="134">
        <v>311</v>
      </c>
      <c r="K810" s="141">
        <v>720</v>
      </c>
      <c r="L810" s="14">
        <f t="shared" ref="L810" si="1118">K810*E810</f>
        <v>2360.88</v>
      </c>
      <c r="M810" s="141">
        <v>223</v>
      </c>
      <c r="N810" s="18">
        <v>44258</v>
      </c>
      <c r="O810" s="141">
        <f t="shared" si="1107"/>
        <v>0</v>
      </c>
      <c r="P810" s="19">
        <f t="shared" ref="P810:P818" si="1119">O810*E810</f>
        <v>0</v>
      </c>
      <c r="Q810" s="131"/>
      <c r="R810" s="17"/>
      <c r="S810" s="28"/>
      <c r="T810" s="28"/>
      <c r="U810" s="16">
        <v>0</v>
      </c>
      <c r="V810" s="14">
        <f t="shared" ref="V810" si="1120">U810*E810</f>
        <v>0</v>
      </c>
      <c r="W810" s="71"/>
      <c r="X810" s="83">
        <f t="shared" ref="X810" si="1121">V810-G810</f>
        <v>0</v>
      </c>
      <c r="AF810" s="22"/>
      <c r="AG810" s="22"/>
    </row>
    <row r="811" spans="1:102" ht="49.5" customHeight="1">
      <c r="A811" s="131">
        <v>10</v>
      </c>
      <c r="B811" s="13" t="s">
        <v>197</v>
      </c>
      <c r="C811" s="14" t="s">
        <v>20</v>
      </c>
      <c r="D811" s="131" t="s">
        <v>177</v>
      </c>
      <c r="E811" s="23">
        <v>4.6639999999999997</v>
      </c>
      <c r="F811" s="16">
        <v>7</v>
      </c>
      <c r="G811" s="17">
        <f>F811*E811</f>
        <v>32.647999999999996</v>
      </c>
      <c r="H811" s="18">
        <v>45107</v>
      </c>
      <c r="I811" s="84">
        <v>44308</v>
      </c>
      <c r="J811" s="134">
        <v>859</v>
      </c>
      <c r="K811" s="34">
        <v>720</v>
      </c>
      <c r="L811" s="14">
        <f>K811*E811</f>
        <v>3358.08</v>
      </c>
      <c r="M811" s="141">
        <v>441</v>
      </c>
      <c r="N811" s="18">
        <v>44305</v>
      </c>
      <c r="O811" s="141">
        <f t="shared" si="1107"/>
        <v>7</v>
      </c>
      <c r="P811" s="19">
        <f t="shared" si="1119"/>
        <v>32.647999999999996</v>
      </c>
      <c r="Q811" s="20"/>
      <c r="R811" s="17"/>
      <c r="S811" s="14"/>
      <c r="T811" s="14"/>
      <c r="U811" s="16">
        <v>0</v>
      </c>
      <c r="V811" s="14">
        <f>U811*E811</f>
        <v>0</v>
      </c>
      <c r="W811" s="71"/>
      <c r="Y811" s="21">
        <f>G811-V811</f>
        <v>32.647999999999996</v>
      </c>
      <c r="AE811" s="22"/>
      <c r="AF811" s="22"/>
    </row>
    <row r="812" spans="1:102" ht="41.25" customHeight="1">
      <c r="A812" s="131">
        <v>11</v>
      </c>
      <c r="B812" s="13" t="s">
        <v>39</v>
      </c>
      <c r="C812" s="14" t="s">
        <v>20</v>
      </c>
      <c r="D812" s="131" t="s">
        <v>177</v>
      </c>
      <c r="E812" s="135">
        <v>4.6639999999999997</v>
      </c>
      <c r="F812" s="16">
        <v>280</v>
      </c>
      <c r="G812" s="96">
        <f t="shared" ref="G812" si="1122">F812*E812</f>
        <v>1305.9199999999998</v>
      </c>
      <c r="H812" s="18">
        <v>45107</v>
      </c>
      <c r="I812" s="84">
        <v>44328</v>
      </c>
      <c r="J812" s="134">
        <v>1113</v>
      </c>
      <c r="K812" s="141">
        <v>280</v>
      </c>
      <c r="L812" s="14">
        <f t="shared" ref="L812:L813" si="1123">K812*E812</f>
        <v>1305.9199999999998</v>
      </c>
      <c r="M812" s="141">
        <v>441</v>
      </c>
      <c r="N812" s="18">
        <v>44305</v>
      </c>
      <c r="O812" s="141">
        <f t="shared" si="1107"/>
        <v>280</v>
      </c>
      <c r="P812" s="19">
        <f t="shared" si="1119"/>
        <v>1305.9199999999998</v>
      </c>
      <c r="Q812" s="131"/>
      <c r="R812" s="17"/>
      <c r="S812" s="28"/>
      <c r="T812" s="28"/>
      <c r="U812" s="16">
        <v>0</v>
      </c>
      <c r="V812" s="14">
        <f t="shared" ref="V812:V813" si="1124">U812*E812</f>
        <v>0</v>
      </c>
      <c r="W812" s="71"/>
      <c r="X812" s="83"/>
      <c r="AF812" s="22"/>
      <c r="AG812" s="22"/>
    </row>
    <row r="813" spans="1:102" ht="49.5" customHeight="1">
      <c r="A813" s="131">
        <v>12</v>
      </c>
      <c r="B813" s="13" t="s">
        <v>197</v>
      </c>
      <c r="C813" s="14" t="s">
        <v>20</v>
      </c>
      <c r="D813" s="131" t="s">
        <v>177</v>
      </c>
      <c r="E813" s="23">
        <v>4.6639999999999997</v>
      </c>
      <c r="F813" s="16">
        <v>0</v>
      </c>
      <c r="G813" s="17">
        <f>F813*E813</f>
        <v>0</v>
      </c>
      <c r="H813" s="18">
        <v>45107</v>
      </c>
      <c r="I813" s="12">
        <v>44350</v>
      </c>
      <c r="J813" s="134">
        <v>1326</v>
      </c>
      <c r="K813" s="34">
        <v>720</v>
      </c>
      <c r="L813" s="14">
        <f t="shared" si="1123"/>
        <v>3358.08</v>
      </c>
      <c r="M813" s="141">
        <v>566</v>
      </c>
      <c r="N813" s="18">
        <v>44337</v>
      </c>
      <c r="O813" s="16">
        <f>K813-U813</f>
        <v>310</v>
      </c>
      <c r="P813" s="19">
        <f t="shared" si="1119"/>
        <v>1445.84</v>
      </c>
      <c r="Q813" s="20"/>
      <c r="R813" s="17"/>
      <c r="S813" s="14"/>
      <c r="T813" s="14"/>
      <c r="U813" s="16">
        <v>410</v>
      </c>
      <c r="V813" s="14">
        <f t="shared" si="1124"/>
        <v>1912.2399999999998</v>
      </c>
      <c r="W813" s="71"/>
      <c r="Y813" s="21">
        <f>G813-V813</f>
        <v>-1912.2399999999998</v>
      </c>
      <c r="AE813" s="22"/>
      <c r="AF813" s="22"/>
    </row>
    <row r="814" spans="1:102" ht="50.25" customHeight="1">
      <c r="A814" s="131">
        <v>13</v>
      </c>
      <c r="B814" s="13" t="s">
        <v>45</v>
      </c>
      <c r="C814" s="14" t="s">
        <v>20</v>
      </c>
      <c r="D814" s="131" t="s">
        <v>186</v>
      </c>
      <c r="E814" s="96">
        <v>5.4130000000000003</v>
      </c>
      <c r="F814" s="141">
        <v>130</v>
      </c>
      <c r="G814" s="96">
        <f t="shared" si="1117"/>
        <v>703.69</v>
      </c>
      <c r="H814" s="18">
        <v>44804</v>
      </c>
      <c r="I814" s="12">
        <v>44271</v>
      </c>
      <c r="J814" s="134">
        <v>453</v>
      </c>
      <c r="K814" s="141">
        <v>500</v>
      </c>
      <c r="L814" s="14">
        <f>K814*E814</f>
        <v>2706.5</v>
      </c>
      <c r="M814" s="141">
        <v>260</v>
      </c>
      <c r="N814" s="18">
        <v>44008</v>
      </c>
      <c r="O814" s="141">
        <f t="shared" si="1107"/>
        <v>130</v>
      </c>
      <c r="P814" s="19">
        <f t="shared" si="1119"/>
        <v>703.69</v>
      </c>
      <c r="Q814" s="97"/>
      <c r="R814" s="14"/>
      <c r="S814" s="14"/>
      <c r="T814" s="14"/>
      <c r="U814" s="141">
        <v>0</v>
      </c>
      <c r="V814" s="14">
        <f>U814*E814</f>
        <v>0</v>
      </c>
      <c r="W814" s="71"/>
      <c r="X814" s="83"/>
      <c r="AF814" s="22"/>
      <c r="AG814" s="22"/>
    </row>
    <row r="815" spans="1:102" ht="50.25" customHeight="1">
      <c r="A815" s="131">
        <v>14</v>
      </c>
      <c r="B815" s="13" t="s">
        <v>45</v>
      </c>
      <c r="C815" s="14" t="s">
        <v>20</v>
      </c>
      <c r="D815" s="131" t="s">
        <v>186</v>
      </c>
      <c r="E815" s="96">
        <v>5.4130000000000003</v>
      </c>
      <c r="F815" s="141">
        <v>200</v>
      </c>
      <c r="G815" s="96">
        <f t="shared" si="1117"/>
        <v>1082.6000000000001</v>
      </c>
      <c r="H815" s="18">
        <v>44804</v>
      </c>
      <c r="I815" s="84">
        <v>44328</v>
      </c>
      <c r="J815" s="134">
        <v>1113</v>
      </c>
      <c r="K815" s="141">
        <v>200</v>
      </c>
      <c r="L815" s="14">
        <f>K815*E815</f>
        <v>1082.6000000000001</v>
      </c>
      <c r="M815" s="141">
        <v>260</v>
      </c>
      <c r="N815" s="18">
        <v>44266</v>
      </c>
      <c r="O815" s="141">
        <f t="shared" si="1107"/>
        <v>50</v>
      </c>
      <c r="P815" s="19">
        <f t="shared" si="1119"/>
        <v>270.65000000000003</v>
      </c>
      <c r="Q815" s="97"/>
      <c r="R815" s="14"/>
      <c r="S815" s="14"/>
      <c r="T815" s="14"/>
      <c r="U815" s="141">
        <v>150</v>
      </c>
      <c r="V815" s="14">
        <f>U815*E815</f>
        <v>811.95</v>
      </c>
      <c r="W815" s="71"/>
      <c r="X815" s="83"/>
      <c r="AF815" s="22"/>
      <c r="AG815" s="22"/>
    </row>
    <row r="816" spans="1:102" ht="50.25" customHeight="1">
      <c r="A816" s="131">
        <v>15</v>
      </c>
      <c r="B816" s="13" t="s">
        <v>45</v>
      </c>
      <c r="C816" s="14" t="s">
        <v>20</v>
      </c>
      <c r="D816" s="131" t="s">
        <v>186</v>
      </c>
      <c r="E816" s="96">
        <v>5.4130000000000003</v>
      </c>
      <c r="F816" s="16">
        <v>0</v>
      </c>
      <c r="G816" s="96">
        <f t="shared" si="1117"/>
        <v>0</v>
      </c>
      <c r="H816" s="18">
        <v>44804</v>
      </c>
      <c r="I816" s="12">
        <v>44350</v>
      </c>
      <c r="J816" s="134">
        <v>1326</v>
      </c>
      <c r="K816" s="141">
        <v>200</v>
      </c>
      <c r="L816" s="14">
        <f t="shared" ref="L816" si="1125">K816*E816</f>
        <v>1082.6000000000001</v>
      </c>
      <c r="M816" s="141">
        <v>566</v>
      </c>
      <c r="N816" s="18">
        <v>44337</v>
      </c>
      <c r="O816" s="16">
        <f>K816-U816</f>
        <v>0</v>
      </c>
      <c r="P816" s="19">
        <f t="shared" si="1119"/>
        <v>0</v>
      </c>
      <c r="Q816" s="20"/>
      <c r="R816" s="17"/>
      <c r="S816" s="14"/>
      <c r="T816" s="14"/>
      <c r="U816" s="16">
        <f>K816</f>
        <v>200</v>
      </c>
      <c r="V816" s="14">
        <f t="shared" ref="V816" si="1126">U816*E816</f>
        <v>1082.6000000000001</v>
      </c>
      <c r="W816" s="71"/>
      <c r="X816" s="83"/>
      <c r="AF816" s="22"/>
      <c r="AG816" s="22"/>
    </row>
    <row r="817" spans="1:102" s="27" customFormat="1" ht="52.5" customHeight="1">
      <c r="A817" s="131">
        <v>16</v>
      </c>
      <c r="B817" s="13" t="s">
        <v>187</v>
      </c>
      <c r="C817" s="14" t="s">
        <v>20</v>
      </c>
      <c r="D817" s="131" t="s">
        <v>185</v>
      </c>
      <c r="E817" s="23">
        <v>3.8170000000000002</v>
      </c>
      <c r="F817" s="16">
        <v>0</v>
      </c>
      <c r="G817" s="17">
        <f t="shared" si="1117"/>
        <v>0</v>
      </c>
      <c r="H817" s="18">
        <v>44651</v>
      </c>
      <c r="I817" s="12">
        <v>44270</v>
      </c>
      <c r="J817" s="134">
        <v>375</v>
      </c>
      <c r="K817" s="141">
        <v>200</v>
      </c>
      <c r="L817" s="14">
        <f t="shared" ref="L817:L818" si="1127">K817*E817</f>
        <v>763.40000000000009</v>
      </c>
      <c r="M817" s="141">
        <v>273</v>
      </c>
      <c r="N817" s="18">
        <v>44267</v>
      </c>
      <c r="O817" s="141">
        <f t="shared" si="1107"/>
        <v>0</v>
      </c>
      <c r="P817" s="19">
        <f t="shared" si="1119"/>
        <v>0</v>
      </c>
      <c r="Q817" s="20"/>
      <c r="R817" s="17"/>
      <c r="S817" s="14"/>
      <c r="T817" s="14"/>
      <c r="U817" s="16">
        <v>0</v>
      </c>
      <c r="V817" s="14">
        <f t="shared" ref="V817:V818" si="1128">U817*E817</f>
        <v>0</v>
      </c>
      <c r="W817" s="71"/>
      <c r="X817" s="24"/>
      <c r="Y817" s="21">
        <f t="shared" ref="Y817:Y818" si="1129">G817-V817</f>
        <v>0</v>
      </c>
      <c r="Z817" s="25"/>
      <c r="AA817" s="25"/>
      <c r="AB817" s="26"/>
      <c r="AC817" s="26"/>
      <c r="AD817" s="26"/>
      <c r="AE817" s="22"/>
      <c r="AF817" s="22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  <c r="BE817" s="26"/>
      <c r="BF817" s="26"/>
      <c r="BG817" s="26"/>
      <c r="BH817" s="26"/>
      <c r="BI817" s="26"/>
      <c r="BJ817" s="26"/>
      <c r="BK817" s="26"/>
      <c r="BL817" s="26"/>
      <c r="BM817" s="26"/>
      <c r="BN817" s="26"/>
      <c r="BO817" s="26"/>
      <c r="BP817" s="26"/>
      <c r="BQ817" s="26"/>
      <c r="BR817" s="26"/>
      <c r="BS817" s="26"/>
      <c r="BT817" s="26"/>
      <c r="BU817" s="26"/>
      <c r="BV817" s="26"/>
      <c r="BW817" s="26"/>
      <c r="BX817" s="26"/>
      <c r="BY817" s="26"/>
      <c r="BZ817" s="26"/>
      <c r="CA817" s="26"/>
      <c r="CB817" s="26"/>
      <c r="CC817" s="26"/>
      <c r="CD817" s="26"/>
      <c r="CE817" s="26"/>
      <c r="CF817" s="26"/>
      <c r="CG817" s="26"/>
      <c r="CH817" s="26"/>
      <c r="CI817" s="26"/>
      <c r="CJ817" s="26"/>
      <c r="CK817" s="26"/>
      <c r="CL817" s="26"/>
      <c r="CM817" s="26"/>
      <c r="CN817" s="26"/>
      <c r="CO817" s="26"/>
      <c r="CP817" s="26"/>
      <c r="CQ817" s="26"/>
      <c r="CR817" s="26"/>
      <c r="CS817" s="26"/>
      <c r="CT817" s="26"/>
      <c r="CU817" s="26"/>
      <c r="CV817" s="26"/>
      <c r="CW817" s="26"/>
      <c r="CX817" s="26"/>
    </row>
    <row r="818" spans="1:102" s="27" customFormat="1" ht="52.5" customHeight="1">
      <c r="A818" s="131">
        <v>17</v>
      </c>
      <c r="B818" s="13" t="s">
        <v>187</v>
      </c>
      <c r="C818" s="14" t="s">
        <v>20</v>
      </c>
      <c r="D818" s="131" t="s">
        <v>185</v>
      </c>
      <c r="E818" s="23">
        <v>3.8170000000000002</v>
      </c>
      <c r="F818" s="16">
        <v>100</v>
      </c>
      <c r="G818" s="17">
        <f t="shared" si="1117"/>
        <v>381.70000000000005</v>
      </c>
      <c r="H818" s="18">
        <v>44651</v>
      </c>
      <c r="I818" s="84">
        <v>44308</v>
      </c>
      <c r="J818" s="134">
        <v>874</v>
      </c>
      <c r="K818" s="141">
        <v>160</v>
      </c>
      <c r="L818" s="14">
        <f t="shared" si="1127"/>
        <v>610.72</v>
      </c>
      <c r="M818" s="141">
        <v>273</v>
      </c>
      <c r="N818" s="18">
        <v>44267</v>
      </c>
      <c r="O818" s="141">
        <f t="shared" si="1107"/>
        <v>60</v>
      </c>
      <c r="P818" s="19">
        <f t="shared" si="1119"/>
        <v>229.02</v>
      </c>
      <c r="Q818" s="20"/>
      <c r="R818" s="17"/>
      <c r="S818" s="14"/>
      <c r="T818" s="14"/>
      <c r="U818" s="16">
        <v>40</v>
      </c>
      <c r="V818" s="14">
        <f t="shared" si="1128"/>
        <v>152.68</v>
      </c>
      <c r="W818" s="71"/>
      <c r="X818" s="24"/>
      <c r="Y818" s="21">
        <f t="shared" si="1129"/>
        <v>229.02000000000004</v>
      </c>
      <c r="Z818" s="25"/>
      <c r="AA818" s="25"/>
      <c r="AB818" s="26"/>
      <c r="AC818" s="26"/>
      <c r="AD818" s="26"/>
      <c r="AE818" s="22"/>
      <c r="AF818" s="22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6"/>
      <c r="BD818" s="26"/>
      <c r="BE818" s="26"/>
      <c r="BF818" s="26"/>
      <c r="BG818" s="26"/>
      <c r="BH818" s="26"/>
      <c r="BI818" s="26"/>
      <c r="BJ818" s="26"/>
      <c r="BK818" s="26"/>
      <c r="BL818" s="26"/>
      <c r="BM818" s="26"/>
      <c r="BN818" s="26"/>
      <c r="BO818" s="26"/>
      <c r="BP818" s="26"/>
      <c r="BQ818" s="26"/>
      <c r="BR818" s="26"/>
      <c r="BS818" s="26"/>
      <c r="BT818" s="26"/>
      <c r="BU818" s="26"/>
      <c r="BV818" s="26"/>
      <c r="BW818" s="26"/>
      <c r="BX818" s="26"/>
      <c r="BY818" s="26"/>
      <c r="BZ818" s="26"/>
      <c r="CA818" s="26"/>
      <c r="CB818" s="26"/>
      <c r="CC818" s="26"/>
      <c r="CD818" s="26"/>
      <c r="CE818" s="26"/>
      <c r="CF818" s="26"/>
      <c r="CG818" s="26"/>
      <c r="CH818" s="26"/>
      <c r="CI818" s="26"/>
      <c r="CJ818" s="26"/>
      <c r="CK818" s="26"/>
      <c r="CL818" s="26"/>
      <c r="CM818" s="26"/>
      <c r="CN818" s="26"/>
      <c r="CO818" s="26"/>
      <c r="CP818" s="26"/>
      <c r="CQ818" s="26"/>
      <c r="CR818" s="26"/>
      <c r="CS818" s="26"/>
      <c r="CT818" s="26"/>
      <c r="CU818" s="26"/>
      <c r="CV818" s="26"/>
      <c r="CW818" s="26"/>
      <c r="CX818" s="26"/>
    </row>
    <row r="819" spans="1:102" ht="25.5" customHeight="1">
      <c r="A819" s="131">
        <v>18</v>
      </c>
      <c r="B819" s="13" t="s">
        <v>40</v>
      </c>
      <c r="C819" s="14" t="s">
        <v>20</v>
      </c>
      <c r="D819" s="131" t="s">
        <v>136</v>
      </c>
      <c r="E819" s="15">
        <v>5.8849999999999998</v>
      </c>
      <c r="F819" s="16">
        <v>0</v>
      </c>
      <c r="G819" s="17">
        <f t="shared" ref="G819" si="1130">F819*E819</f>
        <v>0</v>
      </c>
      <c r="H819" s="18">
        <v>44926</v>
      </c>
      <c r="I819" s="12">
        <v>44208</v>
      </c>
      <c r="J819" s="134">
        <v>12</v>
      </c>
      <c r="K819" s="141">
        <v>500</v>
      </c>
      <c r="L819" s="14">
        <f t="shared" ref="L819" si="1131">K819*E819</f>
        <v>2942.5</v>
      </c>
      <c r="M819" s="141">
        <v>816</v>
      </c>
      <c r="N819" s="18">
        <v>44050</v>
      </c>
      <c r="O819" s="141">
        <f t="shared" si="1107"/>
        <v>0</v>
      </c>
      <c r="P819" s="19">
        <f t="shared" ref="P819" si="1132">O819*E819</f>
        <v>0</v>
      </c>
      <c r="Q819" s="20"/>
      <c r="R819" s="17"/>
      <c r="S819" s="14"/>
      <c r="T819" s="14"/>
      <c r="U819" s="16">
        <v>0</v>
      </c>
      <c r="V819" s="14">
        <f t="shared" ref="V819" si="1133">U819*E819</f>
        <v>0</v>
      </c>
      <c r="W819" s="71"/>
      <c r="X819" s="83">
        <f t="shared" ref="X819" si="1134">V819-G819</f>
        <v>0</v>
      </c>
      <c r="AF819" s="22"/>
      <c r="AG819" s="22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/>
      <c r="BY819" s="6"/>
      <c r="BZ819" s="6"/>
      <c r="CA819" s="6"/>
      <c r="CB819" s="6"/>
      <c r="CC819" s="6"/>
      <c r="CD819" s="6"/>
      <c r="CE819" s="6"/>
      <c r="CF819" s="6"/>
      <c r="CG819" s="6"/>
      <c r="CH819" s="6"/>
      <c r="CI819" s="6"/>
      <c r="CJ819" s="6"/>
      <c r="CK819" s="6"/>
      <c r="CL819" s="6"/>
      <c r="CM819" s="6"/>
      <c r="CN819" s="6"/>
      <c r="CO819" s="6"/>
      <c r="CP819" s="6"/>
      <c r="CQ819" s="6"/>
      <c r="CR819" s="6"/>
      <c r="CS819" s="6"/>
      <c r="CT819" s="6"/>
      <c r="CU819" s="6"/>
      <c r="CV819" s="6"/>
      <c r="CW819" s="6"/>
      <c r="CX819" s="6"/>
    </row>
    <row r="820" spans="1:102" ht="38.25" customHeight="1">
      <c r="A820" s="131">
        <v>19</v>
      </c>
      <c r="B820" s="13" t="s">
        <v>44</v>
      </c>
      <c r="C820" s="14" t="s">
        <v>20</v>
      </c>
      <c r="D820" s="131" t="s">
        <v>144</v>
      </c>
      <c r="E820" s="96">
        <v>59.100999999999999</v>
      </c>
      <c r="F820" s="141">
        <v>0</v>
      </c>
      <c r="G820" s="96">
        <f t="shared" ref="G820:G840" si="1135">F820*E820</f>
        <v>0</v>
      </c>
      <c r="H820" s="18">
        <v>44469</v>
      </c>
      <c r="I820" s="12">
        <v>44208</v>
      </c>
      <c r="J820" s="134">
        <v>12</v>
      </c>
      <c r="K820" s="141">
        <v>200</v>
      </c>
      <c r="L820" s="14">
        <f t="shared" ref="L820:L840" si="1136">K820*E820</f>
        <v>11820.2</v>
      </c>
      <c r="M820" s="141">
        <v>1326</v>
      </c>
      <c r="N820" s="18">
        <v>44161</v>
      </c>
      <c r="O820" s="141">
        <f t="shared" si="1107"/>
        <v>0</v>
      </c>
      <c r="P820" s="19">
        <f t="shared" si="1115"/>
        <v>0</v>
      </c>
      <c r="Q820" s="97"/>
      <c r="R820" s="14"/>
      <c r="S820" s="14"/>
      <c r="T820" s="14"/>
      <c r="U820" s="141">
        <v>0</v>
      </c>
      <c r="V820" s="14">
        <f t="shared" ref="V820:V840" si="1137">U820*E820</f>
        <v>0</v>
      </c>
      <c r="W820" s="71"/>
      <c r="X820" s="83">
        <f t="shared" si="1116"/>
        <v>0</v>
      </c>
      <c r="AF820" s="22"/>
      <c r="AG820" s="22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  <c r="BX820" s="6"/>
      <c r="BY820" s="6"/>
      <c r="BZ820" s="6"/>
      <c r="CA820" s="6"/>
      <c r="CB820" s="6"/>
      <c r="CC820" s="6"/>
      <c r="CD820" s="6"/>
      <c r="CE820" s="6"/>
      <c r="CF820" s="6"/>
      <c r="CG820" s="6"/>
      <c r="CH820" s="6"/>
      <c r="CI820" s="6"/>
      <c r="CJ820" s="6"/>
      <c r="CK820" s="6"/>
      <c r="CL820" s="6"/>
      <c r="CM820" s="6"/>
      <c r="CN820" s="6"/>
      <c r="CO820" s="6"/>
      <c r="CP820" s="6"/>
      <c r="CQ820" s="6"/>
      <c r="CR820" s="6"/>
      <c r="CS820" s="6"/>
      <c r="CT820" s="6"/>
      <c r="CU820" s="6"/>
      <c r="CV820" s="6"/>
      <c r="CW820" s="6"/>
      <c r="CX820" s="6"/>
    </row>
    <row r="821" spans="1:102" ht="38.25" customHeight="1">
      <c r="A821" s="131">
        <v>20</v>
      </c>
      <c r="B821" s="13" t="s">
        <v>44</v>
      </c>
      <c r="C821" s="14" t="s">
        <v>20</v>
      </c>
      <c r="D821" s="131" t="s">
        <v>144</v>
      </c>
      <c r="E821" s="96">
        <v>59.100999999999999</v>
      </c>
      <c r="F821" s="141">
        <v>50</v>
      </c>
      <c r="G821" s="96">
        <f t="shared" ref="G821:G823" si="1138">F821*E821</f>
        <v>2955.05</v>
      </c>
      <c r="H821" s="18">
        <v>44469</v>
      </c>
      <c r="I821" s="12">
        <v>44243</v>
      </c>
      <c r="J821" s="134">
        <v>202</v>
      </c>
      <c r="K821" s="141">
        <v>200</v>
      </c>
      <c r="L821" s="14">
        <f t="shared" ref="L821:L823" si="1139">K821*E821</f>
        <v>11820.2</v>
      </c>
      <c r="M821" s="141">
        <v>1326</v>
      </c>
      <c r="N821" s="18">
        <v>44161</v>
      </c>
      <c r="O821" s="141">
        <f t="shared" si="1107"/>
        <v>50</v>
      </c>
      <c r="P821" s="19">
        <f t="shared" ref="P821:P823" si="1140">O821*E821</f>
        <v>2955.05</v>
      </c>
      <c r="Q821" s="97"/>
      <c r="R821" s="14"/>
      <c r="S821" s="14"/>
      <c r="T821" s="14"/>
      <c r="U821" s="141">
        <v>0</v>
      </c>
      <c r="V821" s="14">
        <f t="shared" ref="V821:V823" si="1141">U821*E821</f>
        <v>0</v>
      </c>
      <c r="W821" s="71"/>
      <c r="X821" s="83">
        <f t="shared" ref="X821" si="1142">V821-G821</f>
        <v>-2955.05</v>
      </c>
      <c r="AF821" s="22"/>
      <c r="AG821" s="22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/>
      <c r="BY821" s="6"/>
      <c r="BZ821" s="6"/>
      <c r="CA821" s="6"/>
      <c r="CB821" s="6"/>
      <c r="CC821" s="6"/>
      <c r="CD821" s="6"/>
      <c r="CE821" s="6"/>
      <c r="CF821" s="6"/>
      <c r="CG821" s="6"/>
      <c r="CH821" s="6"/>
      <c r="CI821" s="6"/>
      <c r="CJ821" s="6"/>
      <c r="CK821" s="6"/>
      <c r="CL821" s="6"/>
      <c r="CM821" s="6"/>
      <c r="CN821" s="6"/>
      <c r="CO821" s="6"/>
      <c r="CP821" s="6"/>
      <c r="CQ821" s="6"/>
      <c r="CR821" s="6"/>
      <c r="CS821" s="6"/>
      <c r="CT821" s="6"/>
      <c r="CU821" s="6"/>
      <c r="CV821" s="6"/>
      <c r="CW821" s="6"/>
      <c r="CX821" s="6"/>
    </row>
    <row r="822" spans="1:102" ht="38.25" customHeight="1">
      <c r="A822" s="131">
        <v>21</v>
      </c>
      <c r="B822" s="13" t="s">
        <v>44</v>
      </c>
      <c r="C822" s="14" t="s">
        <v>20</v>
      </c>
      <c r="D822" s="131" t="s">
        <v>144</v>
      </c>
      <c r="E822" s="96">
        <v>59.100999999999999</v>
      </c>
      <c r="F822" s="16">
        <v>200</v>
      </c>
      <c r="G822" s="96">
        <f t="shared" si="1138"/>
        <v>11820.2</v>
      </c>
      <c r="H822" s="18">
        <v>44469</v>
      </c>
      <c r="I822" s="84">
        <v>44308</v>
      </c>
      <c r="J822" s="134">
        <v>874</v>
      </c>
      <c r="K822" s="141">
        <v>200</v>
      </c>
      <c r="L822" s="14">
        <f t="shared" si="1139"/>
        <v>11820.2</v>
      </c>
      <c r="M822" s="141">
        <v>228</v>
      </c>
      <c r="N822" s="18">
        <v>44259</v>
      </c>
      <c r="O822" s="141">
        <f t="shared" si="1107"/>
        <v>150</v>
      </c>
      <c r="P822" s="19">
        <f t="shared" si="1140"/>
        <v>8865.15</v>
      </c>
      <c r="Q822" s="97"/>
      <c r="R822" s="14"/>
      <c r="S822" s="14"/>
      <c r="T822" s="14"/>
      <c r="U822" s="16">
        <v>50</v>
      </c>
      <c r="V822" s="14">
        <f t="shared" si="1141"/>
        <v>2955.05</v>
      </c>
      <c r="W822" s="71"/>
      <c r="X822" s="83">
        <f t="shared" ref="X822" si="1143">G822-V822</f>
        <v>8865.1500000000015</v>
      </c>
      <c r="AF822" s="22"/>
      <c r="AG822" s="22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/>
      <c r="BY822" s="6"/>
      <c r="BZ822" s="6"/>
      <c r="CA822" s="6"/>
      <c r="CB822" s="6"/>
      <c r="CC822" s="6"/>
      <c r="CD822" s="6"/>
      <c r="CE822" s="6"/>
      <c r="CF822" s="6"/>
      <c r="CG822" s="6"/>
      <c r="CH822" s="6"/>
      <c r="CI822" s="6"/>
      <c r="CJ822" s="6"/>
      <c r="CK822" s="6"/>
      <c r="CL822" s="6"/>
      <c r="CM822" s="6"/>
      <c r="CN822" s="6"/>
      <c r="CO822" s="6"/>
      <c r="CP822" s="6"/>
      <c r="CQ822" s="6"/>
      <c r="CR822" s="6"/>
      <c r="CS822" s="6"/>
      <c r="CT822" s="6"/>
      <c r="CU822" s="6"/>
      <c r="CV822" s="6"/>
      <c r="CW822" s="6"/>
      <c r="CX822" s="6"/>
    </row>
    <row r="823" spans="1:102" ht="38.25" customHeight="1">
      <c r="A823" s="131">
        <v>22</v>
      </c>
      <c r="B823" s="13" t="s">
        <v>44</v>
      </c>
      <c r="C823" s="14" t="s">
        <v>20</v>
      </c>
      <c r="D823" s="131" t="s">
        <v>144</v>
      </c>
      <c r="E823" s="96">
        <v>59.100999999999999</v>
      </c>
      <c r="F823" s="141">
        <v>0</v>
      </c>
      <c r="G823" s="96">
        <f t="shared" si="1138"/>
        <v>0</v>
      </c>
      <c r="H823" s="18">
        <v>44469</v>
      </c>
      <c r="I823" s="12">
        <v>44350</v>
      </c>
      <c r="J823" s="134">
        <v>1326</v>
      </c>
      <c r="K823" s="141">
        <v>200</v>
      </c>
      <c r="L823" s="14">
        <f t="shared" si="1139"/>
        <v>11820.2</v>
      </c>
      <c r="M823" s="141">
        <v>228</v>
      </c>
      <c r="N823" s="18">
        <v>44259</v>
      </c>
      <c r="O823" s="16">
        <f>K823-U823</f>
        <v>0</v>
      </c>
      <c r="P823" s="19">
        <f t="shared" si="1140"/>
        <v>0</v>
      </c>
      <c r="Q823" s="97"/>
      <c r="R823" s="14"/>
      <c r="S823" s="14"/>
      <c r="T823" s="14"/>
      <c r="U823" s="141">
        <f>K823</f>
        <v>200</v>
      </c>
      <c r="V823" s="14">
        <f t="shared" si="1141"/>
        <v>11820.2</v>
      </c>
      <c r="W823" s="71"/>
      <c r="X823" s="83">
        <f>G823-V823</f>
        <v>-11820.2</v>
      </c>
      <c r="AF823" s="22"/>
      <c r="AG823" s="22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  <c r="BX823" s="6"/>
      <c r="BY823" s="6"/>
      <c r="BZ823" s="6"/>
      <c r="CA823" s="6"/>
      <c r="CB823" s="6"/>
      <c r="CC823" s="6"/>
      <c r="CD823" s="6"/>
      <c r="CE823" s="6"/>
      <c r="CF823" s="6"/>
      <c r="CG823" s="6"/>
      <c r="CH823" s="6"/>
      <c r="CI823" s="6"/>
      <c r="CJ823" s="6"/>
      <c r="CK823" s="6"/>
      <c r="CL823" s="6"/>
      <c r="CM823" s="6"/>
      <c r="CN823" s="6"/>
      <c r="CO823" s="6"/>
      <c r="CP823" s="6"/>
      <c r="CQ823" s="6"/>
      <c r="CR823" s="6"/>
      <c r="CS823" s="6"/>
      <c r="CT823" s="6"/>
      <c r="CU823" s="6"/>
      <c r="CV823" s="6"/>
      <c r="CW823" s="6"/>
      <c r="CX823" s="6"/>
    </row>
    <row r="824" spans="1:102" ht="38.25" customHeight="1">
      <c r="A824" s="131">
        <v>23</v>
      </c>
      <c r="B824" s="13" t="s">
        <v>35</v>
      </c>
      <c r="C824" s="14" t="s">
        <v>20</v>
      </c>
      <c r="D824" s="131" t="s">
        <v>82</v>
      </c>
      <c r="E824" s="14">
        <v>16.91</v>
      </c>
      <c r="F824" s="144">
        <v>0</v>
      </c>
      <c r="G824" s="17">
        <f t="shared" si="1135"/>
        <v>0</v>
      </c>
      <c r="H824" s="18">
        <v>44358</v>
      </c>
      <c r="I824" s="12"/>
      <c r="J824" s="134"/>
      <c r="K824" s="134"/>
      <c r="L824" s="85">
        <f t="shared" si="1136"/>
        <v>0</v>
      </c>
      <c r="M824" s="141">
        <v>158</v>
      </c>
      <c r="N824" s="18">
        <v>43873</v>
      </c>
      <c r="O824" s="141">
        <f t="shared" si="1107"/>
        <v>0</v>
      </c>
      <c r="P824" s="19">
        <f t="shared" si="1115"/>
        <v>0</v>
      </c>
      <c r="Q824" s="131"/>
      <c r="R824" s="131"/>
      <c r="S824" s="131"/>
      <c r="T824" s="131"/>
      <c r="U824" s="144">
        <v>0</v>
      </c>
      <c r="V824" s="17">
        <f t="shared" si="1137"/>
        <v>0</v>
      </c>
      <c r="W824" s="81"/>
      <c r="X824" s="83">
        <f t="shared" ref="X824:X840" si="1144">G824-V824</f>
        <v>0</v>
      </c>
      <c r="AF824" s="22"/>
      <c r="AG824" s="22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  <c r="CQ824" s="6"/>
      <c r="CR824" s="6"/>
      <c r="CS824" s="6"/>
      <c r="CT824" s="6"/>
      <c r="CU824" s="6"/>
      <c r="CV824" s="6"/>
      <c r="CW824" s="6"/>
      <c r="CX824" s="6"/>
    </row>
    <row r="825" spans="1:102" ht="38.25" customHeight="1">
      <c r="A825" s="131">
        <v>24</v>
      </c>
      <c r="B825" s="13" t="s">
        <v>35</v>
      </c>
      <c r="C825" s="14" t="s">
        <v>20</v>
      </c>
      <c r="D825" s="131" t="s">
        <v>139</v>
      </c>
      <c r="E825" s="14">
        <v>16.91</v>
      </c>
      <c r="F825" s="144">
        <v>0</v>
      </c>
      <c r="G825" s="17">
        <f t="shared" si="1135"/>
        <v>0</v>
      </c>
      <c r="H825" s="18">
        <v>44325</v>
      </c>
      <c r="I825" s="12"/>
      <c r="J825" s="134"/>
      <c r="K825" s="134"/>
      <c r="L825" s="85">
        <f t="shared" si="1136"/>
        <v>0</v>
      </c>
      <c r="M825" s="141">
        <v>158</v>
      </c>
      <c r="N825" s="18">
        <v>43873</v>
      </c>
      <c r="O825" s="141">
        <f t="shared" si="1107"/>
        <v>0</v>
      </c>
      <c r="P825" s="19">
        <f t="shared" si="1115"/>
        <v>0</v>
      </c>
      <c r="Q825" s="131"/>
      <c r="R825" s="131"/>
      <c r="S825" s="131"/>
      <c r="T825" s="131"/>
      <c r="U825" s="144">
        <v>0</v>
      </c>
      <c r="V825" s="17">
        <f t="shared" si="1137"/>
        <v>0</v>
      </c>
      <c r="W825" s="81"/>
      <c r="X825" s="83">
        <f t="shared" si="1144"/>
        <v>0</v>
      </c>
      <c r="AF825" s="22"/>
      <c r="AG825" s="22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CR825" s="6"/>
      <c r="CS825" s="6"/>
      <c r="CT825" s="6"/>
      <c r="CU825" s="6"/>
      <c r="CV825" s="6"/>
      <c r="CW825" s="6"/>
      <c r="CX825" s="6"/>
    </row>
    <row r="826" spans="1:102" ht="38.25" customHeight="1">
      <c r="A826" s="131">
        <v>25</v>
      </c>
      <c r="B826" s="13" t="s">
        <v>35</v>
      </c>
      <c r="C826" s="14" t="s">
        <v>20</v>
      </c>
      <c r="D826" s="131" t="s">
        <v>140</v>
      </c>
      <c r="E826" s="14">
        <v>16.91</v>
      </c>
      <c r="F826" s="144">
        <v>0</v>
      </c>
      <c r="G826" s="17">
        <f t="shared" ref="G826" si="1145">F826*E826</f>
        <v>0</v>
      </c>
      <c r="H826" s="18">
        <v>44351</v>
      </c>
      <c r="I826" s="12">
        <v>44243</v>
      </c>
      <c r="J826" s="134">
        <v>202</v>
      </c>
      <c r="K826" s="134">
        <v>200</v>
      </c>
      <c r="L826" s="85">
        <f t="shared" ref="L826" si="1146">K826*E826</f>
        <v>3382</v>
      </c>
      <c r="M826" s="141">
        <v>158</v>
      </c>
      <c r="N826" s="18">
        <v>43873</v>
      </c>
      <c r="O826" s="141">
        <f t="shared" si="1107"/>
        <v>0</v>
      </c>
      <c r="P826" s="19">
        <f t="shared" ref="P826" si="1147">O826*E826</f>
        <v>0</v>
      </c>
      <c r="Q826" s="131"/>
      <c r="R826" s="131"/>
      <c r="S826" s="131"/>
      <c r="T826" s="131"/>
      <c r="U826" s="144">
        <v>0</v>
      </c>
      <c r="V826" s="17">
        <f t="shared" ref="V826" si="1148">U826*E826</f>
        <v>0</v>
      </c>
      <c r="W826" s="81"/>
      <c r="X826" s="83">
        <f t="shared" ref="X826" si="1149">G826-V826</f>
        <v>0</v>
      </c>
      <c r="AF826" s="22"/>
      <c r="AG826" s="22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CR826" s="6"/>
      <c r="CS826" s="6"/>
      <c r="CT826" s="6"/>
      <c r="CU826" s="6"/>
      <c r="CV826" s="6"/>
      <c r="CW826" s="6"/>
      <c r="CX826" s="6"/>
    </row>
    <row r="827" spans="1:102" ht="36" customHeight="1">
      <c r="A827" s="131">
        <v>26</v>
      </c>
      <c r="B827" s="13" t="s">
        <v>35</v>
      </c>
      <c r="C827" s="14" t="s">
        <v>20</v>
      </c>
      <c r="D827" s="131" t="s">
        <v>82</v>
      </c>
      <c r="E827" s="14">
        <v>16.91</v>
      </c>
      <c r="F827" s="16">
        <v>0</v>
      </c>
      <c r="G827" s="14">
        <f>F827*E827</f>
        <v>0</v>
      </c>
      <c r="H827" s="18">
        <v>44358</v>
      </c>
      <c r="I827" s="84">
        <v>44308</v>
      </c>
      <c r="J827" s="134">
        <v>884</v>
      </c>
      <c r="K827" s="34">
        <v>200</v>
      </c>
      <c r="L827" s="14">
        <f>K827*E827</f>
        <v>3382</v>
      </c>
      <c r="M827" s="134">
        <v>158</v>
      </c>
      <c r="N827" s="12">
        <v>43873</v>
      </c>
      <c r="O827" s="141">
        <f t="shared" si="1107"/>
        <v>0</v>
      </c>
      <c r="P827" s="19">
        <f>O827*E827</f>
        <v>0</v>
      </c>
      <c r="Q827" s="20"/>
      <c r="R827" s="17"/>
      <c r="S827" s="124"/>
      <c r="T827" s="124"/>
      <c r="U827" s="16">
        <v>0</v>
      </c>
      <c r="V827" s="14">
        <f>U827*E827</f>
        <v>0</v>
      </c>
      <c r="W827" s="91"/>
      <c r="X827" s="83"/>
      <c r="Y827" s="3"/>
      <c r="Z827" s="3"/>
      <c r="AA827" s="3"/>
      <c r="AB827" s="43"/>
      <c r="AC827" s="43"/>
      <c r="AD827" s="43"/>
      <c r="AE827" s="43"/>
      <c r="AF827" s="45"/>
      <c r="AG827" s="45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  <c r="BM827" s="43"/>
      <c r="BN827" s="43"/>
      <c r="BO827" s="43"/>
      <c r="BP827" s="43"/>
      <c r="BQ827" s="43"/>
      <c r="BR827" s="43"/>
      <c r="BS827" s="43"/>
      <c r="BT827" s="43"/>
      <c r="BU827" s="43"/>
      <c r="BV827" s="43"/>
      <c r="BW827" s="43"/>
      <c r="BX827" s="43"/>
      <c r="BY827" s="43"/>
      <c r="BZ827" s="43"/>
      <c r="CA827" s="43"/>
      <c r="CB827" s="43"/>
      <c r="CC827" s="43"/>
      <c r="CD827" s="43"/>
      <c r="CE827" s="43"/>
      <c r="CF827" s="43"/>
      <c r="CG827" s="43"/>
      <c r="CH827" s="43"/>
      <c r="CI827" s="43"/>
      <c r="CJ827" s="43"/>
      <c r="CK827" s="43"/>
      <c r="CL827" s="43"/>
      <c r="CM827" s="43"/>
      <c r="CN827" s="43"/>
      <c r="CO827" s="43"/>
      <c r="CP827" s="43"/>
      <c r="CQ827" s="43"/>
      <c r="CR827" s="43"/>
      <c r="CS827" s="43"/>
      <c r="CT827" s="43"/>
      <c r="CU827" s="43"/>
      <c r="CV827" s="43"/>
      <c r="CW827" s="43"/>
      <c r="CX827" s="43"/>
    </row>
    <row r="828" spans="1:102" ht="36" customHeight="1">
      <c r="A828" s="131">
        <v>27</v>
      </c>
      <c r="B828" s="13" t="s">
        <v>35</v>
      </c>
      <c r="C828" s="14" t="s">
        <v>20</v>
      </c>
      <c r="D828" s="131" t="s">
        <v>82</v>
      </c>
      <c r="E828" s="14">
        <v>16.91</v>
      </c>
      <c r="F828" s="16">
        <v>0</v>
      </c>
      <c r="G828" s="14">
        <f>F828*E828</f>
        <v>0</v>
      </c>
      <c r="H828" s="18">
        <v>44358</v>
      </c>
      <c r="I828" s="84">
        <v>44308</v>
      </c>
      <c r="J828" s="134">
        <v>874</v>
      </c>
      <c r="K828" s="34">
        <v>200</v>
      </c>
      <c r="L828" s="14">
        <f>K828*E828</f>
        <v>3382</v>
      </c>
      <c r="M828" s="134">
        <v>158</v>
      </c>
      <c r="N828" s="12">
        <v>43873</v>
      </c>
      <c r="O828" s="141">
        <f t="shared" si="1107"/>
        <v>0</v>
      </c>
      <c r="P828" s="19">
        <f>O828*E828</f>
        <v>0</v>
      </c>
      <c r="Q828" s="20"/>
      <c r="R828" s="17"/>
      <c r="S828" s="124"/>
      <c r="T828" s="124"/>
      <c r="U828" s="16">
        <v>0</v>
      </c>
      <c r="V828" s="14">
        <f>U828*E828</f>
        <v>0</v>
      </c>
      <c r="W828" s="91"/>
      <c r="X828" s="83"/>
      <c r="Y828" s="3"/>
      <c r="Z828" s="3"/>
      <c r="AA828" s="3"/>
      <c r="AB828" s="43"/>
      <c r="AC828" s="43"/>
      <c r="AD828" s="43"/>
      <c r="AE828" s="43"/>
      <c r="AF828" s="45"/>
      <c r="AG828" s="45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  <c r="BM828" s="43"/>
      <c r="BN828" s="43"/>
      <c r="BO828" s="43"/>
      <c r="BP828" s="43"/>
      <c r="BQ828" s="43"/>
      <c r="BR828" s="43"/>
      <c r="BS828" s="43"/>
      <c r="BT828" s="43"/>
      <c r="BU828" s="43"/>
      <c r="BV828" s="43"/>
      <c r="BW828" s="43"/>
      <c r="BX828" s="43"/>
      <c r="BY828" s="43"/>
      <c r="BZ828" s="43"/>
      <c r="CA828" s="43"/>
      <c r="CB828" s="43"/>
      <c r="CC828" s="43"/>
      <c r="CD828" s="43"/>
      <c r="CE828" s="43"/>
      <c r="CF828" s="43"/>
      <c r="CG828" s="43"/>
      <c r="CH828" s="43"/>
      <c r="CI828" s="43"/>
      <c r="CJ828" s="43"/>
      <c r="CK828" s="43"/>
      <c r="CL828" s="43"/>
      <c r="CM828" s="43"/>
      <c r="CN828" s="43"/>
      <c r="CO828" s="43"/>
      <c r="CP828" s="43"/>
      <c r="CQ828" s="43"/>
      <c r="CR828" s="43"/>
      <c r="CS828" s="43"/>
      <c r="CT828" s="43"/>
      <c r="CU828" s="43"/>
      <c r="CV828" s="43"/>
      <c r="CW828" s="43"/>
      <c r="CX828" s="43"/>
    </row>
    <row r="829" spans="1:102" ht="38.25" customHeight="1">
      <c r="A829" s="131">
        <v>28</v>
      </c>
      <c r="B829" s="13" t="s">
        <v>35</v>
      </c>
      <c r="C829" s="14" t="s">
        <v>20</v>
      </c>
      <c r="D829" s="131" t="s">
        <v>82</v>
      </c>
      <c r="E829" s="14">
        <v>16.91</v>
      </c>
      <c r="F829" s="144">
        <v>134</v>
      </c>
      <c r="G829" s="17">
        <f t="shared" ref="G829:G830" si="1150">F829*E829</f>
        <v>2265.94</v>
      </c>
      <c r="H829" s="18">
        <v>44358</v>
      </c>
      <c r="I829" s="84">
        <v>44328</v>
      </c>
      <c r="J829" s="134">
        <v>1113</v>
      </c>
      <c r="K829" s="141">
        <v>360</v>
      </c>
      <c r="L829" s="85">
        <f t="shared" ref="L829" si="1151">K829*E829</f>
        <v>6087.6</v>
      </c>
      <c r="M829" s="141">
        <v>460</v>
      </c>
      <c r="N829" s="18">
        <v>44308</v>
      </c>
      <c r="O829" s="141">
        <f t="shared" si="1107"/>
        <v>134</v>
      </c>
      <c r="P829" s="19">
        <f t="shared" ref="P829:P830" si="1152">O829*E829</f>
        <v>2265.94</v>
      </c>
      <c r="Q829" s="131"/>
      <c r="R829" s="131"/>
      <c r="S829" s="131"/>
      <c r="T829" s="131"/>
      <c r="U829" s="144">
        <v>0</v>
      </c>
      <c r="V829" s="17">
        <f t="shared" ref="V829" si="1153">U829*E829</f>
        <v>0</v>
      </c>
      <c r="W829" s="81"/>
      <c r="X829" s="83"/>
      <c r="AF829" s="22"/>
      <c r="AG829" s="22"/>
    </row>
    <row r="830" spans="1:102" ht="31.5" customHeight="1">
      <c r="A830" s="131">
        <v>29</v>
      </c>
      <c r="B830" s="13" t="s">
        <v>35</v>
      </c>
      <c r="C830" s="14" t="s">
        <v>20</v>
      </c>
      <c r="D830" s="131" t="s">
        <v>202</v>
      </c>
      <c r="E830" s="14">
        <v>20.27</v>
      </c>
      <c r="F830" s="131">
        <v>0</v>
      </c>
      <c r="G830" s="17">
        <f t="shared" si="1150"/>
        <v>0</v>
      </c>
      <c r="H830" s="18">
        <v>45091</v>
      </c>
      <c r="I830" s="12">
        <v>44350</v>
      </c>
      <c r="J830" s="134">
        <v>1326</v>
      </c>
      <c r="K830" s="141">
        <v>200</v>
      </c>
      <c r="L830" s="17">
        <f>K830*E830</f>
        <v>4054</v>
      </c>
      <c r="M830" s="141">
        <v>597</v>
      </c>
      <c r="N830" s="18">
        <v>44348</v>
      </c>
      <c r="O830" s="16">
        <f>K830-U830</f>
        <v>65</v>
      </c>
      <c r="P830" s="96">
        <f t="shared" si="1152"/>
        <v>1317.55</v>
      </c>
      <c r="Q830" s="131"/>
      <c r="R830" s="131"/>
      <c r="S830" s="131"/>
      <c r="T830" s="131"/>
      <c r="U830" s="131">
        <v>135</v>
      </c>
      <c r="V830" s="17">
        <f>U830*E830</f>
        <v>2736.45</v>
      </c>
      <c r="W830" s="81"/>
      <c r="X830" s="83"/>
      <c r="AF830" s="22"/>
      <c r="AG830" s="22"/>
    </row>
    <row r="831" spans="1:102" ht="51.75" customHeight="1">
      <c r="A831" s="131">
        <v>30</v>
      </c>
      <c r="B831" s="13" t="s">
        <v>100</v>
      </c>
      <c r="C831" s="124" t="s">
        <v>20</v>
      </c>
      <c r="D831" s="131" t="s">
        <v>91</v>
      </c>
      <c r="E831" s="23">
        <v>36.090000000000003</v>
      </c>
      <c r="F831" s="16">
        <v>0</v>
      </c>
      <c r="G831" s="17">
        <f t="shared" si="1135"/>
        <v>0</v>
      </c>
      <c r="H831" s="18">
        <v>44439</v>
      </c>
      <c r="I831" s="12">
        <v>44208</v>
      </c>
      <c r="J831" s="134">
        <v>12</v>
      </c>
      <c r="K831" s="141">
        <v>250</v>
      </c>
      <c r="L831" s="14">
        <f t="shared" si="1136"/>
        <v>9022.5</v>
      </c>
      <c r="M831" s="141">
        <v>1237</v>
      </c>
      <c r="N831" s="18">
        <v>43773</v>
      </c>
      <c r="O831" s="141">
        <f t="shared" si="1107"/>
        <v>0</v>
      </c>
      <c r="P831" s="19">
        <f t="shared" si="1115"/>
        <v>0</v>
      </c>
      <c r="Q831" s="20"/>
      <c r="R831" s="17"/>
      <c r="S831" s="28"/>
      <c r="T831" s="28"/>
      <c r="U831" s="16">
        <v>0</v>
      </c>
      <c r="V831" s="14">
        <f t="shared" si="1137"/>
        <v>0</v>
      </c>
      <c r="W831" s="71"/>
      <c r="X831" s="83">
        <f t="shared" si="1144"/>
        <v>0</v>
      </c>
      <c r="Y831" s="21">
        <f>G831-V831</f>
        <v>0</v>
      </c>
      <c r="AE831" s="22"/>
      <c r="AF831" s="22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6"/>
      <c r="CE831" s="6"/>
      <c r="CF831" s="6"/>
      <c r="CG831" s="6"/>
      <c r="CH831" s="6"/>
      <c r="CI831" s="6"/>
      <c r="CJ831" s="6"/>
      <c r="CK831" s="6"/>
      <c r="CL831" s="6"/>
      <c r="CM831" s="6"/>
      <c r="CN831" s="6"/>
      <c r="CO831" s="6"/>
      <c r="CP831" s="6"/>
      <c r="CQ831" s="6"/>
      <c r="CR831" s="6"/>
      <c r="CS831" s="6"/>
      <c r="CT831" s="6"/>
      <c r="CU831" s="6"/>
      <c r="CV831" s="6"/>
      <c r="CW831" s="6"/>
      <c r="CX831" s="6"/>
    </row>
    <row r="832" spans="1:102" ht="51.75" customHeight="1">
      <c r="A832" s="131">
        <v>31</v>
      </c>
      <c r="B832" s="13" t="s">
        <v>100</v>
      </c>
      <c r="C832" s="124" t="s">
        <v>20</v>
      </c>
      <c r="D832" s="131" t="s">
        <v>95</v>
      </c>
      <c r="E832" s="23">
        <v>36.090000000000003</v>
      </c>
      <c r="F832" s="16">
        <v>200</v>
      </c>
      <c r="G832" s="17">
        <f t="shared" ref="G832" si="1154">F832*E832</f>
        <v>7218.0000000000009</v>
      </c>
      <c r="H832" s="18">
        <v>44439</v>
      </c>
      <c r="I832" s="12">
        <v>44266</v>
      </c>
      <c r="J832" s="134">
        <v>311</v>
      </c>
      <c r="K832" s="141">
        <v>250</v>
      </c>
      <c r="L832" s="14">
        <f t="shared" ref="L832" si="1155">K832*E832</f>
        <v>9022.5</v>
      </c>
      <c r="M832" s="141">
        <v>1237</v>
      </c>
      <c r="N832" s="18">
        <v>43773</v>
      </c>
      <c r="O832" s="141">
        <f t="shared" si="1107"/>
        <v>72</v>
      </c>
      <c r="P832" s="19">
        <f t="shared" ref="P832" si="1156">O832*E832</f>
        <v>2598.4800000000005</v>
      </c>
      <c r="Q832" s="20"/>
      <c r="R832" s="17"/>
      <c r="S832" s="28"/>
      <c r="T832" s="28"/>
      <c r="U832" s="16">
        <v>128</v>
      </c>
      <c r="V832" s="14">
        <f t="shared" ref="V832" si="1157">U832*E832</f>
        <v>4619.5200000000004</v>
      </c>
      <c r="W832" s="71"/>
      <c r="X832" s="83">
        <f t="shared" ref="X832" si="1158">G832-V832</f>
        <v>2598.4800000000005</v>
      </c>
      <c r="Y832" s="21">
        <f>G832-V832</f>
        <v>2598.4800000000005</v>
      </c>
      <c r="AE832" s="22"/>
      <c r="AF832" s="22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/>
      <c r="BY832" s="6"/>
      <c r="BZ832" s="6"/>
      <c r="CA832" s="6"/>
      <c r="CB832" s="6"/>
      <c r="CC832" s="6"/>
      <c r="CD832" s="6"/>
      <c r="CE832" s="6"/>
      <c r="CF832" s="6"/>
      <c r="CG832" s="6"/>
      <c r="CH832" s="6"/>
      <c r="CI832" s="6"/>
      <c r="CJ832" s="6"/>
      <c r="CK832" s="6"/>
      <c r="CL832" s="6"/>
      <c r="CM832" s="6"/>
      <c r="CN832" s="6"/>
      <c r="CO832" s="6"/>
      <c r="CP832" s="6"/>
      <c r="CQ832" s="6"/>
      <c r="CR832" s="6"/>
      <c r="CS832" s="6"/>
      <c r="CT832" s="6"/>
      <c r="CU832" s="6"/>
      <c r="CV832" s="6"/>
      <c r="CW832" s="6"/>
      <c r="CX832" s="6"/>
    </row>
    <row r="833" spans="1:102" ht="30.75" customHeight="1">
      <c r="A833" s="131">
        <v>32</v>
      </c>
      <c r="B833" s="31" t="s">
        <v>42</v>
      </c>
      <c r="C833" s="14" t="s">
        <v>20</v>
      </c>
      <c r="D833" s="131" t="s">
        <v>156</v>
      </c>
      <c r="E833" s="32">
        <v>123.47</v>
      </c>
      <c r="F833" s="16">
        <v>0</v>
      </c>
      <c r="G833" s="14">
        <f t="shared" si="1135"/>
        <v>0</v>
      </c>
      <c r="H833" s="33">
        <v>44469</v>
      </c>
      <c r="I833" s="12">
        <v>44208</v>
      </c>
      <c r="J833" s="134">
        <v>12</v>
      </c>
      <c r="K833" s="174">
        <v>200</v>
      </c>
      <c r="L833" s="14">
        <f t="shared" si="1136"/>
        <v>24694</v>
      </c>
      <c r="M833" s="134">
        <v>52</v>
      </c>
      <c r="N833" s="12">
        <v>43485</v>
      </c>
      <c r="O833" s="141">
        <f t="shared" si="1107"/>
        <v>0</v>
      </c>
      <c r="P833" s="19">
        <f t="shared" si="1115"/>
        <v>0</v>
      </c>
      <c r="Q833" s="20"/>
      <c r="R833" s="17"/>
      <c r="S833" s="124"/>
      <c r="T833" s="124"/>
      <c r="U833" s="16">
        <v>0</v>
      </c>
      <c r="V833" s="14">
        <f t="shared" si="1137"/>
        <v>0</v>
      </c>
      <c r="W833" s="71"/>
      <c r="X833" s="83">
        <f t="shared" si="1144"/>
        <v>0</v>
      </c>
      <c r="AF833" s="22"/>
      <c r="AG833" s="22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/>
      <c r="BY833" s="6"/>
      <c r="BZ833" s="6"/>
      <c r="CA833" s="6"/>
      <c r="CB833" s="6"/>
      <c r="CC833" s="6"/>
      <c r="CD833" s="6"/>
      <c r="CE833" s="6"/>
      <c r="CF833" s="6"/>
      <c r="CG833" s="6"/>
      <c r="CH833" s="6"/>
      <c r="CI833" s="6"/>
      <c r="CJ833" s="6"/>
      <c r="CK833" s="6"/>
      <c r="CL833" s="6"/>
      <c r="CM833" s="6"/>
      <c r="CN833" s="6"/>
      <c r="CO833" s="6"/>
      <c r="CP833" s="6"/>
      <c r="CQ833" s="6"/>
      <c r="CR833" s="6"/>
      <c r="CS833" s="6"/>
      <c r="CT833" s="6"/>
      <c r="CU833" s="6"/>
      <c r="CV833" s="6"/>
      <c r="CW833" s="6"/>
      <c r="CX833" s="6"/>
    </row>
    <row r="834" spans="1:102" ht="38.25" customHeight="1">
      <c r="A834" s="131">
        <v>33</v>
      </c>
      <c r="B834" s="31" t="s">
        <v>42</v>
      </c>
      <c r="C834" s="14" t="s">
        <v>20</v>
      </c>
      <c r="D834" s="131" t="s">
        <v>155</v>
      </c>
      <c r="E834" s="32">
        <v>132.83000000000001</v>
      </c>
      <c r="F834" s="16">
        <v>0</v>
      </c>
      <c r="G834" s="14">
        <f t="shared" si="1135"/>
        <v>0</v>
      </c>
      <c r="H834" s="33">
        <v>44469</v>
      </c>
      <c r="I834" s="12">
        <v>44243</v>
      </c>
      <c r="J834" s="134">
        <v>202</v>
      </c>
      <c r="K834" s="141">
        <v>400</v>
      </c>
      <c r="L834" s="14">
        <f>K834*E834</f>
        <v>53132.000000000007</v>
      </c>
      <c r="M834" s="134">
        <v>96</v>
      </c>
      <c r="N834" s="12">
        <v>44232</v>
      </c>
      <c r="O834" s="141">
        <f t="shared" si="1107"/>
        <v>0</v>
      </c>
      <c r="P834" s="19">
        <f t="shared" ref="P834:P840" si="1159">O834*E834</f>
        <v>0</v>
      </c>
      <c r="Q834" s="97"/>
      <c r="R834" s="14"/>
      <c r="S834" s="14"/>
      <c r="T834" s="14"/>
      <c r="U834" s="16">
        <v>0</v>
      </c>
      <c r="V834" s="14">
        <f>U834*E834</f>
        <v>0</v>
      </c>
      <c r="W834" s="71"/>
      <c r="X834" s="83"/>
      <c r="AF834" s="22"/>
      <c r="AG834" s="22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  <c r="CQ834" s="6"/>
      <c r="CR834" s="6"/>
      <c r="CS834" s="6"/>
      <c r="CT834" s="6"/>
      <c r="CU834" s="6"/>
      <c r="CV834" s="6"/>
      <c r="CW834" s="6"/>
      <c r="CX834" s="6"/>
    </row>
    <row r="835" spans="1:102" ht="38.25" customHeight="1">
      <c r="A835" s="131">
        <v>34</v>
      </c>
      <c r="B835" s="31" t="s">
        <v>42</v>
      </c>
      <c r="C835" s="14" t="s">
        <v>20</v>
      </c>
      <c r="D835" s="131" t="s">
        <v>155</v>
      </c>
      <c r="E835" s="32">
        <v>132.83000000000001</v>
      </c>
      <c r="F835" s="16">
        <v>0</v>
      </c>
      <c r="G835" s="14">
        <f t="shared" ref="G835:G839" si="1160">F835*E835</f>
        <v>0</v>
      </c>
      <c r="H835" s="33">
        <v>44469</v>
      </c>
      <c r="I835" s="12">
        <v>44266</v>
      </c>
      <c r="J835" s="134">
        <v>311</v>
      </c>
      <c r="K835" s="141">
        <v>400</v>
      </c>
      <c r="L835" s="14">
        <f>K835*E835</f>
        <v>53132.000000000007</v>
      </c>
      <c r="M835" s="134">
        <v>96</v>
      </c>
      <c r="N835" s="12">
        <v>44232</v>
      </c>
      <c r="O835" s="141">
        <f t="shared" si="1107"/>
        <v>0</v>
      </c>
      <c r="P835" s="19">
        <f t="shared" ref="P835" si="1161">O835*E835</f>
        <v>0</v>
      </c>
      <c r="Q835" s="97"/>
      <c r="R835" s="14"/>
      <c r="S835" s="14"/>
      <c r="T835" s="14"/>
      <c r="U835" s="16">
        <v>0</v>
      </c>
      <c r="V835" s="14">
        <f>U835*E835</f>
        <v>0</v>
      </c>
      <c r="W835" s="71"/>
      <c r="X835" s="83"/>
      <c r="AF835" s="22"/>
      <c r="AG835" s="22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  <c r="CE835" s="6"/>
      <c r="CF835" s="6"/>
      <c r="CG835" s="6"/>
      <c r="CH835" s="6"/>
      <c r="CI835" s="6"/>
      <c r="CJ835" s="6"/>
      <c r="CK835" s="6"/>
      <c r="CL835" s="6"/>
      <c r="CM835" s="6"/>
      <c r="CN835" s="6"/>
      <c r="CO835" s="6"/>
      <c r="CP835" s="6"/>
      <c r="CQ835" s="6"/>
      <c r="CR835" s="6"/>
      <c r="CS835" s="6"/>
      <c r="CT835" s="6"/>
      <c r="CU835" s="6"/>
      <c r="CV835" s="6"/>
      <c r="CW835" s="6"/>
      <c r="CX835" s="6"/>
    </row>
    <row r="836" spans="1:102" s="27" customFormat="1" ht="30.75" customHeight="1">
      <c r="A836" s="131">
        <v>35</v>
      </c>
      <c r="B836" s="31" t="s">
        <v>42</v>
      </c>
      <c r="C836" s="14" t="s">
        <v>20</v>
      </c>
      <c r="D836" s="131" t="s">
        <v>113</v>
      </c>
      <c r="E836" s="32">
        <v>132.83000000000001</v>
      </c>
      <c r="F836" s="16">
        <v>15</v>
      </c>
      <c r="G836" s="14">
        <f>F836*E836</f>
        <v>1992.4500000000003</v>
      </c>
      <c r="H836" s="33">
        <v>44469</v>
      </c>
      <c r="I836" s="84">
        <v>44308</v>
      </c>
      <c r="J836" s="134">
        <v>874</v>
      </c>
      <c r="K836" s="34">
        <v>200</v>
      </c>
      <c r="L836" s="14">
        <f>K836*E836</f>
        <v>26566.000000000004</v>
      </c>
      <c r="M836" s="134">
        <v>96</v>
      </c>
      <c r="N836" s="12">
        <v>43866</v>
      </c>
      <c r="O836" s="141">
        <f t="shared" si="1107"/>
        <v>15</v>
      </c>
      <c r="P836" s="19">
        <f>O836*E836</f>
        <v>1992.4500000000003</v>
      </c>
      <c r="Q836" s="20"/>
      <c r="R836" s="17"/>
      <c r="S836" s="124"/>
      <c r="T836" s="124"/>
      <c r="U836" s="16">
        <v>0</v>
      </c>
      <c r="V836" s="14">
        <f>U836*E836</f>
        <v>0</v>
      </c>
      <c r="W836" s="71"/>
      <c r="X836" s="83">
        <f>G836-V836</f>
        <v>1992.4500000000003</v>
      </c>
      <c r="Y836" s="4"/>
      <c r="Z836" s="4"/>
      <c r="AA836" s="4"/>
      <c r="AB836" s="5"/>
      <c r="AC836" s="5"/>
      <c r="AD836" s="5"/>
      <c r="AE836" s="5"/>
      <c r="AF836" s="22"/>
      <c r="AG836" s="22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</row>
    <row r="837" spans="1:102" ht="38.25" customHeight="1">
      <c r="A837" s="131">
        <v>36</v>
      </c>
      <c r="B837" s="31" t="s">
        <v>42</v>
      </c>
      <c r="C837" s="14" t="s">
        <v>20</v>
      </c>
      <c r="D837" s="131" t="s">
        <v>113</v>
      </c>
      <c r="E837" s="32">
        <v>132.83000000000001</v>
      </c>
      <c r="F837" s="16">
        <v>0</v>
      </c>
      <c r="G837" s="14">
        <f t="shared" ref="G837:G838" si="1162">F837*E837</f>
        <v>0</v>
      </c>
      <c r="H837" s="33">
        <v>44469</v>
      </c>
      <c r="I837" s="12">
        <v>44350</v>
      </c>
      <c r="J837" s="134">
        <v>1326</v>
      </c>
      <c r="K837" s="141">
        <v>250</v>
      </c>
      <c r="L837" s="14">
        <f t="shared" ref="L837" si="1163">K837*E837</f>
        <v>33207.5</v>
      </c>
      <c r="M837" s="134">
        <v>605</v>
      </c>
      <c r="N837" s="12">
        <v>44349</v>
      </c>
      <c r="O837" s="16">
        <f>K837-U837</f>
        <v>138</v>
      </c>
      <c r="P837" s="19">
        <f t="shared" ref="P837:P838" si="1164">O837*E837</f>
        <v>18330.54</v>
      </c>
      <c r="Q837" s="97"/>
      <c r="R837" s="14"/>
      <c r="S837" s="14"/>
      <c r="T837" s="14"/>
      <c r="U837" s="16">
        <v>112</v>
      </c>
      <c r="V837" s="14">
        <f t="shared" ref="V837:V838" si="1165">U837*E837</f>
        <v>14876.960000000001</v>
      </c>
      <c r="W837" s="71"/>
      <c r="X837" s="83"/>
      <c r="AF837" s="22"/>
      <c r="AG837" s="22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6"/>
      <c r="BU837" s="6"/>
      <c r="BV837" s="6"/>
      <c r="BW837" s="6"/>
      <c r="BX837" s="6"/>
      <c r="BY837" s="6"/>
      <c r="BZ837" s="6"/>
      <c r="CA837" s="6"/>
      <c r="CB837" s="6"/>
      <c r="CC837" s="6"/>
      <c r="CD837" s="6"/>
      <c r="CE837" s="6"/>
      <c r="CF837" s="6"/>
      <c r="CG837" s="6"/>
      <c r="CH837" s="6"/>
      <c r="CI837" s="6"/>
      <c r="CJ837" s="6"/>
      <c r="CK837" s="6"/>
      <c r="CL837" s="6"/>
      <c r="CM837" s="6"/>
      <c r="CN837" s="6"/>
      <c r="CO837" s="6"/>
      <c r="CP837" s="6"/>
      <c r="CQ837" s="6"/>
      <c r="CR837" s="6"/>
      <c r="CS837" s="6"/>
      <c r="CT837" s="6"/>
      <c r="CU837" s="6"/>
      <c r="CV837" s="6"/>
      <c r="CW837" s="6"/>
      <c r="CX837" s="6"/>
    </row>
    <row r="838" spans="1:102" ht="34.5" customHeight="1">
      <c r="A838" s="131">
        <v>37</v>
      </c>
      <c r="B838" s="31" t="s">
        <v>77</v>
      </c>
      <c r="C838" s="131" t="s">
        <v>20</v>
      </c>
      <c r="D838" s="131" t="s">
        <v>151</v>
      </c>
      <c r="E838" s="32">
        <v>5.4969999999999999</v>
      </c>
      <c r="F838" s="16">
        <v>0</v>
      </c>
      <c r="G838" s="17">
        <f t="shared" si="1162"/>
        <v>0</v>
      </c>
      <c r="H838" s="33">
        <v>44531</v>
      </c>
      <c r="I838" s="12">
        <v>44350</v>
      </c>
      <c r="J838" s="134">
        <v>1326</v>
      </c>
      <c r="K838" s="34">
        <v>1000</v>
      </c>
      <c r="L838" s="14">
        <f>K838*E838</f>
        <v>5497</v>
      </c>
      <c r="M838" s="134">
        <v>227</v>
      </c>
      <c r="N838" s="12">
        <v>44259</v>
      </c>
      <c r="O838" s="16">
        <f>K838-U838</f>
        <v>0</v>
      </c>
      <c r="P838" s="19">
        <f t="shared" si="1164"/>
        <v>0</v>
      </c>
      <c r="Q838" s="20"/>
      <c r="R838" s="17"/>
      <c r="S838" s="124"/>
      <c r="T838" s="124"/>
      <c r="U838" s="16">
        <f>K838</f>
        <v>1000</v>
      </c>
      <c r="V838" s="14">
        <f t="shared" si="1165"/>
        <v>5497</v>
      </c>
      <c r="W838" s="71"/>
      <c r="X838" s="83"/>
      <c r="AF838" s="22"/>
      <c r="AG838" s="22"/>
    </row>
    <row r="839" spans="1:102" ht="34.5" customHeight="1">
      <c r="A839" s="131">
        <v>38</v>
      </c>
      <c r="B839" s="31" t="s">
        <v>77</v>
      </c>
      <c r="C839" s="131" t="s">
        <v>20</v>
      </c>
      <c r="D839" s="131" t="s">
        <v>151</v>
      </c>
      <c r="E839" s="32">
        <v>5.4969999999999999</v>
      </c>
      <c r="F839" s="16">
        <v>420</v>
      </c>
      <c r="G839" s="17">
        <f t="shared" si="1160"/>
        <v>2308.7399999999998</v>
      </c>
      <c r="H839" s="33">
        <v>44443</v>
      </c>
      <c r="I839" s="84">
        <v>44308</v>
      </c>
      <c r="J839" s="134">
        <v>874</v>
      </c>
      <c r="K839" s="34">
        <v>500</v>
      </c>
      <c r="L839" s="14">
        <f>K839*E839</f>
        <v>2748.5</v>
      </c>
      <c r="M839" s="134">
        <v>227</v>
      </c>
      <c r="N839" s="12">
        <v>44259</v>
      </c>
      <c r="O839" s="141">
        <f t="shared" si="1107"/>
        <v>420</v>
      </c>
      <c r="P839" s="19">
        <f>O839*E839</f>
        <v>2308.7399999999998</v>
      </c>
      <c r="Q839" s="20"/>
      <c r="R839" s="17"/>
      <c r="S839" s="124"/>
      <c r="T839" s="124"/>
      <c r="U839" s="16">
        <v>0</v>
      </c>
      <c r="V839" s="14">
        <f t="shared" ref="V839" si="1166">U839*E839</f>
        <v>0</v>
      </c>
      <c r="W839" s="71"/>
      <c r="X839" s="83"/>
      <c r="AF839" s="22"/>
      <c r="AG839" s="22"/>
    </row>
    <row r="840" spans="1:102" ht="34.5" customHeight="1">
      <c r="A840" s="131">
        <v>39</v>
      </c>
      <c r="B840" s="31" t="s">
        <v>77</v>
      </c>
      <c r="C840" s="131" t="s">
        <v>20</v>
      </c>
      <c r="D840" s="131" t="s">
        <v>154</v>
      </c>
      <c r="E840" s="32">
        <v>5.4969999999999999</v>
      </c>
      <c r="F840" s="16">
        <v>0</v>
      </c>
      <c r="G840" s="17">
        <f t="shared" si="1135"/>
        <v>0</v>
      </c>
      <c r="H840" s="33">
        <v>44389</v>
      </c>
      <c r="I840" s="12">
        <v>44208</v>
      </c>
      <c r="J840" s="134">
        <v>12</v>
      </c>
      <c r="K840" s="34">
        <v>1000</v>
      </c>
      <c r="L840" s="14">
        <f t="shared" si="1136"/>
        <v>5497</v>
      </c>
      <c r="M840" s="134">
        <v>1250</v>
      </c>
      <c r="N840" s="12">
        <v>44152</v>
      </c>
      <c r="O840" s="141">
        <f t="shared" si="1107"/>
        <v>0</v>
      </c>
      <c r="P840" s="19">
        <f t="shared" si="1159"/>
        <v>0</v>
      </c>
      <c r="Q840" s="20"/>
      <c r="R840" s="17"/>
      <c r="S840" s="124"/>
      <c r="T840" s="124"/>
      <c r="U840" s="16">
        <v>0</v>
      </c>
      <c r="V840" s="14">
        <f t="shared" si="1137"/>
        <v>0</v>
      </c>
      <c r="W840" s="71"/>
      <c r="X840" s="83">
        <f t="shared" si="1144"/>
        <v>0</v>
      </c>
      <c r="AF840" s="22"/>
      <c r="AG840" s="22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  <c r="BX840" s="6"/>
      <c r="BY840" s="6"/>
      <c r="BZ840" s="6"/>
      <c r="CA840" s="6"/>
      <c r="CB840" s="6"/>
      <c r="CC840" s="6"/>
      <c r="CD840" s="6"/>
      <c r="CE840" s="6"/>
      <c r="CF840" s="6"/>
      <c r="CG840" s="6"/>
      <c r="CH840" s="6"/>
      <c r="CI840" s="6"/>
      <c r="CJ840" s="6"/>
      <c r="CK840" s="6"/>
      <c r="CL840" s="6"/>
      <c r="CM840" s="6"/>
      <c r="CN840" s="6"/>
      <c r="CO840" s="6"/>
      <c r="CP840" s="6"/>
      <c r="CQ840" s="6"/>
      <c r="CR840" s="6"/>
      <c r="CS840" s="6"/>
      <c r="CT840" s="6"/>
      <c r="CU840" s="6"/>
      <c r="CV840" s="6"/>
      <c r="CW840" s="6"/>
      <c r="CX840" s="6"/>
    </row>
    <row r="841" spans="1:102" ht="32.25" customHeight="1">
      <c r="A841" s="87"/>
      <c r="B841" s="36" t="s">
        <v>34</v>
      </c>
      <c r="C841" s="128"/>
      <c r="D841" s="41"/>
      <c r="E841" s="41"/>
      <c r="F841" s="42">
        <f>SUM(F802:F840)</f>
        <v>2096</v>
      </c>
      <c r="G841" s="41">
        <f>SUM(G802:G840)</f>
        <v>44097.977999999996</v>
      </c>
      <c r="H841" s="82"/>
      <c r="I841" s="82"/>
      <c r="J841" s="38"/>
      <c r="K841" s="128">
        <f>SUM(K802:K840)</f>
        <v>12710</v>
      </c>
      <c r="L841" s="41">
        <f>SUM(L802:L840)</f>
        <v>365323.48000000004</v>
      </c>
      <c r="M841" s="128"/>
      <c r="N841" s="82"/>
      <c r="O841" s="128">
        <f>SUM(O802:O840)</f>
        <v>2291</v>
      </c>
      <c r="P841" s="94">
        <f>SUM(P802:P840)</f>
        <v>61924.758000000002</v>
      </c>
      <c r="Q841" s="133"/>
      <c r="R841" s="41"/>
      <c r="S841" s="133"/>
      <c r="T841" s="133"/>
      <c r="U841" s="42">
        <f>SUM(U802:U840)</f>
        <v>2975</v>
      </c>
      <c r="V841" s="41">
        <f>SUM(V802:V840)</f>
        <v>49610.100000000006</v>
      </c>
      <c r="W841" s="89"/>
      <c r="X841" s="83">
        <f t="shared" ref="X841:X844" si="1167">G841-V841</f>
        <v>-5512.1220000000103</v>
      </c>
      <c r="AF841" s="22"/>
      <c r="AG841" s="22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  <c r="BX841" s="6"/>
      <c r="BY841" s="6"/>
      <c r="BZ841" s="6"/>
      <c r="CA841" s="6"/>
      <c r="CB841" s="6"/>
      <c r="CC841" s="6"/>
      <c r="CD841" s="6"/>
      <c r="CE841" s="6"/>
      <c r="CF841" s="6"/>
      <c r="CG841" s="6"/>
      <c r="CH841" s="6"/>
      <c r="CI841" s="6"/>
      <c r="CJ841" s="6"/>
      <c r="CK841" s="6"/>
      <c r="CL841" s="6"/>
      <c r="CM841" s="6"/>
      <c r="CN841" s="6"/>
      <c r="CO841" s="6"/>
      <c r="CP841" s="6"/>
      <c r="CQ841" s="6"/>
      <c r="CR841" s="6"/>
      <c r="CS841" s="6"/>
      <c r="CT841" s="6"/>
      <c r="CU841" s="6"/>
      <c r="CV841" s="6"/>
      <c r="CW841" s="6"/>
      <c r="CX841" s="6"/>
    </row>
    <row r="842" spans="1:102">
      <c r="A842" s="204" t="s">
        <v>26</v>
      </c>
      <c r="B842" s="204"/>
      <c r="C842" s="204"/>
      <c r="D842" s="204"/>
      <c r="E842" s="204"/>
      <c r="F842" s="204"/>
      <c r="G842" s="204"/>
      <c r="H842" s="204"/>
      <c r="I842" s="204"/>
      <c r="J842" s="204"/>
      <c r="K842" s="204"/>
      <c r="L842" s="204"/>
      <c r="M842" s="204"/>
      <c r="N842" s="204"/>
      <c r="O842" s="204"/>
      <c r="P842" s="204"/>
      <c r="Q842" s="204"/>
      <c r="R842" s="204"/>
      <c r="S842" s="204"/>
      <c r="T842" s="204"/>
      <c r="U842" s="204"/>
      <c r="V842" s="204"/>
      <c r="W842" s="70"/>
      <c r="X842" s="83">
        <f t="shared" si="1167"/>
        <v>0</v>
      </c>
      <c r="AF842" s="22"/>
      <c r="AG842" s="22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  <c r="BX842" s="6"/>
      <c r="BY842" s="6"/>
      <c r="BZ842" s="6"/>
      <c r="CA842" s="6"/>
      <c r="CB842" s="6"/>
      <c r="CC842" s="6"/>
      <c r="CD842" s="6"/>
      <c r="CE842" s="6"/>
      <c r="CF842" s="6"/>
      <c r="CG842" s="6"/>
      <c r="CH842" s="6"/>
      <c r="CI842" s="6"/>
      <c r="CJ842" s="6"/>
      <c r="CK842" s="6"/>
      <c r="CL842" s="6"/>
      <c r="CM842" s="6"/>
      <c r="CN842" s="6"/>
      <c r="CO842" s="6"/>
      <c r="CP842" s="6"/>
      <c r="CQ842" s="6"/>
      <c r="CR842" s="6"/>
      <c r="CS842" s="6"/>
      <c r="CT842" s="6"/>
      <c r="CU842" s="6"/>
      <c r="CV842" s="6"/>
      <c r="CW842" s="6"/>
      <c r="CX842" s="6"/>
    </row>
    <row r="843" spans="1:102" ht="25.5" customHeight="1">
      <c r="A843" s="131">
        <v>1</v>
      </c>
      <c r="B843" s="13" t="s">
        <v>40</v>
      </c>
      <c r="C843" s="14" t="s">
        <v>20</v>
      </c>
      <c r="D843" s="131" t="s">
        <v>136</v>
      </c>
      <c r="E843" s="15">
        <v>5.8849999999999998</v>
      </c>
      <c r="F843" s="16">
        <v>0</v>
      </c>
      <c r="G843" s="17">
        <f t="shared" ref="G843:G844" si="1168">F843*E843</f>
        <v>0</v>
      </c>
      <c r="H843" s="18">
        <v>44926</v>
      </c>
      <c r="I843" s="12">
        <v>44207</v>
      </c>
      <c r="J843" s="134">
        <v>3</v>
      </c>
      <c r="K843" s="141">
        <v>300</v>
      </c>
      <c r="L843" s="14">
        <f t="shared" ref="L843:L844" si="1169">K843*E843</f>
        <v>1765.5</v>
      </c>
      <c r="M843" s="141">
        <v>816</v>
      </c>
      <c r="N843" s="18">
        <v>44050</v>
      </c>
      <c r="O843" s="141">
        <f t="shared" ref="O843:O873" si="1170">F843-U843</f>
        <v>0</v>
      </c>
      <c r="P843" s="19">
        <f t="shared" ref="P843" si="1171">O843*E843</f>
        <v>0</v>
      </c>
      <c r="Q843" s="20"/>
      <c r="R843" s="17"/>
      <c r="S843" s="14"/>
      <c r="T843" s="14"/>
      <c r="U843" s="16">
        <v>0</v>
      </c>
      <c r="V843" s="14">
        <f t="shared" ref="V843:V862" si="1172">U843*E843</f>
        <v>0</v>
      </c>
      <c r="W843" s="71"/>
      <c r="X843" s="83">
        <f t="shared" si="1167"/>
        <v>0</v>
      </c>
      <c r="AF843" s="22"/>
      <c r="AG843" s="22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  <c r="BX843" s="6"/>
      <c r="BY843" s="6"/>
      <c r="BZ843" s="6"/>
      <c r="CA843" s="6"/>
      <c r="CB843" s="6"/>
      <c r="CC843" s="6"/>
      <c r="CD843" s="6"/>
      <c r="CE843" s="6"/>
      <c r="CF843" s="6"/>
      <c r="CG843" s="6"/>
      <c r="CH843" s="6"/>
      <c r="CI843" s="6"/>
      <c r="CJ843" s="6"/>
      <c r="CK843" s="6"/>
      <c r="CL843" s="6"/>
      <c r="CM843" s="6"/>
      <c r="CN843" s="6"/>
      <c r="CO843" s="6"/>
      <c r="CP843" s="6"/>
      <c r="CQ843" s="6"/>
      <c r="CR843" s="6"/>
      <c r="CS843" s="6"/>
      <c r="CT843" s="6"/>
      <c r="CU843" s="6"/>
      <c r="CV843" s="6"/>
      <c r="CW843" s="6"/>
      <c r="CX843" s="6"/>
    </row>
    <row r="844" spans="1:102" ht="27.75" customHeight="1">
      <c r="A844" s="131">
        <v>2</v>
      </c>
      <c r="B844" s="13" t="s">
        <v>40</v>
      </c>
      <c r="C844" s="14" t="s">
        <v>20</v>
      </c>
      <c r="D844" s="131" t="s">
        <v>189</v>
      </c>
      <c r="E844" s="15">
        <v>5.7190000000000003</v>
      </c>
      <c r="F844" s="16">
        <v>33</v>
      </c>
      <c r="G844" s="17">
        <f t="shared" si="1168"/>
        <v>188.727</v>
      </c>
      <c r="H844" s="18">
        <v>44926</v>
      </c>
      <c r="I844" s="12">
        <v>44270</v>
      </c>
      <c r="J844" s="134">
        <v>375</v>
      </c>
      <c r="K844" s="141">
        <v>200</v>
      </c>
      <c r="L844" s="14">
        <f t="shared" si="1169"/>
        <v>1143.8</v>
      </c>
      <c r="M844" s="141">
        <v>260</v>
      </c>
      <c r="N844" s="18">
        <v>44266</v>
      </c>
      <c r="O844" s="141">
        <f t="shared" si="1170"/>
        <v>33</v>
      </c>
      <c r="P844" s="19">
        <f t="shared" ref="P844" si="1173">E844*O844</f>
        <v>188.727</v>
      </c>
      <c r="Q844" s="20"/>
      <c r="R844" s="17"/>
      <c r="S844" s="14"/>
      <c r="T844" s="14"/>
      <c r="U844" s="16">
        <v>0</v>
      </c>
      <c r="V844" s="14">
        <f>U844*E844</f>
        <v>0</v>
      </c>
      <c r="W844" s="71"/>
      <c r="X844" s="83">
        <f t="shared" si="1167"/>
        <v>188.727</v>
      </c>
      <c r="AF844" s="22"/>
      <c r="AG844" s="22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  <c r="BX844" s="6"/>
      <c r="BY844" s="6"/>
      <c r="BZ844" s="6"/>
      <c r="CA844" s="6"/>
      <c r="CB844" s="6"/>
      <c r="CC844" s="6"/>
      <c r="CD844" s="6"/>
      <c r="CE844" s="6"/>
      <c r="CF844" s="6"/>
      <c r="CG844" s="6"/>
      <c r="CH844" s="6"/>
      <c r="CI844" s="6"/>
      <c r="CJ844" s="6"/>
      <c r="CK844" s="6"/>
      <c r="CL844" s="6"/>
      <c r="CM844" s="6"/>
      <c r="CN844" s="6"/>
      <c r="CO844" s="6"/>
      <c r="CP844" s="6"/>
      <c r="CQ844" s="6"/>
      <c r="CR844" s="6"/>
      <c r="CS844" s="6"/>
      <c r="CT844" s="6"/>
      <c r="CU844" s="6"/>
      <c r="CV844" s="6"/>
      <c r="CW844" s="6"/>
      <c r="CX844" s="6"/>
    </row>
    <row r="845" spans="1:102" s="27" customFormat="1" ht="47.25" customHeight="1">
      <c r="A845" s="131">
        <v>3</v>
      </c>
      <c r="B845" s="13" t="s">
        <v>40</v>
      </c>
      <c r="C845" s="14" t="s">
        <v>20</v>
      </c>
      <c r="D845" s="131" t="s">
        <v>189</v>
      </c>
      <c r="E845" s="23">
        <v>5.7190000000000003</v>
      </c>
      <c r="F845" s="141">
        <v>400</v>
      </c>
      <c r="G845" s="17">
        <f>F845*E845</f>
        <v>2287.6</v>
      </c>
      <c r="H845" s="18">
        <v>44926</v>
      </c>
      <c r="I845" s="84">
        <v>44343</v>
      </c>
      <c r="J845" s="134">
        <v>1220</v>
      </c>
      <c r="K845" s="141">
        <v>400</v>
      </c>
      <c r="L845" s="14">
        <f>K845*E845</f>
        <v>2287.6</v>
      </c>
      <c r="M845" s="141">
        <v>566</v>
      </c>
      <c r="N845" s="18">
        <v>44276</v>
      </c>
      <c r="O845" s="141">
        <f t="shared" si="1170"/>
        <v>266</v>
      </c>
      <c r="P845" s="19">
        <f t="shared" ref="P845" si="1174">O845*E845</f>
        <v>1521.2540000000001</v>
      </c>
      <c r="Q845" s="97"/>
      <c r="R845" s="14"/>
      <c r="S845" s="14"/>
      <c r="T845" s="14"/>
      <c r="U845" s="141">
        <v>134</v>
      </c>
      <c r="V845" s="14">
        <f>U845*E845</f>
        <v>766.346</v>
      </c>
      <c r="W845" s="71"/>
      <c r="X845" s="156">
        <f>G845-V845</f>
        <v>1521.2539999999999</v>
      </c>
      <c r="Y845" s="25"/>
      <c r="Z845" s="25"/>
      <c r="AA845" s="25"/>
      <c r="AB845" s="26"/>
      <c r="AC845" s="26"/>
      <c r="AD845" s="26"/>
      <c r="AE845" s="26"/>
      <c r="AF845" s="157"/>
      <c r="AG845" s="157"/>
    </row>
    <row r="846" spans="1:102" ht="41.25" customHeight="1">
      <c r="A846" s="131">
        <v>4</v>
      </c>
      <c r="B846" s="13" t="s">
        <v>39</v>
      </c>
      <c r="C846" s="14" t="s">
        <v>20</v>
      </c>
      <c r="D846" s="131" t="s">
        <v>119</v>
      </c>
      <c r="E846" s="135">
        <v>3.2789999999999999</v>
      </c>
      <c r="F846" s="16">
        <v>0</v>
      </c>
      <c r="G846" s="96">
        <f>F846*E846</f>
        <v>0</v>
      </c>
      <c r="H846" s="18">
        <v>44347</v>
      </c>
      <c r="I846" s="12">
        <v>44259</v>
      </c>
      <c r="J846" s="134">
        <v>290</v>
      </c>
      <c r="K846" s="141">
        <v>720</v>
      </c>
      <c r="L846" s="14">
        <f>K846*E846</f>
        <v>2360.88</v>
      </c>
      <c r="M846" s="141">
        <v>223</v>
      </c>
      <c r="N846" s="18">
        <v>44258</v>
      </c>
      <c r="O846" s="141">
        <f t="shared" si="1170"/>
        <v>0</v>
      </c>
      <c r="P846" s="19">
        <f t="shared" ref="P846:P873" si="1175">O846*E846</f>
        <v>0</v>
      </c>
      <c r="Q846" s="131"/>
      <c r="R846" s="17"/>
      <c r="S846" s="28"/>
      <c r="T846" s="28"/>
      <c r="U846" s="16">
        <v>0</v>
      </c>
      <c r="V846" s="14">
        <f>U846*E846</f>
        <v>0</v>
      </c>
      <c r="W846" s="71"/>
      <c r="X846" s="83"/>
      <c r="AF846" s="22"/>
      <c r="AG846" s="22"/>
    </row>
    <row r="847" spans="1:102" ht="41.25" customHeight="1">
      <c r="A847" s="131">
        <v>5</v>
      </c>
      <c r="B847" s="13" t="s">
        <v>39</v>
      </c>
      <c r="C847" s="14" t="s">
        <v>20</v>
      </c>
      <c r="D847" s="131" t="s">
        <v>177</v>
      </c>
      <c r="E847" s="135">
        <v>4.6639999999999997</v>
      </c>
      <c r="F847" s="16">
        <v>800</v>
      </c>
      <c r="G847" s="96">
        <f t="shared" ref="G847" si="1176">F847*E847</f>
        <v>3731.2</v>
      </c>
      <c r="H847" s="18">
        <v>45107</v>
      </c>
      <c r="I847" s="84">
        <v>44321</v>
      </c>
      <c r="J847" s="134">
        <v>1068</v>
      </c>
      <c r="K847" s="141">
        <v>800</v>
      </c>
      <c r="L847" s="14">
        <f t="shared" ref="L847" si="1177">K847*E847</f>
        <v>3731.2</v>
      </c>
      <c r="M847" s="141">
        <v>441</v>
      </c>
      <c r="N847" s="18">
        <v>44305</v>
      </c>
      <c r="O847" s="141">
        <f t="shared" si="1170"/>
        <v>502</v>
      </c>
      <c r="P847" s="19">
        <f t="shared" si="1175"/>
        <v>2341.328</v>
      </c>
      <c r="Q847" s="131"/>
      <c r="R847" s="17"/>
      <c r="S847" s="28"/>
      <c r="T847" s="28"/>
      <c r="U847" s="16">
        <v>298</v>
      </c>
      <c r="V847" s="14">
        <f t="shared" ref="V847" si="1178">U847*E847</f>
        <v>1389.8719999999998</v>
      </c>
      <c r="W847" s="71"/>
      <c r="X847" s="83"/>
      <c r="AF847" s="22"/>
      <c r="AG847" s="22"/>
    </row>
    <row r="848" spans="1:102" ht="41.25" customHeight="1">
      <c r="A848" s="131">
        <v>6</v>
      </c>
      <c r="B848" s="13" t="s">
        <v>39</v>
      </c>
      <c r="C848" s="14" t="s">
        <v>20</v>
      </c>
      <c r="D848" s="131" t="s">
        <v>177</v>
      </c>
      <c r="E848" s="135">
        <v>4.6639999999999997</v>
      </c>
      <c r="F848" s="16">
        <v>320</v>
      </c>
      <c r="G848" s="96">
        <f t="shared" ref="G848" si="1179">F848*E848</f>
        <v>1492.48</v>
      </c>
      <c r="H848" s="18">
        <v>45107</v>
      </c>
      <c r="I848" s="84">
        <v>44343</v>
      </c>
      <c r="J848" s="134">
        <v>1220</v>
      </c>
      <c r="K848" s="141">
        <v>480</v>
      </c>
      <c r="L848" s="14">
        <f t="shared" ref="L848" si="1180">K848*E848</f>
        <v>2238.7199999999998</v>
      </c>
      <c r="M848" s="141">
        <v>566</v>
      </c>
      <c r="N848" s="18">
        <v>44276</v>
      </c>
      <c r="O848" s="141">
        <f t="shared" si="1170"/>
        <v>320</v>
      </c>
      <c r="P848" s="19">
        <f t="shared" ref="P848" si="1181">O848*E848</f>
        <v>1492.48</v>
      </c>
      <c r="Q848" s="131"/>
      <c r="R848" s="17"/>
      <c r="S848" s="28"/>
      <c r="T848" s="28"/>
      <c r="U848" s="16">
        <v>0</v>
      </c>
      <c r="V848" s="14">
        <f t="shared" ref="V848" si="1182">U848*E848</f>
        <v>0</v>
      </c>
      <c r="W848" s="71"/>
      <c r="X848" s="83"/>
      <c r="AF848" s="22"/>
      <c r="AG848" s="22"/>
    </row>
    <row r="849" spans="1:102" ht="50.25" customHeight="1">
      <c r="A849" s="131">
        <v>7</v>
      </c>
      <c r="B849" s="13" t="s">
        <v>45</v>
      </c>
      <c r="C849" s="14" t="s">
        <v>20</v>
      </c>
      <c r="D849" s="131" t="s">
        <v>186</v>
      </c>
      <c r="E849" s="96">
        <v>5.4130000000000003</v>
      </c>
      <c r="F849" s="141">
        <v>460</v>
      </c>
      <c r="G849" s="96">
        <f t="shared" ref="G849:G851" si="1183">F849*E849</f>
        <v>2489.98</v>
      </c>
      <c r="H849" s="18">
        <v>44804</v>
      </c>
      <c r="I849" s="12">
        <v>44270</v>
      </c>
      <c r="J849" s="134">
        <v>375</v>
      </c>
      <c r="K849" s="141">
        <v>800</v>
      </c>
      <c r="L849" s="14">
        <f>K849*E849</f>
        <v>4330.4000000000005</v>
      </c>
      <c r="M849" s="141">
        <v>260</v>
      </c>
      <c r="N849" s="18">
        <v>44008</v>
      </c>
      <c r="O849" s="141">
        <f t="shared" si="1170"/>
        <v>60</v>
      </c>
      <c r="P849" s="19">
        <f t="shared" si="1175"/>
        <v>324.78000000000003</v>
      </c>
      <c r="Q849" s="97"/>
      <c r="R849" s="14"/>
      <c r="S849" s="14"/>
      <c r="T849" s="14"/>
      <c r="U849" s="141">
        <v>400</v>
      </c>
      <c r="V849" s="14">
        <f>U849*E849</f>
        <v>2165.2000000000003</v>
      </c>
      <c r="W849" s="71"/>
      <c r="X849" s="83"/>
      <c r="AF849" s="22"/>
      <c r="AG849" s="22"/>
    </row>
    <row r="850" spans="1:102" ht="50.25" customHeight="1">
      <c r="A850" s="131">
        <v>8</v>
      </c>
      <c r="B850" s="13" t="s">
        <v>45</v>
      </c>
      <c r="C850" s="14" t="s">
        <v>20</v>
      </c>
      <c r="D850" s="131" t="s">
        <v>186</v>
      </c>
      <c r="E850" s="96">
        <v>5.4130000000000003</v>
      </c>
      <c r="F850" s="141">
        <v>240</v>
      </c>
      <c r="G850" s="96">
        <f t="shared" si="1183"/>
        <v>1299.1200000000001</v>
      </c>
      <c r="H850" s="18">
        <v>44804</v>
      </c>
      <c r="I850" s="84">
        <v>44343</v>
      </c>
      <c r="J850" s="134">
        <v>1220</v>
      </c>
      <c r="K850" s="141">
        <v>240</v>
      </c>
      <c r="L850" s="14">
        <f>K850*E850</f>
        <v>1299.1200000000001</v>
      </c>
      <c r="M850" s="141">
        <v>566</v>
      </c>
      <c r="N850" s="18">
        <v>44276</v>
      </c>
      <c r="O850" s="141">
        <f t="shared" si="1170"/>
        <v>163</v>
      </c>
      <c r="P850" s="19">
        <f t="shared" si="1175"/>
        <v>882.31900000000007</v>
      </c>
      <c r="Q850" s="97"/>
      <c r="R850" s="14"/>
      <c r="S850" s="14"/>
      <c r="T850" s="14"/>
      <c r="U850" s="141">
        <v>77</v>
      </c>
      <c r="V850" s="14">
        <f>U850*E850</f>
        <v>416.80100000000004</v>
      </c>
      <c r="W850" s="71"/>
      <c r="X850" s="83"/>
      <c r="AF850" s="22"/>
      <c r="AG850" s="22"/>
    </row>
    <row r="851" spans="1:102" s="27" customFormat="1" ht="52.5" customHeight="1">
      <c r="A851" s="131">
        <v>9</v>
      </c>
      <c r="B851" s="13" t="s">
        <v>187</v>
      </c>
      <c r="C851" s="14" t="s">
        <v>20</v>
      </c>
      <c r="D851" s="131" t="s">
        <v>185</v>
      </c>
      <c r="E851" s="23">
        <v>3.8170000000000002</v>
      </c>
      <c r="F851" s="16">
        <v>40</v>
      </c>
      <c r="G851" s="17">
        <f t="shared" si="1183"/>
        <v>152.68</v>
      </c>
      <c r="H851" s="18">
        <v>44651</v>
      </c>
      <c r="I851" s="12">
        <v>44270</v>
      </c>
      <c r="J851" s="134">
        <v>375</v>
      </c>
      <c r="K851" s="141">
        <v>240</v>
      </c>
      <c r="L851" s="14">
        <f t="shared" ref="L851" si="1184">K851*E851</f>
        <v>916.08</v>
      </c>
      <c r="M851" s="141">
        <v>273</v>
      </c>
      <c r="N851" s="18">
        <v>44267</v>
      </c>
      <c r="O851" s="141">
        <f t="shared" si="1170"/>
        <v>40</v>
      </c>
      <c r="P851" s="19">
        <f t="shared" si="1175"/>
        <v>152.68</v>
      </c>
      <c r="Q851" s="20"/>
      <c r="R851" s="17"/>
      <c r="S851" s="14"/>
      <c r="T851" s="14"/>
      <c r="U851" s="16">
        <v>0</v>
      </c>
      <c r="V851" s="14">
        <f t="shared" ref="V851" si="1185">U851*E851</f>
        <v>0</v>
      </c>
      <c r="W851" s="71"/>
      <c r="X851" s="24"/>
      <c r="Y851" s="21">
        <f t="shared" ref="Y851" si="1186">G851-V851</f>
        <v>152.68</v>
      </c>
      <c r="Z851" s="25"/>
      <c r="AA851" s="25"/>
      <c r="AB851" s="26"/>
      <c r="AC851" s="26"/>
      <c r="AD851" s="26"/>
      <c r="AE851" s="22"/>
      <c r="AF851" s="22"/>
      <c r="AG851" s="26"/>
      <c r="AH851" s="26"/>
      <c r="AI851" s="26"/>
      <c r="AJ851" s="26"/>
      <c r="AK851" s="26"/>
      <c r="AL851" s="26"/>
      <c r="AM851" s="26"/>
      <c r="AN851" s="26"/>
      <c r="AO851" s="26"/>
      <c r="AP851" s="26"/>
      <c r="AQ851" s="26"/>
      <c r="AR851" s="26"/>
      <c r="AS851" s="26"/>
      <c r="AT851" s="26"/>
      <c r="AU851" s="26"/>
      <c r="AV851" s="26"/>
      <c r="AW851" s="26"/>
      <c r="AX851" s="26"/>
      <c r="AY851" s="26"/>
      <c r="AZ851" s="26"/>
      <c r="BA851" s="26"/>
      <c r="BB851" s="26"/>
      <c r="BC851" s="26"/>
      <c r="BD851" s="26"/>
      <c r="BE851" s="26"/>
      <c r="BF851" s="26"/>
      <c r="BG851" s="26"/>
      <c r="BH851" s="26"/>
      <c r="BI851" s="26"/>
      <c r="BJ851" s="26"/>
      <c r="BK851" s="26"/>
      <c r="BL851" s="26"/>
      <c r="BM851" s="26"/>
      <c r="BN851" s="26"/>
      <c r="BO851" s="26"/>
      <c r="BP851" s="26"/>
      <c r="BQ851" s="26"/>
      <c r="BR851" s="26"/>
      <c r="BS851" s="26"/>
      <c r="BT851" s="26"/>
      <c r="BU851" s="26"/>
      <c r="BV851" s="26"/>
      <c r="BW851" s="26"/>
      <c r="BX851" s="26"/>
      <c r="BY851" s="26"/>
      <c r="BZ851" s="26"/>
      <c r="CA851" s="26"/>
      <c r="CB851" s="26"/>
      <c r="CC851" s="26"/>
      <c r="CD851" s="26"/>
      <c r="CE851" s="26"/>
      <c r="CF851" s="26"/>
      <c r="CG851" s="26"/>
      <c r="CH851" s="26"/>
      <c r="CI851" s="26"/>
      <c r="CJ851" s="26"/>
      <c r="CK851" s="26"/>
      <c r="CL851" s="26"/>
      <c r="CM851" s="26"/>
      <c r="CN851" s="26"/>
      <c r="CO851" s="26"/>
      <c r="CP851" s="26"/>
      <c r="CQ851" s="26"/>
      <c r="CR851" s="26"/>
      <c r="CS851" s="26"/>
      <c r="CT851" s="26"/>
      <c r="CU851" s="26"/>
      <c r="CV851" s="26"/>
      <c r="CW851" s="26"/>
      <c r="CX851" s="26"/>
    </row>
    <row r="852" spans="1:102" ht="48.75" customHeight="1">
      <c r="A852" s="131">
        <v>10</v>
      </c>
      <c r="B852" s="13" t="s">
        <v>49</v>
      </c>
      <c r="C852" s="124" t="s">
        <v>20</v>
      </c>
      <c r="D852" s="131" t="s">
        <v>92</v>
      </c>
      <c r="E852" s="135">
        <v>55.58</v>
      </c>
      <c r="F852" s="16">
        <v>0</v>
      </c>
      <c r="G852" s="17">
        <f>F852*E852</f>
        <v>0</v>
      </c>
      <c r="H852" s="18">
        <v>44316</v>
      </c>
      <c r="I852" s="12">
        <v>44207</v>
      </c>
      <c r="J852" s="134">
        <v>3</v>
      </c>
      <c r="K852" s="141">
        <v>200</v>
      </c>
      <c r="L852" s="14">
        <f>K852*E852</f>
        <v>11116</v>
      </c>
      <c r="M852" s="141">
        <v>1249</v>
      </c>
      <c r="N852" s="18">
        <v>43439</v>
      </c>
      <c r="O852" s="141">
        <f t="shared" si="1170"/>
        <v>0</v>
      </c>
      <c r="P852" s="19">
        <f t="shared" si="1175"/>
        <v>0</v>
      </c>
      <c r="Q852" s="131"/>
      <c r="R852" s="17"/>
      <c r="S852" s="28"/>
      <c r="T852" s="28"/>
      <c r="U852" s="16">
        <v>0</v>
      </c>
      <c r="V852" s="14">
        <f>U852*E852</f>
        <v>0</v>
      </c>
      <c r="W852" s="71"/>
      <c r="X852" s="83">
        <f>G852-V852</f>
        <v>0</v>
      </c>
      <c r="AF852" s="22"/>
      <c r="AG852" s="22"/>
    </row>
    <row r="853" spans="1:102" ht="37.5" customHeight="1">
      <c r="A853" s="131">
        <v>11</v>
      </c>
      <c r="B853" s="13" t="s">
        <v>59</v>
      </c>
      <c r="C853" s="124" t="s">
        <v>20</v>
      </c>
      <c r="D853" s="131" t="s">
        <v>94</v>
      </c>
      <c r="E853" s="135">
        <v>55.58</v>
      </c>
      <c r="F853" s="16">
        <v>0</v>
      </c>
      <c r="G853" s="96">
        <f t="shared" ref="G853" si="1187">F853*E853</f>
        <v>0</v>
      </c>
      <c r="H853" s="18">
        <v>44347</v>
      </c>
      <c r="I853" s="84">
        <v>44321</v>
      </c>
      <c r="J853" s="134">
        <v>1068</v>
      </c>
      <c r="K853" s="141">
        <v>100</v>
      </c>
      <c r="L853" s="14">
        <f t="shared" ref="L853" si="1188">K853*E853</f>
        <v>5558</v>
      </c>
      <c r="M853" s="141">
        <v>226</v>
      </c>
      <c r="N853" s="18">
        <v>44259</v>
      </c>
      <c r="O853" s="141">
        <f t="shared" si="1170"/>
        <v>0</v>
      </c>
      <c r="P853" s="19">
        <f t="shared" si="1175"/>
        <v>0</v>
      </c>
      <c r="Q853" s="131"/>
      <c r="R853" s="17"/>
      <c r="S853" s="28"/>
      <c r="T853" s="28"/>
      <c r="U853" s="16">
        <v>0</v>
      </c>
      <c r="V853" s="14">
        <f>U853*E853</f>
        <v>0</v>
      </c>
      <c r="W853" s="71"/>
      <c r="X853" s="83"/>
      <c r="AF853" s="22"/>
      <c r="AG853" s="22"/>
    </row>
    <row r="854" spans="1:102" ht="37.5" customHeight="1">
      <c r="A854" s="131">
        <v>12</v>
      </c>
      <c r="B854" s="13" t="s">
        <v>59</v>
      </c>
      <c r="C854" s="124" t="s">
        <v>20</v>
      </c>
      <c r="D854" s="131" t="s">
        <v>47</v>
      </c>
      <c r="E854" s="135">
        <v>55.58</v>
      </c>
      <c r="F854" s="16">
        <v>161</v>
      </c>
      <c r="G854" s="96">
        <f t="shared" ref="G854:G855" si="1189">F854*E854</f>
        <v>8948.3799999999992</v>
      </c>
      <c r="H854" s="18">
        <v>44377</v>
      </c>
      <c r="I854" s="84">
        <v>44321</v>
      </c>
      <c r="J854" s="134">
        <v>1068</v>
      </c>
      <c r="K854" s="141">
        <v>200</v>
      </c>
      <c r="L854" s="14">
        <f t="shared" ref="L854:L855" si="1190">K854*E854</f>
        <v>11116</v>
      </c>
      <c r="M854" s="141">
        <v>226</v>
      </c>
      <c r="N854" s="18">
        <v>44259</v>
      </c>
      <c r="O854" s="141">
        <f t="shared" si="1170"/>
        <v>161</v>
      </c>
      <c r="P854" s="19">
        <f t="shared" ref="P854:P855" si="1191">O854*E854</f>
        <v>8948.3799999999992</v>
      </c>
      <c r="Q854" s="131"/>
      <c r="R854" s="17"/>
      <c r="S854" s="28"/>
      <c r="T854" s="28"/>
      <c r="U854" s="16">
        <v>0</v>
      </c>
      <c r="V854" s="14">
        <f>U854*E854</f>
        <v>0</v>
      </c>
      <c r="W854" s="71"/>
      <c r="X854" s="83"/>
      <c r="AF854" s="22"/>
      <c r="AG854" s="22"/>
    </row>
    <row r="855" spans="1:102" ht="37.5" customHeight="1">
      <c r="A855" s="131">
        <v>13</v>
      </c>
      <c r="B855" s="13" t="s">
        <v>59</v>
      </c>
      <c r="C855" s="124" t="s">
        <v>20</v>
      </c>
      <c r="D855" s="131" t="s">
        <v>47</v>
      </c>
      <c r="E855" s="135">
        <v>55.58</v>
      </c>
      <c r="F855" s="16">
        <v>0</v>
      </c>
      <c r="G855" s="96">
        <f t="shared" si="1189"/>
        <v>0</v>
      </c>
      <c r="H855" s="18">
        <v>44377</v>
      </c>
      <c r="I855" s="84">
        <v>44358</v>
      </c>
      <c r="J855" s="134">
        <v>11521</v>
      </c>
      <c r="K855" s="141">
        <v>100</v>
      </c>
      <c r="L855" s="14">
        <f t="shared" si="1190"/>
        <v>5558</v>
      </c>
      <c r="M855" s="141">
        <v>636</v>
      </c>
      <c r="N855" s="18">
        <v>44355</v>
      </c>
      <c r="O855" s="16">
        <f>K855-U855</f>
        <v>100</v>
      </c>
      <c r="P855" s="19">
        <f t="shared" si="1191"/>
        <v>5558</v>
      </c>
      <c r="Q855" s="131"/>
      <c r="R855" s="17"/>
      <c r="S855" s="28"/>
      <c r="T855" s="28"/>
      <c r="U855" s="16">
        <v>0</v>
      </c>
      <c r="V855" s="14">
        <f>U855*E855</f>
        <v>0</v>
      </c>
      <c r="W855" s="71"/>
      <c r="X855" s="83"/>
      <c r="AF855" s="22"/>
      <c r="AG855" s="22"/>
    </row>
    <row r="856" spans="1:102" ht="37.5" customHeight="1">
      <c r="A856" s="131">
        <v>14</v>
      </c>
      <c r="B856" s="13" t="s">
        <v>59</v>
      </c>
      <c r="C856" s="124" t="s">
        <v>20</v>
      </c>
      <c r="D856" s="131" t="s">
        <v>217</v>
      </c>
      <c r="E856" s="135">
        <v>69.12</v>
      </c>
      <c r="F856" s="16">
        <v>0</v>
      </c>
      <c r="G856" s="96">
        <f t="shared" ref="G856" si="1192">F856*E856</f>
        <v>0</v>
      </c>
      <c r="H856" s="18">
        <v>45016</v>
      </c>
      <c r="I856" s="84">
        <v>44371</v>
      </c>
      <c r="J856" s="134">
        <v>1776</v>
      </c>
      <c r="K856" s="141">
        <v>160</v>
      </c>
      <c r="L856" s="14">
        <f t="shared" ref="L856" si="1193">K856*E856</f>
        <v>11059.2</v>
      </c>
      <c r="M856" s="141">
        <v>710</v>
      </c>
      <c r="N856" s="18">
        <v>44365</v>
      </c>
      <c r="O856" s="16">
        <f>K856-U856</f>
        <v>4</v>
      </c>
      <c r="P856" s="19">
        <f t="shared" ref="P856" si="1194">O856*E856</f>
        <v>276.48</v>
      </c>
      <c r="Q856" s="131"/>
      <c r="R856" s="17"/>
      <c r="S856" s="28"/>
      <c r="T856" s="28"/>
      <c r="U856" s="16">
        <v>156</v>
      </c>
      <c r="V856" s="14">
        <f>U856*E856</f>
        <v>10782.720000000001</v>
      </c>
      <c r="W856" s="71"/>
      <c r="X856" s="83"/>
      <c r="AF856" s="22"/>
      <c r="AG856" s="22"/>
    </row>
    <row r="857" spans="1:102" ht="48.75" customHeight="1">
      <c r="A857" s="131">
        <v>15</v>
      </c>
      <c r="B857" s="13" t="s">
        <v>35</v>
      </c>
      <c r="C857" s="14" t="s">
        <v>20</v>
      </c>
      <c r="D857" s="131" t="s">
        <v>74</v>
      </c>
      <c r="E857" s="14">
        <v>16.91</v>
      </c>
      <c r="F857" s="131">
        <v>0</v>
      </c>
      <c r="G857" s="17">
        <f t="shared" ref="G857:G873" si="1195">F857*E857</f>
        <v>0</v>
      </c>
      <c r="H857" s="18">
        <v>44330</v>
      </c>
      <c r="I857" s="12"/>
      <c r="J857" s="134"/>
      <c r="K857" s="141"/>
      <c r="L857" s="17"/>
      <c r="M857" s="141">
        <v>318</v>
      </c>
      <c r="N857" s="18">
        <v>43903</v>
      </c>
      <c r="O857" s="141">
        <f t="shared" si="1170"/>
        <v>0</v>
      </c>
      <c r="P857" s="19">
        <f t="shared" si="1175"/>
        <v>0</v>
      </c>
      <c r="Q857" s="131"/>
      <c r="R857" s="131"/>
      <c r="S857" s="131"/>
      <c r="T857" s="131"/>
      <c r="U857" s="131">
        <v>0</v>
      </c>
      <c r="V857" s="17">
        <f t="shared" si="1172"/>
        <v>0</v>
      </c>
      <c r="W857" s="81"/>
      <c r="X857" s="83"/>
      <c r="AF857" s="22"/>
      <c r="AG857" s="22"/>
    </row>
    <row r="858" spans="1:102" ht="31.5" customHeight="1">
      <c r="A858" s="131">
        <v>16</v>
      </c>
      <c r="B858" s="13" t="s">
        <v>35</v>
      </c>
      <c r="C858" s="14" t="s">
        <v>20</v>
      </c>
      <c r="D858" s="131" t="s">
        <v>140</v>
      </c>
      <c r="E858" s="14">
        <v>16.91</v>
      </c>
      <c r="F858" s="131">
        <v>250</v>
      </c>
      <c r="G858" s="17">
        <f t="shared" ref="G858:G860" si="1196">F858*E858</f>
        <v>4227.5</v>
      </c>
      <c r="H858" s="18">
        <v>44351</v>
      </c>
      <c r="I858" s="12">
        <v>44207</v>
      </c>
      <c r="J858" s="134">
        <v>3</v>
      </c>
      <c r="K858" s="141">
        <v>600</v>
      </c>
      <c r="L858" s="17">
        <f t="shared" ref="L858:L859" si="1197">K858*E858</f>
        <v>10146</v>
      </c>
      <c r="M858" s="141">
        <v>318</v>
      </c>
      <c r="N858" s="18">
        <v>43903</v>
      </c>
      <c r="O858" s="141">
        <f t="shared" si="1170"/>
        <v>250</v>
      </c>
      <c r="P858" s="19">
        <f t="shared" si="1175"/>
        <v>4227.5</v>
      </c>
      <c r="Q858" s="131"/>
      <c r="R858" s="131"/>
      <c r="S858" s="131"/>
      <c r="T858" s="131"/>
      <c r="U858" s="131">
        <v>0</v>
      </c>
      <c r="V858" s="17">
        <f t="shared" ref="V858:V859" si="1198">U858*E858</f>
        <v>0</v>
      </c>
      <c r="W858" s="81"/>
      <c r="X858" s="83"/>
      <c r="AF858" s="22"/>
      <c r="AG858" s="22"/>
    </row>
    <row r="859" spans="1:102" ht="38.25" customHeight="1">
      <c r="A859" s="131">
        <v>17</v>
      </c>
      <c r="B859" s="13" t="s">
        <v>35</v>
      </c>
      <c r="C859" s="14" t="s">
        <v>20</v>
      </c>
      <c r="D859" s="131" t="s">
        <v>82</v>
      </c>
      <c r="E859" s="14">
        <v>16.91</v>
      </c>
      <c r="F859" s="144">
        <v>60</v>
      </c>
      <c r="G859" s="17">
        <f t="shared" si="1196"/>
        <v>1014.6</v>
      </c>
      <c r="H859" s="18">
        <v>44358</v>
      </c>
      <c r="I859" s="84">
        <v>44321</v>
      </c>
      <c r="J859" s="134">
        <v>1068</v>
      </c>
      <c r="K859" s="141">
        <v>60</v>
      </c>
      <c r="L859" s="85">
        <f t="shared" si="1197"/>
        <v>1014.6</v>
      </c>
      <c r="M859" s="141">
        <v>460</v>
      </c>
      <c r="N859" s="18">
        <v>44308</v>
      </c>
      <c r="O859" s="141">
        <f t="shared" si="1170"/>
        <v>60</v>
      </c>
      <c r="P859" s="19">
        <f t="shared" si="1175"/>
        <v>1014.6</v>
      </c>
      <c r="Q859" s="131"/>
      <c r="R859" s="131"/>
      <c r="S859" s="131"/>
      <c r="T859" s="131"/>
      <c r="U859" s="144">
        <v>0</v>
      </c>
      <c r="V859" s="17">
        <f t="shared" si="1198"/>
        <v>0</v>
      </c>
      <c r="W859" s="81"/>
      <c r="X859" s="83"/>
      <c r="AF859" s="22"/>
      <c r="AG859" s="22"/>
    </row>
    <row r="860" spans="1:102" ht="31.5" customHeight="1">
      <c r="A860" s="131">
        <v>18</v>
      </c>
      <c r="B860" s="13" t="s">
        <v>35</v>
      </c>
      <c r="C860" s="14" t="s">
        <v>20</v>
      </c>
      <c r="D860" s="131" t="s">
        <v>202</v>
      </c>
      <c r="E860" s="14">
        <v>20.27</v>
      </c>
      <c r="F860" s="131">
        <v>0</v>
      </c>
      <c r="G860" s="17">
        <f t="shared" si="1196"/>
        <v>0</v>
      </c>
      <c r="H860" s="18">
        <v>45091</v>
      </c>
      <c r="I860" s="12">
        <v>44350</v>
      </c>
      <c r="J860" s="134">
        <v>1370</v>
      </c>
      <c r="K860" s="141">
        <v>200</v>
      </c>
      <c r="L860" s="17">
        <f>K860*E860</f>
        <v>4054</v>
      </c>
      <c r="M860" s="141">
        <v>597</v>
      </c>
      <c r="N860" s="18">
        <v>44348</v>
      </c>
      <c r="O860" s="16">
        <f>K860-U860</f>
        <v>82</v>
      </c>
      <c r="P860" s="96">
        <f t="shared" si="1175"/>
        <v>1662.1399999999999</v>
      </c>
      <c r="Q860" s="131"/>
      <c r="R860" s="131"/>
      <c r="S860" s="131"/>
      <c r="T860" s="131"/>
      <c r="U860" s="131">
        <v>118</v>
      </c>
      <c r="V860" s="17">
        <f>U860*E860</f>
        <v>2391.86</v>
      </c>
      <c r="W860" s="81"/>
      <c r="X860" s="83"/>
      <c r="AF860" s="22"/>
      <c r="AG860" s="22"/>
    </row>
    <row r="861" spans="1:102" ht="38.25" customHeight="1">
      <c r="A861" s="131">
        <v>19</v>
      </c>
      <c r="B861" s="13" t="s">
        <v>44</v>
      </c>
      <c r="C861" s="14" t="s">
        <v>20</v>
      </c>
      <c r="D861" s="131" t="s">
        <v>144</v>
      </c>
      <c r="E861" s="96">
        <v>59.100999999999999</v>
      </c>
      <c r="F861" s="141">
        <v>0</v>
      </c>
      <c r="G861" s="96">
        <f t="shared" si="1195"/>
        <v>0</v>
      </c>
      <c r="H861" s="18">
        <v>44469</v>
      </c>
      <c r="I861" s="12">
        <v>44207</v>
      </c>
      <c r="J861" s="134">
        <v>3</v>
      </c>
      <c r="K861" s="141">
        <v>550</v>
      </c>
      <c r="L861" s="14">
        <f t="shared" ref="L861:L873" si="1199">K861*E861</f>
        <v>32505.55</v>
      </c>
      <c r="M861" s="141">
        <v>1287</v>
      </c>
      <c r="N861" s="18">
        <v>44158</v>
      </c>
      <c r="O861" s="141">
        <f t="shared" si="1170"/>
        <v>0</v>
      </c>
      <c r="P861" s="19">
        <f t="shared" si="1175"/>
        <v>0</v>
      </c>
      <c r="Q861" s="97"/>
      <c r="R861" s="14"/>
      <c r="S861" s="14"/>
      <c r="T861" s="14"/>
      <c r="U861" s="141">
        <v>0</v>
      </c>
      <c r="V861" s="14">
        <f t="shared" si="1172"/>
        <v>0</v>
      </c>
      <c r="W861" s="71"/>
      <c r="X861" s="83">
        <f>G861-V861</f>
        <v>0</v>
      </c>
      <c r="AF861" s="22"/>
      <c r="AG861" s="22"/>
    </row>
    <row r="862" spans="1:102" ht="38.25" customHeight="1">
      <c r="A862" s="131">
        <v>20</v>
      </c>
      <c r="B862" s="13" t="s">
        <v>44</v>
      </c>
      <c r="C862" s="14" t="s">
        <v>20</v>
      </c>
      <c r="D862" s="131" t="s">
        <v>144</v>
      </c>
      <c r="E862" s="96">
        <v>59.100999999999999</v>
      </c>
      <c r="F862" s="16">
        <v>600</v>
      </c>
      <c r="G862" s="96">
        <f t="shared" si="1195"/>
        <v>35460.6</v>
      </c>
      <c r="H862" s="18">
        <v>44469</v>
      </c>
      <c r="I862" s="84">
        <v>44321</v>
      </c>
      <c r="J862" s="134">
        <v>1068</v>
      </c>
      <c r="K862" s="141">
        <v>600</v>
      </c>
      <c r="L862" s="14">
        <f t="shared" si="1199"/>
        <v>35460.6</v>
      </c>
      <c r="M862" s="141">
        <v>228</v>
      </c>
      <c r="N862" s="18">
        <v>44259</v>
      </c>
      <c r="O862" s="141">
        <f t="shared" si="1170"/>
        <v>281</v>
      </c>
      <c r="P862" s="19">
        <f t="shared" si="1175"/>
        <v>16607.381000000001</v>
      </c>
      <c r="Q862" s="97"/>
      <c r="R862" s="14"/>
      <c r="S862" s="14"/>
      <c r="T862" s="14"/>
      <c r="U862" s="16">
        <v>319</v>
      </c>
      <c r="V862" s="14">
        <f t="shared" si="1172"/>
        <v>18853.219000000001</v>
      </c>
      <c r="W862" s="71"/>
      <c r="X862" s="83">
        <f t="shared" ref="X862" si="1200">G862-V862</f>
        <v>16607.380999999998</v>
      </c>
      <c r="AF862" s="22"/>
      <c r="AG862" s="22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/>
      <c r="BY862" s="6"/>
      <c r="BZ862" s="6"/>
      <c r="CA862" s="6"/>
      <c r="CB862" s="6"/>
      <c r="CC862" s="6"/>
      <c r="CD862" s="6"/>
      <c r="CE862" s="6"/>
      <c r="CF862" s="6"/>
      <c r="CG862" s="6"/>
      <c r="CH862" s="6"/>
      <c r="CI862" s="6"/>
      <c r="CJ862" s="6"/>
      <c r="CK862" s="6"/>
      <c r="CL862" s="6"/>
      <c r="CM862" s="6"/>
      <c r="CN862" s="6"/>
      <c r="CO862" s="6"/>
      <c r="CP862" s="6"/>
      <c r="CQ862" s="6"/>
      <c r="CR862" s="6"/>
      <c r="CS862" s="6"/>
      <c r="CT862" s="6"/>
      <c r="CU862" s="6"/>
      <c r="CV862" s="6"/>
      <c r="CW862" s="6"/>
      <c r="CX862" s="6"/>
    </row>
    <row r="863" spans="1:102" ht="38.25" customHeight="1">
      <c r="A863" s="131">
        <v>21</v>
      </c>
      <c r="B863" s="13" t="s">
        <v>44</v>
      </c>
      <c r="C863" s="14" t="s">
        <v>20</v>
      </c>
      <c r="D863" s="131" t="s">
        <v>144</v>
      </c>
      <c r="E863" s="96">
        <v>59.100999999999999</v>
      </c>
      <c r="F863" s="16">
        <v>498</v>
      </c>
      <c r="G863" s="96">
        <f t="shared" ref="G863" si="1201">F863*E863</f>
        <v>29432.297999999999</v>
      </c>
      <c r="H863" s="18">
        <v>44469</v>
      </c>
      <c r="I863" s="84">
        <v>44343</v>
      </c>
      <c r="J863" s="134">
        <v>1220</v>
      </c>
      <c r="K863" s="141">
        <v>700</v>
      </c>
      <c r="L863" s="14">
        <f t="shared" ref="L863" si="1202">K863*E863</f>
        <v>41370.699999999997</v>
      </c>
      <c r="M863" s="141">
        <v>228</v>
      </c>
      <c r="N863" s="18">
        <v>44259</v>
      </c>
      <c r="O863" s="141">
        <f t="shared" si="1170"/>
        <v>0</v>
      </c>
      <c r="P863" s="19">
        <f t="shared" ref="P863" si="1203">O863*E863</f>
        <v>0</v>
      </c>
      <c r="Q863" s="97"/>
      <c r="R863" s="14"/>
      <c r="S863" s="14"/>
      <c r="T863" s="14"/>
      <c r="U863" s="16">
        <v>498</v>
      </c>
      <c r="V863" s="14">
        <f t="shared" ref="V863" si="1204">U863*E863</f>
        <v>29432.297999999999</v>
      </c>
      <c r="W863" s="71"/>
      <c r="X863" s="83">
        <f t="shared" ref="X863" si="1205">G863-V863</f>
        <v>0</v>
      </c>
      <c r="AF863" s="22"/>
      <c r="AG863" s="22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/>
      <c r="CA863" s="6"/>
      <c r="CB863" s="6"/>
      <c r="CC863" s="6"/>
      <c r="CD863" s="6"/>
      <c r="CE863" s="6"/>
      <c r="CF863" s="6"/>
      <c r="CG863" s="6"/>
      <c r="CH863" s="6"/>
      <c r="CI863" s="6"/>
      <c r="CJ863" s="6"/>
      <c r="CK863" s="6"/>
      <c r="CL863" s="6"/>
      <c r="CM863" s="6"/>
      <c r="CN863" s="6"/>
      <c r="CO863" s="6"/>
      <c r="CP863" s="6"/>
      <c r="CQ863" s="6"/>
      <c r="CR863" s="6"/>
      <c r="CS863" s="6"/>
      <c r="CT863" s="6"/>
      <c r="CU863" s="6"/>
      <c r="CV863" s="6"/>
      <c r="CW863" s="6"/>
      <c r="CX863" s="6"/>
    </row>
    <row r="864" spans="1:102" ht="51.75" customHeight="1">
      <c r="A864" s="131">
        <v>22</v>
      </c>
      <c r="B864" s="13" t="s">
        <v>100</v>
      </c>
      <c r="C864" s="124" t="s">
        <v>20</v>
      </c>
      <c r="D864" s="131" t="s">
        <v>91</v>
      </c>
      <c r="E864" s="23">
        <v>36.090000000000003</v>
      </c>
      <c r="F864" s="16">
        <v>0</v>
      </c>
      <c r="G864" s="17">
        <f t="shared" si="1195"/>
        <v>0</v>
      </c>
      <c r="H864" s="18">
        <v>44439</v>
      </c>
      <c r="I864" s="12">
        <v>44207</v>
      </c>
      <c r="J864" s="134">
        <v>3</v>
      </c>
      <c r="K864" s="141">
        <v>500</v>
      </c>
      <c r="L864" s="14">
        <f t="shared" si="1199"/>
        <v>18045</v>
      </c>
      <c r="M864" s="141">
        <v>1237</v>
      </c>
      <c r="N864" s="18">
        <v>43773</v>
      </c>
      <c r="O864" s="141">
        <f t="shared" si="1170"/>
        <v>0</v>
      </c>
      <c r="P864" s="19">
        <f t="shared" si="1175"/>
        <v>0</v>
      </c>
      <c r="Q864" s="20"/>
      <c r="R864" s="17"/>
      <c r="S864" s="28"/>
      <c r="T864" s="28"/>
      <c r="U864" s="16">
        <v>0</v>
      </c>
      <c r="V864" s="14">
        <f t="shared" ref="V864:V873" si="1206">U864*E864</f>
        <v>0</v>
      </c>
      <c r="W864" s="71"/>
      <c r="Y864" s="21">
        <f>G864-V864</f>
        <v>0</v>
      </c>
      <c r="AE864" s="22"/>
      <c r="AF864" s="22"/>
    </row>
    <row r="865" spans="1:102" ht="72" customHeight="1">
      <c r="A865" s="131">
        <v>23</v>
      </c>
      <c r="B865" s="13" t="s">
        <v>101</v>
      </c>
      <c r="C865" s="124" t="s">
        <v>20</v>
      </c>
      <c r="D865" s="131" t="s">
        <v>95</v>
      </c>
      <c r="E865" s="23">
        <v>36.090000000000003</v>
      </c>
      <c r="F865" s="16">
        <v>424</v>
      </c>
      <c r="G865" s="17">
        <f>F865*E865</f>
        <v>15302.160000000002</v>
      </c>
      <c r="H865" s="18">
        <v>44439</v>
      </c>
      <c r="I865" s="84">
        <v>44321</v>
      </c>
      <c r="J865" s="134">
        <v>1068</v>
      </c>
      <c r="K865" s="34">
        <v>500</v>
      </c>
      <c r="L865" s="14">
        <f t="shared" ref="L865:L870" si="1207">K865*E865</f>
        <v>18045</v>
      </c>
      <c r="M865" s="141">
        <v>1237</v>
      </c>
      <c r="N865" s="18">
        <v>43773</v>
      </c>
      <c r="O865" s="141">
        <f t="shared" si="1170"/>
        <v>142</v>
      </c>
      <c r="P865" s="19">
        <f t="shared" si="1175"/>
        <v>5124.7800000000007</v>
      </c>
      <c r="Q865" s="20"/>
      <c r="R865" s="17"/>
      <c r="S865" s="124"/>
      <c r="T865" s="124"/>
      <c r="U865" s="16">
        <v>282</v>
      </c>
      <c r="V865" s="14">
        <f t="shared" si="1206"/>
        <v>10177.380000000001</v>
      </c>
      <c r="W865" s="71"/>
      <c r="Y865" s="21"/>
      <c r="AE865" s="22"/>
      <c r="AF865" s="22"/>
    </row>
    <row r="866" spans="1:102" ht="34.5" customHeight="1">
      <c r="A866" s="131">
        <v>24</v>
      </c>
      <c r="B866" s="31" t="s">
        <v>77</v>
      </c>
      <c r="C866" s="131" t="s">
        <v>20</v>
      </c>
      <c r="D866" s="131" t="s">
        <v>154</v>
      </c>
      <c r="E866" s="32">
        <v>5.4969999999999999</v>
      </c>
      <c r="F866" s="16">
        <v>0</v>
      </c>
      <c r="G866" s="17">
        <f>F866*E866</f>
        <v>0</v>
      </c>
      <c r="H866" s="33">
        <v>44388</v>
      </c>
      <c r="I866" s="12">
        <v>44207</v>
      </c>
      <c r="J866" s="134">
        <v>3</v>
      </c>
      <c r="K866" s="34">
        <v>1000</v>
      </c>
      <c r="L866" s="14">
        <f t="shared" si="1207"/>
        <v>5497</v>
      </c>
      <c r="M866" s="134">
        <v>88</v>
      </c>
      <c r="N866" s="12">
        <v>43860</v>
      </c>
      <c r="O866" s="141">
        <f t="shared" si="1170"/>
        <v>0</v>
      </c>
      <c r="P866" s="19">
        <f t="shared" si="1175"/>
        <v>0</v>
      </c>
      <c r="Q866" s="20"/>
      <c r="R866" s="17"/>
      <c r="S866" s="124"/>
      <c r="T866" s="124"/>
      <c r="U866" s="16">
        <v>0</v>
      </c>
      <c r="V866" s="14">
        <f>U866*E866</f>
        <v>0</v>
      </c>
      <c r="W866" s="71"/>
      <c r="X866" s="83">
        <f>G866-V866</f>
        <v>0</v>
      </c>
      <c r="AF866" s="22"/>
      <c r="AG866" s="22"/>
    </row>
    <row r="867" spans="1:102" ht="34.5" customHeight="1">
      <c r="A867" s="131">
        <v>25</v>
      </c>
      <c r="B867" s="31" t="s">
        <v>77</v>
      </c>
      <c r="C867" s="131" t="s">
        <v>20</v>
      </c>
      <c r="D867" s="131" t="s">
        <v>154</v>
      </c>
      <c r="E867" s="32">
        <v>5.4969999999999999</v>
      </c>
      <c r="F867" s="16">
        <v>0</v>
      </c>
      <c r="G867" s="17">
        <f>F867*E867</f>
        <v>0</v>
      </c>
      <c r="H867" s="33">
        <v>44388</v>
      </c>
      <c r="I867" s="12">
        <v>44259</v>
      </c>
      <c r="J867" s="134">
        <v>290</v>
      </c>
      <c r="K867" s="34">
        <v>600</v>
      </c>
      <c r="L867" s="14">
        <f t="shared" si="1207"/>
        <v>3298.2</v>
      </c>
      <c r="M867" s="134">
        <v>1250</v>
      </c>
      <c r="N867" s="12">
        <v>44152</v>
      </c>
      <c r="O867" s="141">
        <f t="shared" si="1170"/>
        <v>0</v>
      </c>
      <c r="P867" s="19">
        <f t="shared" ref="P867" si="1208">O867*E867</f>
        <v>0</v>
      </c>
      <c r="Q867" s="20"/>
      <c r="R867" s="17"/>
      <c r="S867" s="124"/>
      <c r="T867" s="124"/>
      <c r="U867" s="16">
        <v>0</v>
      </c>
      <c r="V867" s="14">
        <f>U867*E867</f>
        <v>0</v>
      </c>
      <c r="W867" s="71"/>
      <c r="X867" s="83">
        <f>G867-V867</f>
        <v>0</v>
      </c>
      <c r="AF867" s="22"/>
      <c r="AG867" s="22"/>
    </row>
    <row r="868" spans="1:102" ht="34.5" customHeight="1">
      <c r="A868" s="131">
        <v>26</v>
      </c>
      <c r="B868" s="31" t="s">
        <v>77</v>
      </c>
      <c r="C868" s="131" t="s">
        <v>20</v>
      </c>
      <c r="D868" s="131" t="s">
        <v>151</v>
      </c>
      <c r="E868" s="32">
        <v>5.4969999999999999</v>
      </c>
      <c r="F868" s="16">
        <v>486</v>
      </c>
      <c r="G868" s="17">
        <f>F868*E868</f>
        <v>2671.5419999999999</v>
      </c>
      <c r="H868" s="33">
        <v>44505</v>
      </c>
      <c r="I868" s="84">
        <v>44321</v>
      </c>
      <c r="J868" s="134">
        <v>1068</v>
      </c>
      <c r="K868" s="34">
        <v>600</v>
      </c>
      <c r="L868" s="14">
        <f t="shared" si="1207"/>
        <v>3298.2</v>
      </c>
      <c r="M868" s="134">
        <v>227</v>
      </c>
      <c r="N868" s="12">
        <v>44259</v>
      </c>
      <c r="O868" s="141">
        <f t="shared" si="1170"/>
        <v>384</v>
      </c>
      <c r="P868" s="19">
        <f>O868*E868</f>
        <v>2110.848</v>
      </c>
      <c r="Q868" s="20"/>
      <c r="R868" s="17"/>
      <c r="S868" s="124"/>
      <c r="T868" s="124"/>
      <c r="U868" s="16">
        <v>102</v>
      </c>
      <c r="V868" s="14">
        <f>U868*E868</f>
        <v>560.69399999999996</v>
      </c>
      <c r="W868" s="71"/>
      <c r="X868" s="83">
        <f t="shared" ref="X868" si="1209">G868-V868</f>
        <v>2110.848</v>
      </c>
      <c r="AF868" s="22"/>
      <c r="AG868" s="22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  <c r="BX868" s="6"/>
      <c r="BY868" s="6"/>
      <c r="BZ868" s="6"/>
      <c r="CA868" s="6"/>
      <c r="CB868" s="6"/>
      <c r="CC868" s="6"/>
      <c r="CD868" s="6"/>
      <c r="CE868" s="6"/>
      <c r="CF868" s="6"/>
      <c r="CG868" s="6"/>
      <c r="CH868" s="6"/>
      <c r="CI868" s="6"/>
      <c r="CJ868" s="6"/>
      <c r="CK868" s="6"/>
      <c r="CL868" s="6"/>
      <c r="CM868" s="6"/>
      <c r="CN868" s="6"/>
      <c r="CO868" s="6"/>
      <c r="CP868" s="6"/>
      <c r="CQ868" s="6"/>
      <c r="CR868" s="6"/>
      <c r="CS868" s="6"/>
      <c r="CT868" s="6"/>
      <c r="CU868" s="6"/>
      <c r="CV868" s="6"/>
      <c r="CW868" s="6"/>
      <c r="CX868" s="6"/>
    </row>
    <row r="869" spans="1:102" ht="34.5" customHeight="1">
      <c r="A869" s="131">
        <v>27</v>
      </c>
      <c r="B869" s="31" t="s">
        <v>77</v>
      </c>
      <c r="C869" s="131" t="s">
        <v>20</v>
      </c>
      <c r="D869" s="131" t="s">
        <v>151</v>
      </c>
      <c r="E869" s="32">
        <v>5.4969999999999999</v>
      </c>
      <c r="F869" s="16">
        <v>400</v>
      </c>
      <c r="G869" s="17">
        <f>F869*E869</f>
        <v>2198.8000000000002</v>
      </c>
      <c r="H869" s="33">
        <v>44505</v>
      </c>
      <c r="I869" s="84">
        <v>44343</v>
      </c>
      <c r="J869" s="134">
        <v>1220</v>
      </c>
      <c r="K869" s="34">
        <v>400</v>
      </c>
      <c r="L869" s="14">
        <f t="shared" si="1207"/>
        <v>2198.8000000000002</v>
      </c>
      <c r="M869" s="134">
        <v>227</v>
      </c>
      <c r="N869" s="12">
        <v>44259</v>
      </c>
      <c r="O869" s="141">
        <f t="shared" si="1170"/>
        <v>266</v>
      </c>
      <c r="P869" s="19">
        <f>O869*E869</f>
        <v>1462.202</v>
      </c>
      <c r="Q869" s="20"/>
      <c r="R869" s="17"/>
      <c r="S869" s="124"/>
      <c r="T869" s="124"/>
      <c r="U869" s="16">
        <v>134</v>
      </c>
      <c r="V869" s="14">
        <f>U869*E869</f>
        <v>736.59799999999996</v>
      </c>
      <c r="W869" s="71"/>
      <c r="X869" s="83">
        <f t="shared" ref="X869" si="1210">G869-V869</f>
        <v>1462.2020000000002</v>
      </c>
      <c r="AF869" s="22"/>
      <c r="AG869" s="22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  <c r="BX869" s="6"/>
      <c r="BY869" s="6"/>
      <c r="BZ869" s="6"/>
      <c r="CA869" s="6"/>
      <c r="CB869" s="6"/>
      <c r="CC869" s="6"/>
      <c r="CD869" s="6"/>
      <c r="CE869" s="6"/>
      <c r="CF869" s="6"/>
      <c r="CG869" s="6"/>
      <c r="CH869" s="6"/>
      <c r="CI869" s="6"/>
      <c r="CJ869" s="6"/>
      <c r="CK869" s="6"/>
      <c r="CL869" s="6"/>
      <c r="CM869" s="6"/>
      <c r="CN869" s="6"/>
      <c r="CO869" s="6"/>
      <c r="CP869" s="6"/>
      <c r="CQ869" s="6"/>
      <c r="CR869" s="6"/>
      <c r="CS869" s="6"/>
      <c r="CT869" s="6"/>
      <c r="CU869" s="6"/>
      <c r="CV869" s="6"/>
      <c r="CW869" s="6"/>
      <c r="CX869" s="6"/>
    </row>
    <row r="870" spans="1:102" s="27" customFormat="1" ht="44.25" customHeight="1">
      <c r="A870" s="131">
        <v>28</v>
      </c>
      <c r="B870" s="31" t="s">
        <v>42</v>
      </c>
      <c r="C870" s="131" t="s">
        <v>20</v>
      </c>
      <c r="D870" s="131" t="s">
        <v>113</v>
      </c>
      <c r="E870" s="32">
        <v>132.83000000000001</v>
      </c>
      <c r="F870" s="16">
        <v>400</v>
      </c>
      <c r="G870" s="17">
        <f t="shared" ref="G870" si="1211">F870*E870</f>
        <v>53132.000000000007</v>
      </c>
      <c r="H870" s="33">
        <v>44469</v>
      </c>
      <c r="I870" s="84">
        <v>44321</v>
      </c>
      <c r="J870" s="134">
        <v>1068</v>
      </c>
      <c r="K870" s="34">
        <v>400</v>
      </c>
      <c r="L870" s="14">
        <f t="shared" si="1207"/>
        <v>53132.000000000007</v>
      </c>
      <c r="M870" s="134">
        <v>1181</v>
      </c>
      <c r="N870" s="12">
        <v>44139</v>
      </c>
      <c r="O870" s="141">
        <f t="shared" si="1170"/>
        <v>242</v>
      </c>
      <c r="P870" s="19">
        <f t="shared" ref="P870" si="1212">O870*E870</f>
        <v>32144.860000000004</v>
      </c>
      <c r="Q870" s="20"/>
      <c r="R870" s="17"/>
      <c r="S870" s="124"/>
      <c r="T870" s="124"/>
      <c r="U870" s="16">
        <v>158</v>
      </c>
      <c r="V870" s="14">
        <f>U870*E870</f>
        <v>20987.140000000003</v>
      </c>
      <c r="W870" s="71"/>
      <c r="X870" s="83"/>
      <c r="Y870" s="4"/>
      <c r="Z870" s="4"/>
      <c r="AA870" s="4"/>
      <c r="AB870" s="5"/>
      <c r="AC870" s="5"/>
      <c r="AD870" s="5"/>
      <c r="AE870" s="5"/>
      <c r="AF870" s="22"/>
      <c r="AG870" s="22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</row>
    <row r="871" spans="1:102" ht="30.75" customHeight="1">
      <c r="A871" s="131">
        <v>29</v>
      </c>
      <c r="B871" s="31" t="s">
        <v>42</v>
      </c>
      <c r="C871" s="14" t="s">
        <v>20</v>
      </c>
      <c r="D871" s="131" t="s">
        <v>156</v>
      </c>
      <c r="E871" s="32">
        <v>123.47</v>
      </c>
      <c r="F871" s="16">
        <v>0</v>
      </c>
      <c r="G871" s="14">
        <f t="shared" ref="G871" si="1213">F871*E871</f>
        <v>0</v>
      </c>
      <c r="H871" s="33">
        <v>44469</v>
      </c>
      <c r="I871" s="12">
        <v>44207</v>
      </c>
      <c r="J871" s="134">
        <v>3</v>
      </c>
      <c r="K871" s="174">
        <v>500</v>
      </c>
      <c r="L871" s="14">
        <f t="shared" ref="L871" si="1214">K871*E871</f>
        <v>61735</v>
      </c>
      <c r="M871" s="134">
        <v>52</v>
      </c>
      <c r="N871" s="12">
        <v>43485</v>
      </c>
      <c r="O871" s="141">
        <f t="shared" si="1170"/>
        <v>0</v>
      </c>
      <c r="P871" s="19">
        <f t="shared" si="1175"/>
        <v>0</v>
      </c>
      <c r="Q871" s="20"/>
      <c r="R871" s="17"/>
      <c r="S871" s="124"/>
      <c r="T871" s="124"/>
      <c r="U871" s="16">
        <v>0</v>
      </c>
      <c r="V871" s="14">
        <f t="shared" ref="V871" si="1215">U871*E871</f>
        <v>0</v>
      </c>
      <c r="W871" s="71"/>
      <c r="X871" s="83">
        <f t="shared" ref="X871" si="1216">G871-V871</f>
        <v>0</v>
      </c>
      <c r="AF871" s="22"/>
      <c r="AG871" s="22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  <c r="BX871" s="6"/>
      <c r="BY871" s="6"/>
      <c r="BZ871" s="6"/>
      <c r="CA871" s="6"/>
      <c r="CB871" s="6"/>
      <c r="CC871" s="6"/>
      <c r="CD871" s="6"/>
      <c r="CE871" s="6"/>
      <c r="CF871" s="6"/>
      <c r="CG871" s="6"/>
      <c r="CH871" s="6"/>
      <c r="CI871" s="6"/>
      <c r="CJ871" s="6"/>
      <c r="CK871" s="6"/>
      <c r="CL871" s="6"/>
      <c r="CM871" s="6"/>
      <c r="CN871" s="6"/>
      <c r="CO871" s="6"/>
      <c r="CP871" s="6"/>
      <c r="CQ871" s="6"/>
      <c r="CR871" s="6"/>
      <c r="CS871" s="6"/>
      <c r="CT871" s="6"/>
      <c r="CU871" s="6"/>
      <c r="CV871" s="6"/>
      <c r="CW871" s="6"/>
      <c r="CX871" s="6"/>
    </row>
    <row r="872" spans="1:102" ht="30.75" customHeight="1">
      <c r="A872" s="131">
        <v>30</v>
      </c>
      <c r="B872" s="31" t="s">
        <v>42</v>
      </c>
      <c r="C872" s="14" t="s">
        <v>20</v>
      </c>
      <c r="D872" s="131" t="s">
        <v>155</v>
      </c>
      <c r="E872" s="32">
        <v>132.83000000000001</v>
      </c>
      <c r="F872" s="16">
        <v>326</v>
      </c>
      <c r="G872" s="14">
        <f t="shared" ref="G872" si="1217">F872*E872</f>
        <v>43302.58</v>
      </c>
      <c r="H872" s="33">
        <v>44469</v>
      </c>
      <c r="I872" s="12">
        <v>44259</v>
      </c>
      <c r="J872" s="134">
        <v>290</v>
      </c>
      <c r="K872" s="174">
        <v>600</v>
      </c>
      <c r="L872" s="14">
        <f t="shared" ref="L872" si="1218">K872*E872</f>
        <v>79698.000000000015</v>
      </c>
      <c r="M872" s="134">
        <v>96</v>
      </c>
      <c r="N872" s="12">
        <v>44232</v>
      </c>
      <c r="O872" s="141">
        <f t="shared" si="1170"/>
        <v>204</v>
      </c>
      <c r="P872" s="19">
        <f t="shared" ref="P872" si="1219">O872*E872</f>
        <v>27097.320000000003</v>
      </c>
      <c r="Q872" s="20"/>
      <c r="R872" s="17"/>
      <c r="S872" s="124"/>
      <c r="T872" s="124"/>
      <c r="U872" s="16">
        <v>122</v>
      </c>
      <c r="V872" s="14">
        <f t="shared" ref="V872" si="1220">U872*E872</f>
        <v>16205.260000000002</v>
      </c>
      <c r="W872" s="71"/>
      <c r="X872" s="83">
        <f t="shared" ref="X872" si="1221">G872-V872</f>
        <v>27097.32</v>
      </c>
      <c r="AF872" s="22"/>
      <c r="AG872" s="22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/>
      <c r="BY872" s="6"/>
      <c r="BZ872" s="6"/>
      <c r="CA872" s="6"/>
      <c r="CB872" s="6"/>
      <c r="CC872" s="6"/>
      <c r="CD872" s="6"/>
      <c r="CE872" s="6"/>
      <c r="CF872" s="6"/>
      <c r="CG872" s="6"/>
      <c r="CH872" s="6"/>
      <c r="CI872" s="6"/>
      <c r="CJ872" s="6"/>
      <c r="CK872" s="6"/>
      <c r="CL872" s="6"/>
      <c r="CM872" s="6"/>
      <c r="CN872" s="6"/>
      <c r="CO872" s="6"/>
      <c r="CP872" s="6"/>
      <c r="CQ872" s="6"/>
      <c r="CR872" s="6"/>
      <c r="CS872" s="6"/>
      <c r="CT872" s="6"/>
      <c r="CU872" s="6"/>
      <c r="CV872" s="6"/>
      <c r="CW872" s="6"/>
      <c r="CX872" s="6"/>
    </row>
    <row r="873" spans="1:102" ht="34.5" customHeight="1">
      <c r="A873" s="131">
        <v>31</v>
      </c>
      <c r="B873" s="31" t="s">
        <v>42</v>
      </c>
      <c r="C873" s="131" t="s">
        <v>20</v>
      </c>
      <c r="D873" s="131" t="s">
        <v>115</v>
      </c>
      <c r="E873" s="32">
        <v>123.47</v>
      </c>
      <c r="F873" s="16">
        <v>0</v>
      </c>
      <c r="G873" s="17">
        <f t="shared" si="1195"/>
        <v>0</v>
      </c>
      <c r="H873" s="33">
        <v>44439</v>
      </c>
      <c r="I873" s="12"/>
      <c r="J873" s="134"/>
      <c r="K873" s="34"/>
      <c r="L873" s="14">
        <f t="shared" si="1199"/>
        <v>0</v>
      </c>
      <c r="M873" s="134">
        <v>52</v>
      </c>
      <c r="N873" s="12">
        <v>44217</v>
      </c>
      <c r="O873" s="141">
        <f t="shared" si="1170"/>
        <v>0</v>
      </c>
      <c r="P873" s="19">
        <f t="shared" si="1175"/>
        <v>0</v>
      </c>
      <c r="Q873" s="20"/>
      <c r="R873" s="17"/>
      <c r="S873" s="124"/>
      <c r="T873" s="124"/>
      <c r="U873" s="16">
        <v>0</v>
      </c>
      <c r="V873" s="14">
        <f t="shared" si="1206"/>
        <v>0</v>
      </c>
      <c r="W873" s="71"/>
      <c r="X873" s="83">
        <f t="shared" ref="X873:X875" si="1222">G873-V873</f>
        <v>0</v>
      </c>
      <c r="AF873" s="22"/>
      <c r="AG873" s="22"/>
    </row>
    <row r="874" spans="1:102" ht="18" customHeight="1">
      <c r="A874" s="35"/>
      <c r="B874" s="36" t="s">
        <v>14</v>
      </c>
      <c r="C874" s="128"/>
      <c r="D874" s="41"/>
      <c r="E874" s="41"/>
      <c r="F874" s="128">
        <f>SUM(F843:F873)</f>
        <v>5898</v>
      </c>
      <c r="G874" s="128">
        <f>SUM(G843:G873)</f>
        <v>207332.24700000003</v>
      </c>
      <c r="H874" s="82"/>
      <c r="I874" s="82"/>
      <c r="J874" s="38"/>
      <c r="K874" s="128">
        <f>SUM(K843:K873)</f>
        <v>12750</v>
      </c>
      <c r="L874" s="41">
        <f>SUM(L843:L873)</f>
        <v>433979.15</v>
      </c>
      <c r="M874" s="128"/>
      <c r="N874" s="82"/>
      <c r="O874" s="128">
        <f>SUM(O843:O873)</f>
        <v>3560</v>
      </c>
      <c r="P874" s="94">
        <f>SUM(P843:P873)</f>
        <v>113138.05900000001</v>
      </c>
      <c r="Q874" s="133"/>
      <c r="R874" s="41"/>
      <c r="S874" s="133"/>
      <c r="T874" s="133"/>
      <c r="U874" s="128">
        <f>SUM(U843:U873)</f>
        <v>2798</v>
      </c>
      <c r="V874" s="41">
        <f>SUM(V843:V873)</f>
        <v>114865.38800000001</v>
      </c>
      <c r="W874" s="89"/>
      <c r="X874" s="83">
        <f t="shared" si="1222"/>
        <v>92466.859000000026</v>
      </c>
      <c r="AF874" s="22"/>
      <c r="AG874" s="22"/>
    </row>
    <row r="875" spans="1:102" ht="18" customHeight="1">
      <c r="A875" s="198" t="s">
        <v>66</v>
      </c>
      <c r="B875" s="199"/>
      <c r="C875" s="199"/>
      <c r="D875" s="199"/>
      <c r="E875" s="199"/>
      <c r="F875" s="199"/>
      <c r="G875" s="199"/>
      <c r="H875" s="199"/>
      <c r="I875" s="199"/>
      <c r="J875" s="199"/>
      <c r="K875" s="199"/>
      <c r="L875" s="199"/>
      <c r="M875" s="199"/>
      <c r="N875" s="199"/>
      <c r="O875" s="199"/>
      <c r="P875" s="199"/>
      <c r="Q875" s="199"/>
      <c r="R875" s="199"/>
      <c r="S875" s="199"/>
      <c r="T875" s="199"/>
      <c r="U875" s="199"/>
      <c r="V875" s="200"/>
      <c r="W875" s="99"/>
      <c r="X875" s="83">
        <f t="shared" si="1222"/>
        <v>0</v>
      </c>
      <c r="AF875" s="22"/>
      <c r="AG875" s="22"/>
    </row>
    <row r="876" spans="1:102" ht="32.25" customHeight="1">
      <c r="A876" s="141">
        <v>1</v>
      </c>
      <c r="B876" s="13" t="s">
        <v>59</v>
      </c>
      <c r="C876" s="124" t="s">
        <v>20</v>
      </c>
      <c r="D876" s="131" t="s">
        <v>92</v>
      </c>
      <c r="E876" s="135">
        <v>55.58</v>
      </c>
      <c r="F876" s="16">
        <v>0</v>
      </c>
      <c r="G876" s="17">
        <f>F876*E876</f>
        <v>0</v>
      </c>
      <c r="H876" s="18">
        <v>44316</v>
      </c>
      <c r="I876" s="12"/>
      <c r="J876" s="134"/>
      <c r="K876" s="141"/>
      <c r="L876" s="14">
        <f>K876*E876</f>
        <v>0</v>
      </c>
      <c r="M876" s="141">
        <v>316</v>
      </c>
      <c r="N876" s="18">
        <v>43903</v>
      </c>
      <c r="O876" s="141">
        <f t="shared" ref="O876:O903" si="1223">F876-U876</f>
        <v>0</v>
      </c>
      <c r="P876" s="19">
        <f>O876*E876</f>
        <v>0</v>
      </c>
      <c r="Q876" s="131"/>
      <c r="R876" s="17"/>
      <c r="S876" s="28"/>
      <c r="T876" s="28"/>
      <c r="U876" s="16">
        <v>0</v>
      </c>
      <c r="V876" s="14">
        <f>U876*E876</f>
        <v>0</v>
      </c>
      <c r="W876" s="71"/>
      <c r="X876" s="83">
        <f>G876-V876</f>
        <v>0</v>
      </c>
      <c r="AF876" s="22"/>
      <c r="AG876" s="22"/>
    </row>
    <row r="877" spans="1:102" ht="31.5">
      <c r="A877" s="131">
        <v>2</v>
      </c>
      <c r="B877" s="13" t="s">
        <v>49</v>
      </c>
      <c r="C877" s="124" t="s">
        <v>20</v>
      </c>
      <c r="D877" s="131" t="s">
        <v>94</v>
      </c>
      <c r="E877" s="135">
        <v>55.58</v>
      </c>
      <c r="F877" s="16">
        <v>0</v>
      </c>
      <c r="G877" s="17">
        <f t="shared" ref="G877:G879" si="1224">F877*E877</f>
        <v>0</v>
      </c>
      <c r="H877" s="18">
        <v>44347</v>
      </c>
      <c r="I877" s="12">
        <v>44272</v>
      </c>
      <c r="J877" s="134">
        <v>458</v>
      </c>
      <c r="K877" s="141">
        <v>150</v>
      </c>
      <c r="L877" s="14">
        <f t="shared" ref="L877:L879" si="1225">K877*E877</f>
        <v>8337</v>
      </c>
      <c r="M877" s="141">
        <v>226</v>
      </c>
      <c r="N877" s="18">
        <v>44259</v>
      </c>
      <c r="O877" s="141">
        <f t="shared" si="1223"/>
        <v>0</v>
      </c>
      <c r="P877" s="19">
        <f t="shared" ref="P877:P879" si="1226">O877*E877</f>
        <v>0</v>
      </c>
      <c r="Q877" s="131"/>
      <c r="R877" s="17"/>
      <c r="S877" s="28"/>
      <c r="T877" s="28"/>
      <c r="U877" s="16">
        <v>0</v>
      </c>
      <c r="V877" s="14">
        <f t="shared" ref="V877:V878" si="1227">U877*E877</f>
        <v>0</v>
      </c>
      <c r="W877" s="71"/>
      <c r="X877" s="83"/>
      <c r="AF877" s="22"/>
      <c r="AG877" s="22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  <c r="CC877" s="6"/>
      <c r="CD877" s="6"/>
      <c r="CE877" s="6"/>
      <c r="CF877" s="6"/>
      <c r="CG877" s="6"/>
      <c r="CH877" s="6"/>
      <c r="CI877" s="6"/>
      <c r="CJ877" s="6"/>
      <c r="CK877" s="6"/>
      <c r="CL877" s="6"/>
      <c r="CM877" s="6"/>
      <c r="CN877" s="6"/>
      <c r="CO877" s="6"/>
      <c r="CP877" s="6"/>
      <c r="CQ877" s="6"/>
      <c r="CR877" s="6"/>
      <c r="CS877" s="6"/>
      <c r="CT877" s="6"/>
      <c r="CU877" s="6"/>
      <c r="CV877" s="6"/>
      <c r="CW877" s="6"/>
      <c r="CX877" s="6"/>
    </row>
    <row r="878" spans="1:102" ht="31.5">
      <c r="A878" s="141">
        <v>3</v>
      </c>
      <c r="B878" s="13" t="s">
        <v>49</v>
      </c>
      <c r="C878" s="124" t="s">
        <v>20</v>
      </c>
      <c r="D878" s="131" t="s">
        <v>47</v>
      </c>
      <c r="E878" s="135">
        <v>55.58</v>
      </c>
      <c r="F878" s="16">
        <v>111</v>
      </c>
      <c r="G878" s="17">
        <f t="shared" si="1224"/>
        <v>6169.38</v>
      </c>
      <c r="H878" s="18">
        <v>44377</v>
      </c>
      <c r="I878" s="12">
        <v>44272</v>
      </c>
      <c r="J878" s="134">
        <v>458</v>
      </c>
      <c r="K878" s="141">
        <v>150</v>
      </c>
      <c r="L878" s="14">
        <f t="shared" si="1225"/>
        <v>8337</v>
      </c>
      <c r="M878" s="141">
        <v>226</v>
      </c>
      <c r="N878" s="18">
        <v>44259</v>
      </c>
      <c r="O878" s="141">
        <f t="shared" si="1223"/>
        <v>111</v>
      </c>
      <c r="P878" s="19">
        <f t="shared" si="1226"/>
        <v>6169.38</v>
      </c>
      <c r="Q878" s="131"/>
      <c r="R878" s="17"/>
      <c r="S878" s="28"/>
      <c r="T878" s="28"/>
      <c r="U878" s="16">
        <v>0</v>
      </c>
      <c r="V878" s="14">
        <f t="shared" si="1227"/>
        <v>0</v>
      </c>
      <c r="W878" s="71"/>
      <c r="X878" s="83"/>
      <c r="AF878" s="22"/>
      <c r="AG878" s="22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  <c r="CC878" s="6"/>
      <c r="CD878" s="6"/>
      <c r="CE878" s="6"/>
      <c r="CF878" s="6"/>
      <c r="CG878" s="6"/>
      <c r="CH878" s="6"/>
      <c r="CI878" s="6"/>
      <c r="CJ878" s="6"/>
      <c r="CK878" s="6"/>
      <c r="CL878" s="6"/>
      <c r="CM878" s="6"/>
      <c r="CN878" s="6"/>
      <c r="CO878" s="6"/>
      <c r="CP878" s="6"/>
      <c r="CQ878" s="6"/>
      <c r="CR878" s="6"/>
      <c r="CS878" s="6"/>
      <c r="CT878" s="6"/>
      <c r="CU878" s="6"/>
      <c r="CV878" s="6"/>
      <c r="CW878" s="6"/>
      <c r="CX878" s="6"/>
    </row>
    <row r="879" spans="1:102" ht="37.5" customHeight="1">
      <c r="A879" s="131">
        <v>4</v>
      </c>
      <c r="B879" s="13" t="s">
        <v>59</v>
      </c>
      <c r="C879" s="124" t="s">
        <v>20</v>
      </c>
      <c r="D879" s="131" t="s">
        <v>47</v>
      </c>
      <c r="E879" s="135">
        <v>55.58</v>
      </c>
      <c r="F879" s="16">
        <v>0</v>
      </c>
      <c r="G879" s="96">
        <f t="shared" si="1224"/>
        <v>0</v>
      </c>
      <c r="H879" s="18">
        <v>44377</v>
      </c>
      <c r="I879" s="12">
        <v>44356</v>
      </c>
      <c r="J879" s="134">
        <v>1504</v>
      </c>
      <c r="K879" s="141">
        <v>150</v>
      </c>
      <c r="L879" s="14">
        <f t="shared" si="1225"/>
        <v>8337</v>
      </c>
      <c r="M879" s="141">
        <v>636</v>
      </c>
      <c r="N879" s="18">
        <v>44355</v>
      </c>
      <c r="O879" s="16">
        <f>K879-U879</f>
        <v>150</v>
      </c>
      <c r="P879" s="19">
        <f t="shared" si="1226"/>
        <v>8337</v>
      </c>
      <c r="Q879" s="131"/>
      <c r="R879" s="17"/>
      <c r="S879" s="28"/>
      <c r="T879" s="28"/>
      <c r="U879" s="16">
        <v>0</v>
      </c>
      <c r="V879" s="14">
        <f>U879*E879</f>
        <v>0</v>
      </c>
      <c r="W879" s="71"/>
      <c r="X879" s="83"/>
      <c r="AF879" s="22"/>
      <c r="AG879" s="22"/>
    </row>
    <row r="880" spans="1:102" ht="25.5" customHeight="1">
      <c r="A880" s="141">
        <v>5</v>
      </c>
      <c r="B880" s="13" t="s">
        <v>40</v>
      </c>
      <c r="C880" s="14" t="s">
        <v>20</v>
      </c>
      <c r="D880" s="131" t="s">
        <v>136</v>
      </c>
      <c r="E880" s="15">
        <v>5.8849999999999998</v>
      </c>
      <c r="F880" s="16">
        <v>11</v>
      </c>
      <c r="G880" s="17">
        <f t="shared" ref="G880:G885" si="1228">F880*E880</f>
        <v>64.734999999999999</v>
      </c>
      <c r="H880" s="18">
        <v>44926</v>
      </c>
      <c r="I880" s="12">
        <v>44215</v>
      </c>
      <c r="J880" s="134">
        <v>104</v>
      </c>
      <c r="K880" s="141">
        <v>200</v>
      </c>
      <c r="L880" s="14">
        <f>K880*E880</f>
        <v>1177</v>
      </c>
      <c r="M880" s="141">
        <v>816</v>
      </c>
      <c r="N880" s="18">
        <v>44050</v>
      </c>
      <c r="O880" s="141">
        <f t="shared" si="1223"/>
        <v>4</v>
      </c>
      <c r="P880" s="19">
        <f t="shared" ref="P880:P903" si="1229">O880*E880</f>
        <v>23.54</v>
      </c>
      <c r="Q880" s="20"/>
      <c r="R880" s="17"/>
      <c r="S880" s="14"/>
      <c r="T880" s="14"/>
      <c r="U880" s="16">
        <v>7</v>
      </c>
      <c r="V880" s="14">
        <f>U880*E880</f>
        <v>41.195</v>
      </c>
      <c r="W880" s="71"/>
      <c r="X880" s="83">
        <f>G880-V880</f>
        <v>23.54</v>
      </c>
      <c r="AF880" s="22"/>
      <c r="AG880" s="22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  <c r="BX880" s="6"/>
      <c r="BY880" s="6"/>
      <c r="BZ880" s="6"/>
      <c r="CA880" s="6"/>
      <c r="CB880" s="6"/>
      <c r="CC880" s="6"/>
      <c r="CD880" s="6"/>
      <c r="CE880" s="6"/>
      <c r="CF880" s="6"/>
      <c r="CG880" s="6"/>
      <c r="CH880" s="6"/>
      <c r="CI880" s="6"/>
      <c r="CJ880" s="6"/>
      <c r="CK880" s="6"/>
      <c r="CL880" s="6"/>
      <c r="CM880" s="6"/>
      <c r="CN880" s="6"/>
      <c r="CO880" s="6"/>
      <c r="CP880" s="6"/>
      <c r="CQ880" s="6"/>
      <c r="CR880" s="6"/>
      <c r="CS880" s="6"/>
      <c r="CT880" s="6"/>
      <c r="CU880" s="6"/>
      <c r="CV880" s="6"/>
      <c r="CW880" s="6"/>
      <c r="CX880" s="6"/>
    </row>
    <row r="881" spans="1:102" s="27" customFormat="1" ht="47.25" customHeight="1">
      <c r="A881" s="131">
        <v>6</v>
      </c>
      <c r="B881" s="13" t="s">
        <v>40</v>
      </c>
      <c r="C881" s="14" t="s">
        <v>20</v>
      </c>
      <c r="D881" s="131" t="s">
        <v>189</v>
      </c>
      <c r="E881" s="23">
        <v>5.7190000000000003</v>
      </c>
      <c r="F881" s="141">
        <v>0</v>
      </c>
      <c r="G881" s="17">
        <f t="shared" si="1228"/>
        <v>0</v>
      </c>
      <c r="H881" s="18">
        <v>44926</v>
      </c>
      <c r="I881" s="12">
        <v>44356</v>
      </c>
      <c r="J881" s="134">
        <v>1504</v>
      </c>
      <c r="K881" s="141">
        <v>200</v>
      </c>
      <c r="L881" s="14">
        <f>K881*E881</f>
        <v>1143.8</v>
      </c>
      <c r="M881" s="141">
        <v>816</v>
      </c>
      <c r="N881" s="18">
        <v>44050</v>
      </c>
      <c r="O881" s="16">
        <f>K881-U881</f>
        <v>49</v>
      </c>
      <c r="P881" s="19">
        <f>O881*E881</f>
        <v>280.23099999999999</v>
      </c>
      <c r="Q881" s="97"/>
      <c r="R881" s="14"/>
      <c r="S881" s="14"/>
      <c r="T881" s="14"/>
      <c r="U881" s="141">
        <v>151</v>
      </c>
      <c r="V881" s="14">
        <f>U881*E881</f>
        <v>863.56900000000007</v>
      </c>
      <c r="W881" s="71"/>
      <c r="X881" s="156">
        <f>G881-V881</f>
        <v>-863.56900000000007</v>
      </c>
      <c r="Y881" s="25"/>
      <c r="Z881" s="25"/>
      <c r="AA881" s="25"/>
      <c r="AB881" s="26"/>
      <c r="AC881" s="26"/>
      <c r="AD881" s="26"/>
      <c r="AE881" s="26"/>
      <c r="AF881" s="157"/>
      <c r="AG881" s="157"/>
    </row>
    <row r="882" spans="1:102" ht="41.25" customHeight="1">
      <c r="A882" s="141">
        <v>7</v>
      </c>
      <c r="B882" s="13" t="s">
        <v>39</v>
      </c>
      <c r="C882" s="14" t="s">
        <v>20</v>
      </c>
      <c r="D882" s="131" t="s">
        <v>119</v>
      </c>
      <c r="E882" s="135">
        <v>3.2789999999999999</v>
      </c>
      <c r="F882" s="16">
        <v>0</v>
      </c>
      <c r="G882" s="96">
        <f t="shared" si="1228"/>
        <v>0</v>
      </c>
      <c r="H882" s="18">
        <v>44347</v>
      </c>
      <c r="I882" s="12"/>
      <c r="J882" s="134"/>
      <c r="K882" s="141"/>
      <c r="L882" s="14">
        <f>K882*E882</f>
        <v>0</v>
      </c>
      <c r="M882" s="141">
        <v>312</v>
      </c>
      <c r="N882" s="18">
        <v>43903</v>
      </c>
      <c r="O882" s="141">
        <f t="shared" si="1223"/>
        <v>0</v>
      </c>
      <c r="P882" s="19">
        <f t="shared" si="1229"/>
        <v>0</v>
      </c>
      <c r="Q882" s="131"/>
      <c r="R882" s="17"/>
      <c r="S882" s="28"/>
      <c r="T882" s="28"/>
      <c r="U882" s="16">
        <v>0</v>
      </c>
      <c r="V882" s="14">
        <f>U882*E882</f>
        <v>0</v>
      </c>
      <c r="W882" s="71"/>
      <c r="X882" s="83"/>
      <c r="AF882" s="22"/>
      <c r="AG882" s="22"/>
    </row>
    <row r="883" spans="1:102" ht="49.5" customHeight="1">
      <c r="A883" s="131">
        <v>8</v>
      </c>
      <c r="B883" s="13" t="s">
        <v>197</v>
      </c>
      <c r="C883" s="14" t="s">
        <v>20</v>
      </c>
      <c r="D883" s="131" t="s">
        <v>177</v>
      </c>
      <c r="E883" s="23">
        <v>4.6639999999999997</v>
      </c>
      <c r="F883" s="16">
        <v>780</v>
      </c>
      <c r="G883" s="17">
        <f t="shared" si="1228"/>
        <v>3637.9199999999996</v>
      </c>
      <c r="H883" s="18">
        <v>45107</v>
      </c>
      <c r="I883" s="84">
        <v>44312</v>
      </c>
      <c r="J883" s="134">
        <v>894</v>
      </c>
      <c r="K883" s="34">
        <v>1000</v>
      </c>
      <c r="L883" s="14">
        <f>K883*E883</f>
        <v>4664</v>
      </c>
      <c r="M883" s="141">
        <v>441</v>
      </c>
      <c r="N883" s="18">
        <v>44305</v>
      </c>
      <c r="O883" s="141">
        <f t="shared" si="1223"/>
        <v>598</v>
      </c>
      <c r="P883" s="19">
        <f t="shared" ref="P883:P884" si="1230">O883*E883</f>
        <v>2789.0719999999997</v>
      </c>
      <c r="Q883" s="20"/>
      <c r="R883" s="17"/>
      <c r="S883" s="14"/>
      <c r="T883" s="14"/>
      <c r="U883" s="16">
        <v>182</v>
      </c>
      <c r="V883" s="14">
        <f>U883*E883</f>
        <v>848.84799999999996</v>
      </c>
      <c r="W883" s="71"/>
      <c r="Y883" s="21">
        <f>G883-V883</f>
        <v>2789.0719999999997</v>
      </c>
      <c r="AE883" s="22"/>
      <c r="AF883" s="22"/>
    </row>
    <row r="884" spans="1:102" ht="49.5" customHeight="1">
      <c r="A884" s="141">
        <v>9</v>
      </c>
      <c r="B884" s="13" t="s">
        <v>197</v>
      </c>
      <c r="C884" s="14" t="s">
        <v>20</v>
      </c>
      <c r="D884" s="131" t="s">
        <v>177</v>
      </c>
      <c r="E884" s="23">
        <v>4.6639999999999997</v>
      </c>
      <c r="F884" s="16">
        <v>0</v>
      </c>
      <c r="G884" s="17">
        <f t="shared" si="1228"/>
        <v>0</v>
      </c>
      <c r="H884" s="18">
        <v>45107</v>
      </c>
      <c r="I884" s="12">
        <v>44356</v>
      </c>
      <c r="J884" s="134">
        <v>1504</v>
      </c>
      <c r="K884" s="34">
        <v>660</v>
      </c>
      <c r="L884" s="14">
        <f t="shared" ref="L884" si="1231">K884*E884</f>
        <v>3078.24</v>
      </c>
      <c r="M884" s="141">
        <v>566</v>
      </c>
      <c r="N884" s="18">
        <v>44337</v>
      </c>
      <c r="O884" s="16">
        <f>K884-U884</f>
        <v>0</v>
      </c>
      <c r="P884" s="19">
        <f t="shared" si="1230"/>
        <v>0</v>
      </c>
      <c r="Q884" s="20"/>
      <c r="R884" s="17"/>
      <c r="S884" s="14"/>
      <c r="T884" s="14"/>
      <c r="U884" s="16">
        <f>K884</f>
        <v>660</v>
      </c>
      <c r="V884" s="14">
        <f t="shared" ref="V884" si="1232">U884*E884</f>
        <v>3078.24</v>
      </c>
      <c r="W884" s="71"/>
      <c r="Y884" s="21">
        <f>G884-V884</f>
        <v>-3078.24</v>
      </c>
      <c r="AE884" s="22"/>
      <c r="AF884" s="22"/>
    </row>
    <row r="885" spans="1:102" ht="49.5" customHeight="1">
      <c r="A885" s="131">
        <v>10</v>
      </c>
      <c r="B885" s="13" t="s">
        <v>197</v>
      </c>
      <c r="C885" s="14" t="s">
        <v>20</v>
      </c>
      <c r="D885" s="131" t="s">
        <v>216</v>
      </c>
      <c r="E885" s="23">
        <v>4.6639999999999997</v>
      </c>
      <c r="F885" s="16">
        <v>0</v>
      </c>
      <c r="G885" s="17">
        <f t="shared" si="1228"/>
        <v>0</v>
      </c>
      <c r="H885" s="18">
        <v>45169</v>
      </c>
      <c r="I885" s="12">
        <v>44356</v>
      </c>
      <c r="J885" s="134">
        <v>1504</v>
      </c>
      <c r="K885" s="34">
        <v>840</v>
      </c>
      <c r="L885" s="14">
        <f t="shared" ref="L885" si="1233">K885*E885</f>
        <v>3917.7599999999998</v>
      </c>
      <c r="M885" s="141">
        <v>566</v>
      </c>
      <c r="N885" s="18">
        <v>44337</v>
      </c>
      <c r="O885" s="16">
        <f>K885-U885</f>
        <v>0</v>
      </c>
      <c r="P885" s="19">
        <f t="shared" ref="P885" si="1234">O885*E885</f>
        <v>0</v>
      </c>
      <c r="Q885" s="20"/>
      <c r="R885" s="17"/>
      <c r="S885" s="14"/>
      <c r="T885" s="14"/>
      <c r="U885" s="16">
        <f>K885</f>
        <v>840</v>
      </c>
      <c r="V885" s="14">
        <f t="shared" ref="V885" si="1235">U885*E885</f>
        <v>3917.7599999999998</v>
      </c>
      <c r="W885" s="71"/>
      <c r="Y885" s="21">
        <f>G885-V885</f>
        <v>-3917.7599999999998</v>
      </c>
      <c r="AE885" s="22"/>
      <c r="AF885" s="22"/>
    </row>
    <row r="886" spans="1:102" ht="50.25" customHeight="1">
      <c r="A886" s="141">
        <v>11</v>
      </c>
      <c r="B886" s="13" t="s">
        <v>45</v>
      </c>
      <c r="C886" s="14" t="s">
        <v>20</v>
      </c>
      <c r="D886" s="131" t="s">
        <v>186</v>
      </c>
      <c r="E886" s="96">
        <v>5.4130000000000003</v>
      </c>
      <c r="F886" s="141">
        <v>164</v>
      </c>
      <c r="G886" s="96">
        <f t="shared" ref="G886:G888" si="1236">F886*E886</f>
        <v>887.73200000000008</v>
      </c>
      <c r="H886" s="18">
        <v>44804</v>
      </c>
      <c r="I886" s="12">
        <v>44272</v>
      </c>
      <c r="J886" s="134">
        <v>458</v>
      </c>
      <c r="K886" s="141">
        <v>400</v>
      </c>
      <c r="L886" s="14">
        <f>K886*E886</f>
        <v>2165.2000000000003</v>
      </c>
      <c r="M886" s="141">
        <v>260</v>
      </c>
      <c r="N886" s="18">
        <v>44008</v>
      </c>
      <c r="O886" s="141">
        <f t="shared" si="1223"/>
        <v>164</v>
      </c>
      <c r="P886" s="19">
        <f t="shared" si="1229"/>
        <v>887.73200000000008</v>
      </c>
      <c r="Q886" s="97"/>
      <c r="R886" s="14"/>
      <c r="S886" s="14"/>
      <c r="T886" s="14"/>
      <c r="U886" s="141">
        <v>0</v>
      </c>
      <c r="V886" s="14">
        <f>U886*E886</f>
        <v>0</v>
      </c>
      <c r="W886" s="71"/>
      <c r="X886" s="83"/>
      <c r="AF886" s="22"/>
      <c r="AG886" s="22"/>
    </row>
    <row r="887" spans="1:102" ht="50.25" customHeight="1">
      <c r="A887" s="131">
        <v>12</v>
      </c>
      <c r="B887" s="13" t="s">
        <v>45</v>
      </c>
      <c r="C887" s="14" t="s">
        <v>20</v>
      </c>
      <c r="D887" s="131" t="s">
        <v>186</v>
      </c>
      <c r="E887" s="96">
        <v>5.4130000000000003</v>
      </c>
      <c r="F887" s="16">
        <v>0</v>
      </c>
      <c r="G887" s="96">
        <f t="shared" si="1236"/>
        <v>0</v>
      </c>
      <c r="H887" s="18">
        <v>44804</v>
      </c>
      <c r="I887" s="12">
        <v>44356</v>
      </c>
      <c r="J887" s="134">
        <v>1504</v>
      </c>
      <c r="K887" s="141">
        <v>130</v>
      </c>
      <c r="L887" s="14">
        <f t="shared" ref="L887" si="1237">K887*E887</f>
        <v>703.69</v>
      </c>
      <c r="M887" s="141">
        <v>566</v>
      </c>
      <c r="N887" s="18">
        <v>44337</v>
      </c>
      <c r="O887" s="16">
        <f>K887-U887</f>
        <v>59</v>
      </c>
      <c r="P887" s="19">
        <f t="shared" si="1229"/>
        <v>319.36700000000002</v>
      </c>
      <c r="Q887" s="20"/>
      <c r="R887" s="17"/>
      <c r="S887" s="14"/>
      <c r="T887" s="14"/>
      <c r="U887" s="16">
        <v>71</v>
      </c>
      <c r="V887" s="14">
        <f t="shared" ref="V887" si="1238">U887*E887</f>
        <v>384.32300000000004</v>
      </c>
      <c r="W887" s="71"/>
      <c r="X887" s="83"/>
      <c r="AF887" s="22"/>
      <c r="AG887" s="22"/>
    </row>
    <row r="888" spans="1:102" s="27" customFormat="1" ht="52.5" customHeight="1">
      <c r="A888" s="141">
        <v>13</v>
      </c>
      <c r="B888" s="13" t="s">
        <v>187</v>
      </c>
      <c r="C888" s="14" t="s">
        <v>20</v>
      </c>
      <c r="D888" s="131" t="s">
        <v>185</v>
      </c>
      <c r="E888" s="23">
        <v>3.8170000000000002</v>
      </c>
      <c r="F888" s="16">
        <v>20</v>
      </c>
      <c r="G888" s="17">
        <f t="shared" si="1236"/>
        <v>76.34</v>
      </c>
      <c r="H888" s="18">
        <v>44651</v>
      </c>
      <c r="I888" s="12">
        <v>44272</v>
      </c>
      <c r="J888" s="134">
        <v>458</v>
      </c>
      <c r="K888" s="141">
        <v>120</v>
      </c>
      <c r="L888" s="14">
        <f t="shared" ref="L888" si="1239">K888*E888</f>
        <v>458.04</v>
      </c>
      <c r="M888" s="141">
        <v>273</v>
      </c>
      <c r="N888" s="18">
        <v>44267</v>
      </c>
      <c r="O888" s="141">
        <f t="shared" si="1223"/>
        <v>20</v>
      </c>
      <c r="P888" s="19">
        <f t="shared" si="1229"/>
        <v>76.34</v>
      </c>
      <c r="Q888" s="20"/>
      <c r="R888" s="17"/>
      <c r="S888" s="14"/>
      <c r="T888" s="14"/>
      <c r="U888" s="16">
        <v>0</v>
      </c>
      <c r="V888" s="14">
        <f t="shared" ref="V888" si="1240">U888*E888</f>
        <v>0</v>
      </c>
      <c r="W888" s="71"/>
      <c r="X888" s="24"/>
      <c r="Y888" s="21">
        <f t="shared" ref="Y888" si="1241">G888-V888</f>
        <v>76.34</v>
      </c>
      <c r="Z888" s="25"/>
      <c r="AA888" s="25"/>
      <c r="AB888" s="26"/>
      <c r="AC888" s="26"/>
      <c r="AD888" s="26"/>
      <c r="AE888" s="22"/>
      <c r="AF888" s="22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  <c r="AS888" s="26"/>
      <c r="AT888" s="26"/>
      <c r="AU888" s="26"/>
      <c r="AV888" s="26"/>
      <c r="AW888" s="26"/>
      <c r="AX888" s="26"/>
      <c r="AY888" s="26"/>
      <c r="AZ888" s="26"/>
      <c r="BA888" s="26"/>
      <c r="BB888" s="26"/>
      <c r="BC888" s="26"/>
      <c r="BD888" s="26"/>
      <c r="BE888" s="26"/>
      <c r="BF888" s="26"/>
      <c r="BG888" s="26"/>
      <c r="BH888" s="26"/>
      <c r="BI888" s="26"/>
      <c r="BJ888" s="26"/>
      <c r="BK888" s="26"/>
      <c r="BL888" s="26"/>
      <c r="BM888" s="26"/>
      <c r="BN888" s="26"/>
      <c r="BO888" s="26"/>
      <c r="BP888" s="26"/>
      <c r="BQ888" s="26"/>
      <c r="BR888" s="26"/>
      <c r="BS888" s="26"/>
      <c r="BT888" s="26"/>
      <c r="BU888" s="26"/>
      <c r="BV888" s="26"/>
      <c r="BW888" s="26"/>
      <c r="BX888" s="26"/>
      <c r="BY888" s="26"/>
      <c r="BZ888" s="26"/>
      <c r="CA888" s="26"/>
      <c r="CB888" s="26"/>
      <c r="CC888" s="26"/>
      <c r="CD888" s="26"/>
      <c r="CE888" s="26"/>
      <c r="CF888" s="26"/>
      <c r="CG888" s="26"/>
      <c r="CH888" s="26"/>
      <c r="CI888" s="26"/>
      <c r="CJ888" s="26"/>
      <c r="CK888" s="26"/>
      <c r="CL888" s="26"/>
      <c r="CM888" s="26"/>
      <c r="CN888" s="26"/>
      <c r="CO888" s="26"/>
      <c r="CP888" s="26"/>
      <c r="CQ888" s="26"/>
      <c r="CR888" s="26"/>
      <c r="CS888" s="26"/>
      <c r="CT888" s="26"/>
      <c r="CU888" s="26"/>
      <c r="CV888" s="26"/>
      <c r="CW888" s="26"/>
      <c r="CX888" s="26"/>
    </row>
    <row r="889" spans="1:102" ht="31.5" customHeight="1">
      <c r="A889" s="131">
        <v>14</v>
      </c>
      <c r="B889" s="13" t="s">
        <v>35</v>
      </c>
      <c r="C889" s="14" t="s">
        <v>20</v>
      </c>
      <c r="D889" s="131" t="s">
        <v>139</v>
      </c>
      <c r="E889" s="14">
        <v>16.91</v>
      </c>
      <c r="F889" s="144">
        <v>0</v>
      </c>
      <c r="G889" s="17">
        <f t="shared" ref="G889:G903" si="1242">F889*E889</f>
        <v>0</v>
      </c>
      <c r="H889" s="18">
        <v>44325</v>
      </c>
      <c r="I889" s="12"/>
      <c r="J889" s="134"/>
      <c r="K889" s="141"/>
      <c r="L889" s="17">
        <f t="shared" ref="L889:L903" si="1243">K889*E889</f>
        <v>0</v>
      </c>
      <c r="M889" s="141">
        <v>158</v>
      </c>
      <c r="N889" s="18">
        <v>43873</v>
      </c>
      <c r="O889" s="141">
        <f t="shared" si="1223"/>
        <v>0</v>
      </c>
      <c r="P889" s="19">
        <f t="shared" si="1229"/>
        <v>0</v>
      </c>
      <c r="Q889" s="131"/>
      <c r="R889" s="131"/>
      <c r="S889" s="131"/>
      <c r="T889" s="131"/>
      <c r="U889" s="144">
        <v>0</v>
      </c>
      <c r="V889" s="17">
        <f t="shared" ref="V889:V903" si="1244">U889*E889</f>
        <v>0</v>
      </c>
      <c r="W889" s="81"/>
      <c r="X889" s="83"/>
      <c r="AF889" s="22"/>
      <c r="AG889" s="22"/>
    </row>
    <row r="890" spans="1:102" ht="31.5" customHeight="1">
      <c r="A890" s="141">
        <v>15</v>
      </c>
      <c r="B890" s="13" t="s">
        <v>35</v>
      </c>
      <c r="C890" s="14" t="s">
        <v>20</v>
      </c>
      <c r="D890" s="131" t="s">
        <v>82</v>
      </c>
      <c r="E890" s="14">
        <v>16.91</v>
      </c>
      <c r="F890" s="144">
        <v>26</v>
      </c>
      <c r="G890" s="17">
        <f t="shared" ref="G890:G891" si="1245">F890*E890</f>
        <v>439.66</v>
      </c>
      <c r="H890" s="18">
        <v>44358</v>
      </c>
      <c r="I890" s="12">
        <v>44272</v>
      </c>
      <c r="J890" s="134">
        <v>458</v>
      </c>
      <c r="K890" s="141">
        <v>300</v>
      </c>
      <c r="L890" s="17">
        <f t="shared" ref="L890:L891" si="1246">K890*E890</f>
        <v>5073</v>
      </c>
      <c r="M890" s="141">
        <v>225</v>
      </c>
      <c r="N890" s="18">
        <v>44259</v>
      </c>
      <c r="O890" s="141">
        <f t="shared" si="1223"/>
        <v>26</v>
      </c>
      <c r="P890" s="19">
        <f t="shared" ref="P890:P891" si="1247">O890*E890</f>
        <v>439.66</v>
      </c>
      <c r="Q890" s="131"/>
      <c r="R890" s="131"/>
      <c r="S890" s="131"/>
      <c r="T890" s="131"/>
      <c r="U890" s="144">
        <v>0</v>
      </c>
      <c r="V890" s="17">
        <f t="shared" ref="V890:V891" si="1248">U890*E890</f>
        <v>0</v>
      </c>
      <c r="W890" s="81"/>
      <c r="X890" s="83"/>
      <c r="AF890" s="22"/>
      <c r="AG890" s="22"/>
    </row>
    <row r="891" spans="1:102" ht="31.5" customHeight="1">
      <c r="A891" s="131">
        <v>16</v>
      </c>
      <c r="B891" s="13" t="s">
        <v>35</v>
      </c>
      <c r="C891" s="14" t="s">
        <v>20</v>
      </c>
      <c r="D891" s="131" t="s">
        <v>140</v>
      </c>
      <c r="E891" s="14">
        <v>16.91</v>
      </c>
      <c r="F891" s="131">
        <v>0</v>
      </c>
      <c r="G891" s="17">
        <f t="shared" si="1245"/>
        <v>0</v>
      </c>
      <c r="H891" s="18">
        <v>44351</v>
      </c>
      <c r="I891" s="12">
        <v>44215</v>
      </c>
      <c r="J891" s="134">
        <v>104</v>
      </c>
      <c r="K891" s="141">
        <v>100</v>
      </c>
      <c r="L891" s="17">
        <f t="shared" si="1246"/>
        <v>1691</v>
      </c>
      <c r="M891" s="141">
        <v>1343</v>
      </c>
      <c r="N891" s="18">
        <v>44167</v>
      </c>
      <c r="O891" s="141">
        <f t="shared" si="1223"/>
        <v>0</v>
      </c>
      <c r="P891" s="19">
        <f t="shared" si="1247"/>
        <v>0</v>
      </c>
      <c r="Q891" s="131"/>
      <c r="R891" s="131"/>
      <c r="S891" s="131"/>
      <c r="T891" s="131"/>
      <c r="U891" s="131">
        <v>0</v>
      </c>
      <c r="V891" s="17">
        <f t="shared" si="1248"/>
        <v>0</v>
      </c>
      <c r="W891" s="81"/>
      <c r="X891" s="83"/>
      <c r="AF891" s="22"/>
      <c r="AG891" s="22"/>
    </row>
    <row r="892" spans="1:102" ht="36" customHeight="1">
      <c r="A892" s="141">
        <v>17</v>
      </c>
      <c r="B892" s="13" t="s">
        <v>35</v>
      </c>
      <c r="C892" s="14" t="s">
        <v>20</v>
      </c>
      <c r="D892" s="131" t="s">
        <v>82</v>
      </c>
      <c r="E892" s="14">
        <v>16.91</v>
      </c>
      <c r="F892" s="16">
        <v>0</v>
      </c>
      <c r="G892" s="14">
        <f>F892*E892</f>
        <v>0</v>
      </c>
      <c r="H892" s="18">
        <v>44358</v>
      </c>
      <c r="I892" s="84">
        <v>44312</v>
      </c>
      <c r="J892" s="134">
        <v>894</v>
      </c>
      <c r="K892" s="34">
        <v>60</v>
      </c>
      <c r="L892" s="14">
        <f>K892*E892</f>
        <v>1014.6</v>
      </c>
      <c r="M892" s="134">
        <v>158</v>
      </c>
      <c r="N892" s="12">
        <v>43873</v>
      </c>
      <c r="O892" s="141">
        <f t="shared" si="1223"/>
        <v>0</v>
      </c>
      <c r="P892" s="19">
        <f>O892*E892</f>
        <v>0</v>
      </c>
      <c r="Q892" s="20"/>
      <c r="R892" s="17"/>
      <c r="S892" s="124"/>
      <c r="T892" s="124"/>
      <c r="U892" s="16">
        <v>0</v>
      </c>
      <c r="V892" s="14">
        <f>U892*E892</f>
        <v>0</v>
      </c>
      <c r="W892" s="91"/>
      <c r="X892" s="83"/>
      <c r="Y892" s="3"/>
      <c r="Z892" s="3"/>
      <c r="AA892" s="3"/>
      <c r="AB892" s="43"/>
      <c r="AC892" s="43"/>
      <c r="AD892" s="43"/>
      <c r="AE892" s="43"/>
      <c r="AF892" s="45"/>
      <c r="AG892" s="45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  <c r="BJ892" s="43"/>
      <c r="BK892" s="43"/>
      <c r="BL892" s="43"/>
      <c r="BM892" s="43"/>
      <c r="BN892" s="43"/>
      <c r="BO892" s="43"/>
      <c r="BP892" s="43"/>
      <c r="BQ892" s="43"/>
      <c r="BR892" s="43"/>
      <c r="BS892" s="43"/>
      <c r="BT892" s="43"/>
      <c r="BU892" s="43"/>
      <c r="BV892" s="43"/>
      <c r="BW892" s="43"/>
      <c r="BX892" s="43"/>
      <c r="BY892" s="43"/>
      <c r="BZ892" s="43"/>
      <c r="CA892" s="43"/>
      <c r="CB892" s="43"/>
      <c r="CC892" s="43"/>
      <c r="CD892" s="43"/>
      <c r="CE892" s="43"/>
      <c r="CF892" s="43"/>
      <c r="CG892" s="43"/>
      <c r="CH892" s="43"/>
      <c r="CI892" s="43"/>
      <c r="CJ892" s="43"/>
      <c r="CK892" s="43"/>
      <c r="CL892" s="43"/>
      <c r="CM892" s="43"/>
      <c r="CN892" s="43"/>
      <c r="CO892" s="43"/>
      <c r="CP892" s="43"/>
      <c r="CQ892" s="43"/>
      <c r="CR892" s="43"/>
      <c r="CS892" s="43"/>
      <c r="CT892" s="43"/>
      <c r="CU892" s="43"/>
      <c r="CV892" s="43"/>
      <c r="CW892" s="43"/>
      <c r="CX892" s="43"/>
    </row>
    <row r="893" spans="1:102" ht="31.5" customHeight="1">
      <c r="A893" s="131">
        <v>18</v>
      </c>
      <c r="B893" s="13" t="s">
        <v>35</v>
      </c>
      <c r="C893" s="14" t="s">
        <v>20</v>
      </c>
      <c r="D893" s="131" t="s">
        <v>202</v>
      </c>
      <c r="E893" s="14">
        <v>20.27</v>
      </c>
      <c r="F893" s="131">
        <v>0</v>
      </c>
      <c r="G893" s="17">
        <f t="shared" ref="G893" si="1249">F893*E893</f>
        <v>0</v>
      </c>
      <c r="H893" s="18">
        <v>45091</v>
      </c>
      <c r="I893" s="12">
        <v>44356</v>
      </c>
      <c r="J893" s="134">
        <v>1504</v>
      </c>
      <c r="K893" s="141">
        <v>200</v>
      </c>
      <c r="L893" s="17">
        <f>K893*E893</f>
        <v>4054</v>
      </c>
      <c r="M893" s="141">
        <v>279</v>
      </c>
      <c r="N893" s="18">
        <v>43538</v>
      </c>
      <c r="O893" s="16">
        <f>K893-U893</f>
        <v>67</v>
      </c>
      <c r="P893" s="96">
        <f t="shared" ref="P893" si="1250">O893*E893</f>
        <v>1358.09</v>
      </c>
      <c r="Q893" s="131"/>
      <c r="R893" s="131"/>
      <c r="S893" s="131"/>
      <c r="T893" s="131"/>
      <c r="U893" s="131">
        <v>133</v>
      </c>
      <c r="V893" s="17">
        <f>U893*E893</f>
        <v>2695.91</v>
      </c>
      <c r="W893" s="81"/>
      <c r="X893" s="83"/>
      <c r="AF893" s="22"/>
      <c r="AG893" s="22"/>
    </row>
    <row r="894" spans="1:102" ht="38.25" customHeight="1">
      <c r="A894" s="141">
        <v>19</v>
      </c>
      <c r="B894" s="13" t="s">
        <v>44</v>
      </c>
      <c r="C894" s="14" t="s">
        <v>20</v>
      </c>
      <c r="D894" s="131" t="s">
        <v>144</v>
      </c>
      <c r="E894" s="96">
        <v>59.100999999999999</v>
      </c>
      <c r="F894" s="141">
        <v>0</v>
      </c>
      <c r="G894" s="96">
        <f t="shared" si="1242"/>
        <v>0</v>
      </c>
      <c r="H894" s="18">
        <v>44469</v>
      </c>
      <c r="I894" s="12">
        <v>44215</v>
      </c>
      <c r="J894" s="134">
        <v>104</v>
      </c>
      <c r="K894" s="141">
        <v>200</v>
      </c>
      <c r="L894" s="14">
        <f t="shared" si="1243"/>
        <v>11820.2</v>
      </c>
      <c r="M894" s="141">
        <v>1438</v>
      </c>
      <c r="N894" s="18">
        <v>44187</v>
      </c>
      <c r="O894" s="141">
        <f t="shared" si="1223"/>
        <v>0</v>
      </c>
      <c r="P894" s="19">
        <f t="shared" si="1229"/>
        <v>0</v>
      </c>
      <c r="Q894" s="97"/>
      <c r="R894" s="14"/>
      <c r="S894" s="14"/>
      <c r="T894" s="14"/>
      <c r="U894" s="141">
        <v>0</v>
      </c>
      <c r="V894" s="14">
        <f t="shared" si="1244"/>
        <v>0</v>
      </c>
      <c r="W894" s="71"/>
      <c r="X894" s="83">
        <f>G894-V894</f>
        <v>0</v>
      </c>
      <c r="AF894" s="22"/>
      <c r="AG894" s="22"/>
    </row>
    <row r="895" spans="1:102" ht="38.25" customHeight="1">
      <c r="A895" s="131">
        <v>20</v>
      </c>
      <c r="B895" s="13" t="s">
        <v>44</v>
      </c>
      <c r="C895" s="14" t="s">
        <v>20</v>
      </c>
      <c r="D895" s="131" t="s">
        <v>144</v>
      </c>
      <c r="E895" s="96">
        <v>59.100999999999999</v>
      </c>
      <c r="F895" s="141">
        <v>576</v>
      </c>
      <c r="G895" s="96">
        <f t="shared" ref="G895" si="1251">F895*E895</f>
        <v>34042.175999999999</v>
      </c>
      <c r="H895" s="18">
        <v>44469</v>
      </c>
      <c r="I895" s="12">
        <v>44272</v>
      </c>
      <c r="J895" s="134">
        <v>458</v>
      </c>
      <c r="K895" s="141">
        <v>700</v>
      </c>
      <c r="L895" s="14">
        <f t="shared" ref="L895" si="1252">K895*E895</f>
        <v>41370.699999999997</v>
      </c>
      <c r="M895" s="141">
        <v>228</v>
      </c>
      <c r="N895" s="18">
        <v>44259</v>
      </c>
      <c r="O895" s="141">
        <f t="shared" si="1223"/>
        <v>197</v>
      </c>
      <c r="P895" s="19">
        <f t="shared" ref="P895" si="1253">O895*E895</f>
        <v>11642.896999999999</v>
      </c>
      <c r="Q895" s="97"/>
      <c r="R895" s="14"/>
      <c r="S895" s="14"/>
      <c r="T895" s="14"/>
      <c r="U895" s="141">
        <v>379</v>
      </c>
      <c r="V895" s="14">
        <f t="shared" ref="V895" si="1254">U895*E895</f>
        <v>22399.278999999999</v>
      </c>
      <c r="W895" s="71"/>
      <c r="X895" s="83">
        <f>G895-V895</f>
        <v>11642.897000000001</v>
      </c>
      <c r="AF895" s="22"/>
      <c r="AG895" s="22"/>
    </row>
    <row r="896" spans="1:102" ht="51.75" customHeight="1">
      <c r="A896" s="141">
        <v>21</v>
      </c>
      <c r="B896" s="13" t="s">
        <v>100</v>
      </c>
      <c r="C896" s="124" t="s">
        <v>20</v>
      </c>
      <c r="D896" s="131" t="s">
        <v>89</v>
      </c>
      <c r="E896" s="23">
        <v>36.090000000000003</v>
      </c>
      <c r="F896" s="16">
        <v>0</v>
      </c>
      <c r="G896" s="17">
        <f t="shared" si="1242"/>
        <v>0</v>
      </c>
      <c r="H896" s="18">
        <v>44439</v>
      </c>
      <c r="I896" s="12"/>
      <c r="J896" s="134"/>
      <c r="K896" s="141"/>
      <c r="L896" s="14">
        <f t="shared" si="1243"/>
        <v>0</v>
      </c>
      <c r="M896" s="141">
        <v>1237</v>
      </c>
      <c r="N896" s="18">
        <v>43773</v>
      </c>
      <c r="O896" s="141">
        <f t="shared" si="1223"/>
        <v>0</v>
      </c>
      <c r="P896" s="19">
        <f t="shared" si="1229"/>
        <v>0</v>
      </c>
      <c r="Q896" s="20"/>
      <c r="R896" s="17"/>
      <c r="S896" s="28"/>
      <c r="T896" s="28"/>
      <c r="U896" s="16">
        <v>0</v>
      </c>
      <c r="V896" s="14">
        <f t="shared" si="1244"/>
        <v>0</v>
      </c>
      <c r="W896" s="71"/>
      <c r="Y896" s="21">
        <f>G896-V896</f>
        <v>0</v>
      </c>
      <c r="AE896" s="22"/>
      <c r="AF896" s="22"/>
    </row>
    <row r="897" spans="1:102" ht="51.75" customHeight="1">
      <c r="A897" s="131">
        <v>22</v>
      </c>
      <c r="B897" s="13" t="s">
        <v>100</v>
      </c>
      <c r="C897" s="124" t="s">
        <v>20</v>
      </c>
      <c r="D897" s="131" t="s">
        <v>95</v>
      </c>
      <c r="E897" s="23">
        <v>36.090000000000003</v>
      </c>
      <c r="F897" s="16">
        <v>61</v>
      </c>
      <c r="G897" s="17">
        <f t="shared" ref="G897" si="1255">F897*E897</f>
        <v>2201.4900000000002</v>
      </c>
      <c r="H897" s="18">
        <v>44439</v>
      </c>
      <c r="I897" s="12">
        <v>44272</v>
      </c>
      <c r="J897" s="134">
        <v>458</v>
      </c>
      <c r="K897" s="141">
        <v>250</v>
      </c>
      <c r="L897" s="14">
        <f t="shared" ref="L897" si="1256">K897*E897</f>
        <v>9022.5</v>
      </c>
      <c r="M897" s="141">
        <v>1237</v>
      </c>
      <c r="N897" s="18">
        <v>43773</v>
      </c>
      <c r="O897" s="141">
        <f t="shared" si="1223"/>
        <v>33</v>
      </c>
      <c r="P897" s="19">
        <f t="shared" ref="P897" si="1257">O897*E897</f>
        <v>1190.97</v>
      </c>
      <c r="Q897" s="20"/>
      <c r="R897" s="17"/>
      <c r="S897" s="28"/>
      <c r="T897" s="28"/>
      <c r="U897" s="16">
        <v>28</v>
      </c>
      <c r="V897" s="14">
        <f t="shared" ref="V897" si="1258">U897*E897</f>
        <v>1010.5200000000001</v>
      </c>
      <c r="W897" s="71"/>
      <c r="Y897" s="21">
        <f>G897-V897</f>
        <v>1190.9700000000003</v>
      </c>
      <c r="AE897" s="22"/>
      <c r="AF897" s="22"/>
    </row>
    <row r="898" spans="1:102" ht="34.5" customHeight="1">
      <c r="A898" s="141">
        <v>23</v>
      </c>
      <c r="B898" s="31" t="s">
        <v>77</v>
      </c>
      <c r="C898" s="131" t="s">
        <v>20</v>
      </c>
      <c r="D898" s="131" t="s">
        <v>154</v>
      </c>
      <c r="E898" s="32">
        <v>5.4969999999999999</v>
      </c>
      <c r="F898" s="16">
        <v>0</v>
      </c>
      <c r="G898" s="17">
        <f t="shared" ref="G898" si="1259">F898*E898</f>
        <v>0</v>
      </c>
      <c r="H898" s="33">
        <v>44396</v>
      </c>
      <c r="I898" s="12">
        <v>44215</v>
      </c>
      <c r="J898" s="134">
        <v>104</v>
      </c>
      <c r="K898" s="34">
        <v>300</v>
      </c>
      <c r="L898" s="14">
        <f>K898*E898</f>
        <v>1649.1</v>
      </c>
      <c r="M898" s="134">
        <v>1250</v>
      </c>
      <c r="N898" s="12">
        <v>44152</v>
      </c>
      <c r="O898" s="141">
        <f t="shared" si="1223"/>
        <v>0</v>
      </c>
      <c r="P898" s="19">
        <f t="shared" ref="P898" si="1260">O898*E898</f>
        <v>0</v>
      </c>
      <c r="Q898" s="20"/>
      <c r="R898" s="17"/>
      <c r="S898" s="124"/>
      <c r="T898" s="124"/>
      <c r="U898" s="16">
        <v>0</v>
      </c>
      <c r="V898" s="14">
        <f>U898*E898</f>
        <v>0</v>
      </c>
      <c r="W898" s="71"/>
      <c r="X898" s="83">
        <f>G898-V898</f>
        <v>0</v>
      </c>
      <c r="AF898" s="22"/>
      <c r="AG898" s="22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  <c r="BX898" s="6"/>
      <c r="BY898" s="6"/>
      <c r="BZ898" s="6"/>
      <c r="CA898" s="6"/>
      <c r="CB898" s="6"/>
      <c r="CC898" s="6"/>
      <c r="CD898" s="6"/>
      <c r="CE898" s="6"/>
      <c r="CF898" s="6"/>
      <c r="CG898" s="6"/>
      <c r="CH898" s="6"/>
      <c r="CI898" s="6"/>
      <c r="CJ898" s="6"/>
      <c r="CK898" s="6"/>
      <c r="CL898" s="6"/>
      <c r="CM898" s="6"/>
      <c r="CN898" s="6"/>
      <c r="CO898" s="6"/>
      <c r="CP898" s="6"/>
      <c r="CQ898" s="6"/>
      <c r="CR898" s="6"/>
      <c r="CS898" s="6"/>
      <c r="CT898" s="6"/>
      <c r="CU898" s="6"/>
      <c r="CV898" s="6"/>
      <c r="CW898" s="6"/>
      <c r="CX898" s="6"/>
    </row>
    <row r="899" spans="1:102" ht="34.5" customHeight="1">
      <c r="A899" s="131">
        <v>24</v>
      </c>
      <c r="B899" s="31" t="s">
        <v>77</v>
      </c>
      <c r="C899" s="131" t="s">
        <v>20</v>
      </c>
      <c r="D899" s="131" t="s">
        <v>154</v>
      </c>
      <c r="E899" s="32">
        <v>5.4969999999999999</v>
      </c>
      <c r="F899" s="16">
        <v>532</v>
      </c>
      <c r="G899" s="17">
        <f t="shared" si="1242"/>
        <v>2924.404</v>
      </c>
      <c r="H899" s="33">
        <v>44456</v>
      </c>
      <c r="I899" s="12">
        <v>44272</v>
      </c>
      <c r="J899" s="134">
        <v>458</v>
      </c>
      <c r="K899" s="34">
        <v>1130</v>
      </c>
      <c r="L899" s="14">
        <f>K899*E899</f>
        <v>6211.61</v>
      </c>
      <c r="M899" s="134">
        <v>1250</v>
      </c>
      <c r="N899" s="12">
        <v>44152</v>
      </c>
      <c r="O899" s="141">
        <f t="shared" si="1223"/>
        <v>277</v>
      </c>
      <c r="P899" s="19">
        <f t="shared" si="1229"/>
        <v>1522.6689999999999</v>
      </c>
      <c r="Q899" s="20"/>
      <c r="R899" s="17"/>
      <c r="S899" s="124"/>
      <c r="T899" s="124"/>
      <c r="U899" s="16">
        <v>255</v>
      </c>
      <c r="V899" s="14">
        <f>U899*E899</f>
        <v>1401.7349999999999</v>
      </c>
      <c r="W899" s="71"/>
      <c r="X899" s="83">
        <f>G899-V899</f>
        <v>1522.6690000000001</v>
      </c>
      <c r="AF899" s="22"/>
      <c r="AG899" s="22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  <c r="BX899" s="6"/>
      <c r="BY899" s="6"/>
      <c r="BZ899" s="6"/>
      <c r="CA899" s="6"/>
      <c r="CB899" s="6"/>
      <c r="CC899" s="6"/>
      <c r="CD899" s="6"/>
      <c r="CE899" s="6"/>
      <c r="CF899" s="6"/>
      <c r="CG899" s="6"/>
      <c r="CH899" s="6"/>
      <c r="CI899" s="6"/>
      <c r="CJ899" s="6"/>
      <c r="CK899" s="6"/>
      <c r="CL899" s="6"/>
      <c r="CM899" s="6"/>
      <c r="CN899" s="6"/>
      <c r="CO899" s="6"/>
      <c r="CP899" s="6"/>
      <c r="CQ899" s="6"/>
      <c r="CR899" s="6"/>
      <c r="CS899" s="6"/>
      <c r="CT899" s="6"/>
      <c r="CU899" s="6"/>
      <c r="CV899" s="6"/>
      <c r="CW899" s="6"/>
      <c r="CX899" s="6"/>
    </row>
    <row r="900" spans="1:102" s="27" customFormat="1" ht="30.75" customHeight="1">
      <c r="A900" s="141">
        <v>25</v>
      </c>
      <c r="B900" s="31" t="s">
        <v>42</v>
      </c>
      <c r="C900" s="14" t="s">
        <v>20</v>
      </c>
      <c r="D900" s="131" t="s">
        <v>113</v>
      </c>
      <c r="E900" s="32">
        <v>132.83000000000001</v>
      </c>
      <c r="F900" s="16">
        <v>384</v>
      </c>
      <c r="G900" s="14">
        <f>F900*E900</f>
        <v>51006.720000000001</v>
      </c>
      <c r="H900" s="33">
        <v>44469</v>
      </c>
      <c r="I900" s="84">
        <v>44312</v>
      </c>
      <c r="J900" s="134">
        <v>894</v>
      </c>
      <c r="K900" s="34">
        <v>500</v>
      </c>
      <c r="L900" s="14">
        <f>K900*E900</f>
        <v>66415</v>
      </c>
      <c r="M900" s="134">
        <v>96</v>
      </c>
      <c r="N900" s="12">
        <v>43866</v>
      </c>
      <c r="O900" s="141">
        <f t="shared" si="1223"/>
        <v>160</v>
      </c>
      <c r="P900" s="19">
        <f t="shared" ref="P900" si="1261">O900*E900</f>
        <v>21252.800000000003</v>
      </c>
      <c r="Q900" s="20"/>
      <c r="R900" s="17"/>
      <c r="S900" s="124"/>
      <c r="T900" s="124"/>
      <c r="U900" s="16">
        <v>224</v>
      </c>
      <c r="V900" s="14">
        <f>U900*E900</f>
        <v>29753.920000000002</v>
      </c>
      <c r="W900" s="71"/>
      <c r="X900" s="83">
        <f>G900-V900</f>
        <v>21252.799999999999</v>
      </c>
      <c r="Y900" s="4"/>
      <c r="Z900" s="4"/>
      <c r="AA900" s="4"/>
      <c r="AB900" s="5"/>
      <c r="AC900" s="5"/>
      <c r="AD900" s="5"/>
      <c r="AE900" s="5"/>
      <c r="AF900" s="22"/>
      <c r="AG900" s="22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</row>
    <row r="901" spans="1:102" ht="30.75" customHeight="1">
      <c r="A901" s="131">
        <v>26</v>
      </c>
      <c r="B901" s="31" t="s">
        <v>42</v>
      </c>
      <c r="C901" s="14" t="s">
        <v>20</v>
      </c>
      <c r="D901" s="131" t="s">
        <v>130</v>
      </c>
      <c r="E901" s="32">
        <v>132.97</v>
      </c>
      <c r="F901" s="16">
        <v>0</v>
      </c>
      <c r="G901" s="14">
        <f t="shared" si="1242"/>
        <v>0</v>
      </c>
      <c r="H901" s="33">
        <v>44316</v>
      </c>
      <c r="I901" s="12"/>
      <c r="J901" s="134"/>
      <c r="K901" s="34"/>
      <c r="L901" s="14">
        <f t="shared" si="1243"/>
        <v>0</v>
      </c>
      <c r="M901" s="134">
        <v>52</v>
      </c>
      <c r="N901" s="12">
        <v>43485</v>
      </c>
      <c r="O901" s="141">
        <f t="shared" si="1223"/>
        <v>0</v>
      </c>
      <c r="P901" s="19">
        <f t="shared" si="1229"/>
        <v>0</v>
      </c>
      <c r="Q901" s="20"/>
      <c r="R901" s="17"/>
      <c r="S901" s="124"/>
      <c r="T901" s="124"/>
      <c r="U901" s="16">
        <v>0</v>
      </c>
      <c r="V901" s="14">
        <f t="shared" si="1244"/>
        <v>0</v>
      </c>
      <c r="W901" s="71"/>
      <c r="X901" s="83"/>
      <c r="AF901" s="22"/>
      <c r="AG901" s="22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  <c r="BX901" s="6"/>
      <c r="BY901" s="6"/>
      <c r="BZ901" s="6"/>
      <c r="CA901" s="6"/>
      <c r="CB901" s="6"/>
      <c r="CC901" s="6"/>
      <c r="CD901" s="6"/>
      <c r="CE901" s="6"/>
      <c r="CF901" s="6"/>
      <c r="CG901" s="6"/>
      <c r="CH901" s="6"/>
      <c r="CI901" s="6"/>
      <c r="CJ901" s="6"/>
      <c r="CK901" s="6"/>
      <c r="CL901" s="6"/>
      <c r="CM901" s="6"/>
      <c r="CN901" s="6"/>
      <c r="CO901" s="6"/>
      <c r="CP901" s="6"/>
      <c r="CQ901" s="6"/>
      <c r="CR901" s="6"/>
      <c r="CS901" s="6"/>
      <c r="CT901" s="6"/>
      <c r="CU901" s="6"/>
      <c r="CV901" s="6"/>
      <c r="CW901" s="6"/>
      <c r="CX901" s="6"/>
    </row>
    <row r="902" spans="1:102" ht="30.75" customHeight="1">
      <c r="A902" s="141">
        <v>27</v>
      </c>
      <c r="B902" s="31" t="s">
        <v>42</v>
      </c>
      <c r="C902" s="14" t="s">
        <v>20</v>
      </c>
      <c r="D902" s="131" t="s">
        <v>110</v>
      </c>
      <c r="E902" s="32">
        <v>123.47</v>
      </c>
      <c r="F902" s="16">
        <v>0</v>
      </c>
      <c r="G902" s="14">
        <f t="shared" si="1242"/>
        <v>0</v>
      </c>
      <c r="H902" s="33">
        <v>44439</v>
      </c>
      <c r="I902" s="12"/>
      <c r="J902" s="134"/>
      <c r="K902" s="34"/>
      <c r="L902" s="14">
        <f t="shared" si="1243"/>
        <v>0</v>
      </c>
      <c r="M902" s="134">
        <v>52</v>
      </c>
      <c r="N902" s="12">
        <v>43485</v>
      </c>
      <c r="O902" s="141">
        <f t="shared" si="1223"/>
        <v>0</v>
      </c>
      <c r="P902" s="19">
        <f t="shared" si="1229"/>
        <v>0</v>
      </c>
      <c r="Q902" s="20"/>
      <c r="R902" s="17"/>
      <c r="S902" s="124"/>
      <c r="T902" s="124"/>
      <c r="U902" s="16">
        <v>0</v>
      </c>
      <c r="V902" s="14">
        <f t="shared" si="1244"/>
        <v>0</v>
      </c>
      <c r="W902" s="71"/>
      <c r="X902" s="83"/>
      <c r="AF902" s="22"/>
      <c r="AG902" s="22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/>
      <c r="BY902" s="6"/>
      <c r="BZ902" s="6"/>
      <c r="CA902" s="6"/>
      <c r="CB902" s="6"/>
      <c r="CC902" s="6"/>
      <c r="CD902" s="6"/>
      <c r="CE902" s="6"/>
      <c r="CF902" s="6"/>
      <c r="CG902" s="6"/>
      <c r="CH902" s="6"/>
      <c r="CI902" s="6"/>
      <c r="CJ902" s="6"/>
      <c r="CK902" s="6"/>
      <c r="CL902" s="6"/>
      <c r="CM902" s="6"/>
      <c r="CN902" s="6"/>
      <c r="CO902" s="6"/>
      <c r="CP902" s="6"/>
      <c r="CQ902" s="6"/>
      <c r="CR902" s="6"/>
      <c r="CS902" s="6"/>
      <c r="CT902" s="6"/>
      <c r="CU902" s="6"/>
      <c r="CV902" s="6"/>
      <c r="CW902" s="6"/>
      <c r="CX902" s="6"/>
    </row>
    <row r="903" spans="1:102" ht="38.25" customHeight="1">
      <c r="A903" s="131">
        <v>28</v>
      </c>
      <c r="B903" s="31" t="s">
        <v>42</v>
      </c>
      <c r="C903" s="14" t="s">
        <v>20</v>
      </c>
      <c r="D903" s="131" t="s">
        <v>155</v>
      </c>
      <c r="E903" s="32">
        <v>132.83000000000001</v>
      </c>
      <c r="F903" s="16">
        <v>0</v>
      </c>
      <c r="G903" s="14">
        <f t="shared" si="1242"/>
        <v>0</v>
      </c>
      <c r="H903" s="33">
        <v>44469</v>
      </c>
      <c r="I903" s="12">
        <v>44215</v>
      </c>
      <c r="J903" s="134">
        <v>104</v>
      </c>
      <c r="K903" s="141">
        <v>200</v>
      </c>
      <c r="L903" s="14">
        <f t="shared" si="1243"/>
        <v>26566.000000000004</v>
      </c>
      <c r="M903" s="134">
        <v>1312</v>
      </c>
      <c r="N903" s="12">
        <v>44159</v>
      </c>
      <c r="O903" s="141">
        <f t="shared" si="1223"/>
        <v>0</v>
      </c>
      <c r="P903" s="19">
        <f t="shared" si="1229"/>
        <v>0</v>
      </c>
      <c r="Q903" s="97"/>
      <c r="R903" s="14"/>
      <c r="S903" s="14"/>
      <c r="T903" s="14"/>
      <c r="U903" s="16">
        <v>0</v>
      </c>
      <c r="V903" s="14">
        <f t="shared" si="1244"/>
        <v>0</v>
      </c>
      <c r="W903" s="71"/>
      <c r="X903" s="83"/>
      <c r="AF903" s="22"/>
      <c r="AG903" s="22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  <c r="CC903" s="6"/>
      <c r="CD903" s="6"/>
      <c r="CE903" s="6"/>
      <c r="CF903" s="6"/>
      <c r="CG903" s="6"/>
      <c r="CH903" s="6"/>
      <c r="CI903" s="6"/>
      <c r="CJ903" s="6"/>
      <c r="CK903" s="6"/>
      <c r="CL903" s="6"/>
      <c r="CM903" s="6"/>
      <c r="CN903" s="6"/>
      <c r="CO903" s="6"/>
      <c r="CP903" s="6"/>
      <c r="CQ903" s="6"/>
      <c r="CR903" s="6"/>
      <c r="CS903" s="6"/>
      <c r="CT903" s="6"/>
      <c r="CU903" s="6"/>
      <c r="CV903" s="6"/>
      <c r="CW903" s="6"/>
      <c r="CX903" s="6"/>
    </row>
    <row r="904" spans="1:102" ht="18" customHeight="1">
      <c r="A904" s="35"/>
      <c r="B904" s="36" t="s">
        <v>14</v>
      </c>
      <c r="C904" s="128"/>
      <c r="D904" s="41"/>
      <c r="E904" s="41"/>
      <c r="F904" s="42">
        <f>SUM(F876:F903)</f>
        <v>2665</v>
      </c>
      <c r="G904" s="41">
        <f>SUM(G876:G903)</f>
        <v>101450.557</v>
      </c>
      <c r="H904" s="82"/>
      <c r="I904" s="82"/>
      <c r="J904" s="38"/>
      <c r="K904" s="128">
        <f>SUM(K876:K903)</f>
        <v>7940</v>
      </c>
      <c r="L904" s="41">
        <f>SUM(L876:L903)</f>
        <v>217206.44</v>
      </c>
      <c r="M904" s="128"/>
      <c r="N904" s="82"/>
      <c r="O904" s="128">
        <f>SUM(O876:O903)</f>
        <v>1915</v>
      </c>
      <c r="P904" s="94">
        <f>SUM(P876:P903)</f>
        <v>56289.748000000007</v>
      </c>
      <c r="Q904" s="133"/>
      <c r="R904" s="41"/>
      <c r="S904" s="133"/>
      <c r="T904" s="133"/>
      <c r="U904" s="42">
        <f>SUM(U876:U903)</f>
        <v>2930</v>
      </c>
      <c r="V904" s="41">
        <f>SUM(V876:V903)</f>
        <v>66395.298999999999</v>
      </c>
      <c r="W904" s="89"/>
      <c r="X904" s="83">
        <f>G904-V904</f>
        <v>35055.258000000002</v>
      </c>
      <c r="AF904" s="22"/>
      <c r="AG904" s="22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  <c r="CB904" s="6"/>
      <c r="CC904" s="6"/>
      <c r="CD904" s="6"/>
      <c r="CE904" s="6"/>
      <c r="CF904" s="6"/>
      <c r="CG904" s="6"/>
      <c r="CH904" s="6"/>
      <c r="CI904" s="6"/>
      <c r="CJ904" s="6"/>
      <c r="CK904" s="6"/>
      <c r="CL904" s="6"/>
      <c r="CM904" s="6"/>
      <c r="CN904" s="6"/>
      <c r="CO904" s="6"/>
      <c r="CP904" s="6"/>
      <c r="CQ904" s="6"/>
      <c r="CR904" s="6"/>
      <c r="CS904" s="6"/>
      <c r="CT904" s="6"/>
      <c r="CU904" s="6"/>
      <c r="CV904" s="6"/>
      <c r="CW904" s="6"/>
      <c r="CX904" s="6"/>
    </row>
    <row r="905" spans="1:102" ht="18" customHeight="1">
      <c r="A905" s="214" t="s">
        <v>63</v>
      </c>
      <c r="B905" s="215"/>
      <c r="C905" s="215"/>
      <c r="D905" s="215"/>
      <c r="E905" s="215"/>
      <c r="F905" s="215"/>
      <c r="G905" s="215"/>
      <c r="H905" s="215"/>
      <c r="I905" s="215"/>
      <c r="J905" s="215"/>
      <c r="K905" s="215"/>
      <c r="L905" s="215"/>
      <c r="M905" s="215"/>
      <c r="N905" s="215"/>
      <c r="O905" s="215"/>
      <c r="P905" s="215"/>
      <c r="Q905" s="215"/>
      <c r="R905" s="215"/>
      <c r="S905" s="215"/>
      <c r="T905" s="215"/>
      <c r="U905" s="215"/>
      <c r="V905" s="216"/>
      <c r="W905" s="100"/>
      <c r="X905" s="83">
        <f>G905-V905</f>
        <v>0</v>
      </c>
      <c r="AF905" s="22"/>
      <c r="AG905" s="22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  <c r="BX905" s="6"/>
      <c r="BY905" s="6"/>
      <c r="BZ905" s="6"/>
      <c r="CA905" s="6"/>
      <c r="CB905" s="6"/>
      <c r="CC905" s="6"/>
      <c r="CD905" s="6"/>
      <c r="CE905" s="6"/>
      <c r="CF905" s="6"/>
      <c r="CG905" s="6"/>
      <c r="CH905" s="6"/>
      <c r="CI905" s="6"/>
      <c r="CJ905" s="6"/>
      <c r="CK905" s="6"/>
      <c r="CL905" s="6"/>
      <c r="CM905" s="6"/>
      <c r="CN905" s="6"/>
      <c r="CO905" s="6"/>
      <c r="CP905" s="6"/>
      <c r="CQ905" s="6"/>
      <c r="CR905" s="6"/>
      <c r="CS905" s="6"/>
      <c r="CT905" s="6"/>
      <c r="CU905" s="6"/>
      <c r="CV905" s="6"/>
      <c r="CW905" s="6"/>
      <c r="CX905" s="6"/>
    </row>
    <row r="906" spans="1:102" ht="25.5" customHeight="1">
      <c r="A906" s="189">
        <v>1</v>
      </c>
      <c r="B906" s="13" t="s">
        <v>40</v>
      </c>
      <c r="C906" s="14" t="s">
        <v>20</v>
      </c>
      <c r="D906" s="131" t="s">
        <v>136</v>
      </c>
      <c r="E906" s="15">
        <v>5.8849999999999998</v>
      </c>
      <c r="F906" s="16">
        <v>0</v>
      </c>
      <c r="G906" s="17">
        <f t="shared" ref="G906:G935" si="1262">F906*E906</f>
        <v>0</v>
      </c>
      <c r="H906" s="18">
        <v>44926</v>
      </c>
      <c r="I906" s="12"/>
      <c r="J906" s="134"/>
      <c r="K906" s="141"/>
      <c r="L906" s="14">
        <f>K906*E906</f>
        <v>0</v>
      </c>
      <c r="M906" s="141">
        <v>816</v>
      </c>
      <c r="N906" s="18">
        <v>44050</v>
      </c>
      <c r="O906" s="141">
        <f t="shared" ref="O906:O935" si="1263">F906-U906</f>
        <v>0</v>
      </c>
      <c r="P906" s="96">
        <f t="shared" ref="P906:P935" si="1264">O906*E906</f>
        <v>0</v>
      </c>
      <c r="Q906" s="20"/>
      <c r="R906" s="17"/>
      <c r="S906" s="14"/>
      <c r="T906" s="14"/>
      <c r="U906" s="16">
        <v>0</v>
      </c>
      <c r="V906" s="14">
        <f>U906*E906</f>
        <v>0</v>
      </c>
      <c r="W906" s="71"/>
      <c r="X906" s="83">
        <f>G906-V906</f>
        <v>0</v>
      </c>
      <c r="AF906" s="22"/>
      <c r="AG906" s="22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6"/>
      <c r="CM906" s="6"/>
      <c r="CN906" s="6"/>
      <c r="CO906" s="6"/>
      <c r="CP906" s="6"/>
      <c r="CQ906" s="6"/>
      <c r="CR906" s="6"/>
      <c r="CS906" s="6"/>
      <c r="CT906" s="6"/>
      <c r="CU906" s="6"/>
      <c r="CV906" s="6"/>
      <c r="CW906" s="6"/>
      <c r="CX906" s="6"/>
    </row>
    <row r="907" spans="1:102" ht="25.5" customHeight="1">
      <c r="A907" s="131">
        <v>2</v>
      </c>
      <c r="B907" s="13" t="s">
        <v>40</v>
      </c>
      <c r="C907" s="14" t="s">
        <v>20</v>
      </c>
      <c r="D907" s="131" t="s">
        <v>189</v>
      </c>
      <c r="E907" s="15">
        <v>5.7190000000000003</v>
      </c>
      <c r="F907" s="16">
        <v>50</v>
      </c>
      <c r="G907" s="17">
        <f>F907*E907</f>
        <v>285.95</v>
      </c>
      <c r="H907" s="18">
        <v>44926</v>
      </c>
      <c r="I907" s="84">
        <v>44292</v>
      </c>
      <c r="J907" s="134">
        <v>698</v>
      </c>
      <c r="K907" s="141">
        <v>130</v>
      </c>
      <c r="L907" s="14">
        <f>K907*E907</f>
        <v>743.47</v>
      </c>
      <c r="M907" s="141">
        <v>347</v>
      </c>
      <c r="N907" s="18">
        <v>44287</v>
      </c>
      <c r="O907" s="141">
        <f t="shared" si="1263"/>
        <v>10</v>
      </c>
      <c r="P907" s="19">
        <f t="shared" si="1264"/>
        <v>57.190000000000005</v>
      </c>
      <c r="Q907" s="20"/>
      <c r="R907" s="17"/>
      <c r="S907" s="14"/>
      <c r="T907" s="14"/>
      <c r="U907" s="16">
        <v>40</v>
      </c>
      <c r="V907" s="14">
        <f>U907*E907</f>
        <v>228.76000000000002</v>
      </c>
      <c r="W907" s="71"/>
      <c r="X907" s="83"/>
      <c r="AF907" s="22"/>
      <c r="AG907" s="22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/>
      <c r="CA907" s="6"/>
      <c r="CB907" s="6"/>
      <c r="CC907" s="6"/>
      <c r="CD907" s="6"/>
      <c r="CE907" s="6"/>
      <c r="CF907" s="6"/>
      <c r="CG907" s="6"/>
      <c r="CH907" s="6"/>
      <c r="CI907" s="6"/>
      <c r="CJ907" s="6"/>
      <c r="CK907" s="6"/>
      <c r="CL907" s="6"/>
      <c r="CM907" s="6"/>
      <c r="CN907" s="6"/>
      <c r="CO907" s="6"/>
      <c r="CP907" s="6"/>
      <c r="CQ907" s="6"/>
      <c r="CR907" s="6"/>
      <c r="CS907" s="6"/>
      <c r="CT907" s="6"/>
      <c r="CU907" s="6"/>
      <c r="CV907" s="6"/>
      <c r="CW907" s="6"/>
      <c r="CX907" s="6"/>
    </row>
    <row r="908" spans="1:102" s="27" customFormat="1" ht="47.25" customHeight="1">
      <c r="A908" s="189">
        <v>3</v>
      </c>
      <c r="B908" s="13" t="s">
        <v>40</v>
      </c>
      <c r="C908" s="14" t="s">
        <v>20</v>
      </c>
      <c r="D908" s="131" t="s">
        <v>189</v>
      </c>
      <c r="E908" s="23">
        <v>5.7190000000000003</v>
      </c>
      <c r="F908" s="141">
        <v>0</v>
      </c>
      <c r="G908" s="17">
        <f>F908*E908</f>
        <v>0</v>
      </c>
      <c r="H908" s="18">
        <v>44926</v>
      </c>
      <c r="I908" s="12">
        <v>44349</v>
      </c>
      <c r="J908" s="134">
        <v>1278</v>
      </c>
      <c r="K908" s="141">
        <v>100</v>
      </c>
      <c r="L908" s="14">
        <f>K908*E908</f>
        <v>571.9</v>
      </c>
      <c r="M908" s="141">
        <v>816</v>
      </c>
      <c r="N908" s="18">
        <v>44050</v>
      </c>
      <c r="O908" s="16">
        <f>K908-U908</f>
        <v>35</v>
      </c>
      <c r="P908" s="19">
        <f>O908*E908</f>
        <v>200.16500000000002</v>
      </c>
      <c r="Q908" s="97"/>
      <c r="R908" s="14"/>
      <c r="S908" s="14"/>
      <c r="T908" s="14"/>
      <c r="U908" s="141">
        <v>65</v>
      </c>
      <c r="V908" s="14">
        <f>U908*E908</f>
        <v>371.73500000000001</v>
      </c>
      <c r="W908" s="71"/>
      <c r="X908" s="156">
        <f>G908-V908</f>
        <v>-371.73500000000001</v>
      </c>
      <c r="Y908" s="25"/>
      <c r="Z908" s="25"/>
      <c r="AA908" s="25"/>
      <c r="AB908" s="26"/>
      <c r="AC908" s="26"/>
      <c r="AD908" s="26"/>
      <c r="AE908" s="26"/>
      <c r="AF908" s="157"/>
      <c r="AG908" s="157"/>
    </row>
    <row r="909" spans="1:102" ht="30" customHeight="1">
      <c r="A909" s="131">
        <v>4</v>
      </c>
      <c r="B909" s="13" t="s">
        <v>39</v>
      </c>
      <c r="C909" s="14" t="s">
        <v>20</v>
      </c>
      <c r="D909" s="131" t="s">
        <v>119</v>
      </c>
      <c r="E909" s="135">
        <v>3.2789999999999999</v>
      </c>
      <c r="F909" s="16">
        <v>0</v>
      </c>
      <c r="G909" s="14">
        <f t="shared" si="1262"/>
        <v>0</v>
      </c>
      <c r="H909" s="18">
        <v>44347</v>
      </c>
      <c r="I909" s="12">
        <v>44271</v>
      </c>
      <c r="J909" s="134">
        <v>451</v>
      </c>
      <c r="K909" s="141">
        <v>650</v>
      </c>
      <c r="L909" s="14">
        <f>K909*E909</f>
        <v>2131.35</v>
      </c>
      <c r="M909" s="141">
        <v>312</v>
      </c>
      <c r="N909" s="18">
        <v>43903</v>
      </c>
      <c r="O909" s="141">
        <f t="shared" si="1263"/>
        <v>0</v>
      </c>
      <c r="P909" s="96">
        <f t="shared" si="1264"/>
        <v>0</v>
      </c>
      <c r="Q909" s="131"/>
      <c r="R909" s="17"/>
      <c r="S909" s="28"/>
      <c r="T909" s="28"/>
      <c r="U909" s="16">
        <v>0</v>
      </c>
      <c r="V909" s="14">
        <f>U909*E909</f>
        <v>0</v>
      </c>
      <c r="W909" s="71"/>
      <c r="X909" s="83"/>
      <c r="AF909" s="22"/>
      <c r="AG909" s="22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  <c r="BX909" s="6"/>
      <c r="BY909" s="6"/>
      <c r="BZ909" s="6"/>
      <c r="CA909" s="6"/>
      <c r="CB909" s="6"/>
      <c r="CC909" s="6"/>
      <c r="CD909" s="6"/>
      <c r="CE909" s="6"/>
      <c r="CF909" s="6"/>
      <c r="CG909" s="6"/>
      <c r="CH909" s="6"/>
      <c r="CI909" s="6"/>
      <c r="CJ909" s="6"/>
      <c r="CK909" s="6"/>
      <c r="CL909" s="6"/>
      <c r="CM909" s="6"/>
      <c r="CN909" s="6"/>
      <c r="CO909" s="6"/>
      <c r="CP909" s="6"/>
      <c r="CQ909" s="6"/>
      <c r="CR909" s="6"/>
      <c r="CS909" s="6"/>
      <c r="CT909" s="6"/>
      <c r="CU909" s="6"/>
      <c r="CV909" s="6"/>
      <c r="CW909" s="6"/>
      <c r="CX909" s="6"/>
    </row>
    <row r="910" spans="1:102" ht="49.5" customHeight="1">
      <c r="A910" s="189">
        <v>5</v>
      </c>
      <c r="B910" s="13" t="s">
        <v>197</v>
      </c>
      <c r="C910" s="14" t="s">
        <v>20</v>
      </c>
      <c r="D910" s="131" t="s">
        <v>177</v>
      </c>
      <c r="E910" s="23">
        <v>4.6639999999999997</v>
      </c>
      <c r="F910" s="16">
        <v>0</v>
      </c>
      <c r="G910" s="17">
        <f>F910*E910</f>
        <v>0</v>
      </c>
      <c r="H910" s="18">
        <v>45107</v>
      </c>
      <c r="I910" s="12">
        <v>44349</v>
      </c>
      <c r="J910" s="134">
        <v>1278</v>
      </c>
      <c r="K910" s="34">
        <v>400</v>
      </c>
      <c r="L910" s="14">
        <f t="shared" ref="L910" si="1265">K910*E910</f>
        <v>1865.6</v>
      </c>
      <c r="M910" s="141">
        <v>566</v>
      </c>
      <c r="N910" s="18">
        <v>44337</v>
      </c>
      <c r="O910" s="16">
        <f>K910-U910</f>
        <v>40</v>
      </c>
      <c r="P910" s="19">
        <f t="shared" si="1264"/>
        <v>186.56</v>
      </c>
      <c r="Q910" s="20"/>
      <c r="R910" s="17"/>
      <c r="S910" s="14"/>
      <c r="T910" s="14"/>
      <c r="U910" s="16">
        <v>360</v>
      </c>
      <c r="V910" s="14">
        <f t="shared" ref="V910" si="1266">U910*E910</f>
        <v>1679.04</v>
      </c>
      <c r="W910" s="71"/>
      <c r="Y910" s="21">
        <f>G910-V910</f>
        <v>-1679.04</v>
      </c>
      <c r="AE910" s="22"/>
      <c r="AF910" s="22"/>
    </row>
    <row r="911" spans="1:102" ht="50.25" customHeight="1">
      <c r="A911" s="131">
        <v>6</v>
      </c>
      <c r="B911" s="13" t="s">
        <v>45</v>
      </c>
      <c r="C911" s="14" t="s">
        <v>20</v>
      </c>
      <c r="D911" s="131" t="s">
        <v>186</v>
      </c>
      <c r="E911" s="96">
        <v>5.4130000000000003</v>
      </c>
      <c r="F911" s="141">
        <v>45</v>
      </c>
      <c r="G911" s="96">
        <f t="shared" si="1262"/>
        <v>243.58500000000001</v>
      </c>
      <c r="H911" s="18">
        <v>44804</v>
      </c>
      <c r="I911" s="12">
        <v>44271</v>
      </c>
      <c r="J911" s="134">
        <v>451</v>
      </c>
      <c r="K911" s="141">
        <v>150</v>
      </c>
      <c r="L911" s="14">
        <f>K911*E911</f>
        <v>811.95</v>
      </c>
      <c r="M911" s="141">
        <v>260</v>
      </c>
      <c r="N911" s="18">
        <v>44008</v>
      </c>
      <c r="O911" s="141">
        <f t="shared" si="1263"/>
        <v>35</v>
      </c>
      <c r="P911" s="19">
        <f t="shared" si="1264"/>
        <v>189.45500000000001</v>
      </c>
      <c r="Q911" s="97"/>
      <c r="R911" s="14"/>
      <c r="S911" s="14"/>
      <c r="T911" s="14"/>
      <c r="U911" s="141">
        <v>10</v>
      </c>
      <c r="V911" s="14">
        <f>U911*E911</f>
        <v>54.13</v>
      </c>
      <c r="W911" s="71"/>
      <c r="X911" s="83"/>
      <c r="AF911" s="22"/>
      <c r="AG911" s="22"/>
    </row>
    <row r="912" spans="1:102" ht="50.25" customHeight="1">
      <c r="A912" s="189">
        <v>7</v>
      </c>
      <c r="B912" s="13" t="s">
        <v>45</v>
      </c>
      <c r="C912" s="14" t="s">
        <v>20</v>
      </c>
      <c r="D912" s="131" t="s">
        <v>186</v>
      </c>
      <c r="E912" s="96">
        <v>5.4130000000000003</v>
      </c>
      <c r="F912" s="16">
        <v>0</v>
      </c>
      <c r="G912" s="96">
        <f t="shared" si="1262"/>
        <v>0</v>
      </c>
      <c r="H912" s="18">
        <v>44804</v>
      </c>
      <c r="I912" s="12">
        <v>44349</v>
      </c>
      <c r="J912" s="134">
        <v>1278</v>
      </c>
      <c r="K912" s="141">
        <v>50</v>
      </c>
      <c r="L912" s="14">
        <f t="shared" ref="L912" si="1267">K912*E912</f>
        <v>270.65000000000003</v>
      </c>
      <c r="M912" s="141">
        <v>566</v>
      </c>
      <c r="N912" s="18">
        <v>44337</v>
      </c>
      <c r="O912" s="16">
        <f>K912-U912</f>
        <v>5</v>
      </c>
      <c r="P912" s="19">
        <f t="shared" si="1264"/>
        <v>27.065000000000001</v>
      </c>
      <c r="Q912" s="20"/>
      <c r="R912" s="17"/>
      <c r="S912" s="14"/>
      <c r="T912" s="14"/>
      <c r="U912" s="16">
        <v>45</v>
      </c>
      <c r="V912" s="14">
        <f t="shared" ref="V912" si="1268">U912*E912</f>
        <v>243.58500000000001</v>
      </c>
      <c r="W912" s="71"/>
      <c r="X912" s="83"/>
      <c r="AF912" s="22"/>
      <c r="AG912" s="22"/>
    </row>
    <row r="913" spans="1:102" s="27" customFormat="1" ht="52.5" customHeight="1">
      <c r="A913" s="131">
        <v>8</v>
      </c>
      <c r="B913" s="13" t="s">
        <v>187</v>
      </c>
      <c r="C913" s="14" t="s">
        <v>20</v>
      </c>
      <c r="D913" s="131" t="s">
        <v>185</v>
      </c>
      <c r="E913" s="23">
        <v>3.8170000000000002</v>
      </c>
      <c r="F913" s="16">
        <v>20</v>
      </c>
      <c r="G913" s="17">
        <f t="shared" si="1262"/>
        <v>76.34</v>
      </c>
      <c r="H913" s="18">
        <v>44651</v>
      </c>
      <c r="I913" s="12">
        <v>44271</v>
      </c>
      <c r="J913" s="134">
        <v>451</v>
      </c>
      <c r="K913" s="141">
        <v>140</v>
      </c>
      <c r="L913" s="14">
        <f t="shared" ref="L913" si="1269">K913*E913</f>
        <v>534.38</v>
      </c>
      <c r="M913" s="141">
        <v>273</v>
      </c>
      <c r="N913" s="18">
        <v>44267</v>
      </c>
      <c r="O913" s="141">
        <f t="shared" si="1263"/>
        <v>20</v>
      </c>
      <c r="P913" s="19">
        <f t="shared" si="1264"/>
        <v>76.34</v>
      </c>
      <c r="Q913" s="20"/>
      <c r="R913" s="17"/>
      <c r="S913" s="14"/>
      <c r="T913" s="14"/>
      <c r="U913" s="16">
        <v>0</v>
      </c>
      <c r="V913" s="14">
        <f t="shared" ref="V913" si="1270">U913*E913</f>
        <v>0</v>
      </c>
      <c r="W913" s="71"/>
      <c r="X913" s="24"/>
      <c r="Y913" s="21">
        <f t="shared" ref="Y913" si="1271">G913-V913</f>
        <v>76.34</v>
      </c>
      <c r="Z913" s="25"/>
      <c r="AA913" s="25"/>
      <c r="AB913" s="26"/>
      <c r="AC913" s="26"/>
      <c r="AD913" s="26"/>
      <c r="AE913" s="22"/>
      <c r="AF913" s="22"/>
      <c r="AG913" s="26"/>
      <c r="AH913" s="26"/>
      <c r="AI913" s="26"/>
      <c r="AJ913" s="26"/>
      <c r="AK913" s="26"/>
      <c r="AL913" s="26"/>
      <c r="AM913" s="26"/>
      <c r="AN913" s="26"/>
      <c r="AO913" s="26"/>
      <c r="AP913" s="26"/>
      <c r="AQ913" s="26"/>
      <c r="AR913" s="26"/>
      <c r="AS913" s="26"/>
      <c r="AT913" s="26"/>
      <c r="AU913" s="26"/>
      <c r="AV913" s="26"/>
      <c r="AW913" s="26"/>
      <c r="AX913" s="26"/>
      <c r="AY913" s="26"/>
      <c r="AZ913" s="26"/>
      <c r="BA913" s="26"/>
      <c r="BB913" s="26"/>
      <c r="BC913" s="26"/>
      <c r="BD913" s="26"/>
      <c r="BE913" s="26"/>
      <c r="BF913" s="26"/>
      <c r="BG913" s="26"/>
      <c r="BH913" s="26"/>
      <c r="BI913" s="26"/>
      <c r="BJ913" s="26"/>
      <c r="BK913" s="26"/>
      <c r="BL913" s="26"/>
      <c r="BM913" s="26"/>
      <c r="BN913" s="26"/>
      <c r="BO913" s="26"/>
      <c r="BP913" s="26"/>
      <c r="BQ913" s="26"/>
      <c r="BR913" s="26"/>
      <c r="BS913" s="26"/>
      <c r="BT913" s="26"/>
      <c r="BU913" s="26"/>
      <c r="BV913" s="26"/>
      <c r="BW913" s="26"/>
      <c r="BX913" s="26"/>
      <c r="BY913" s="26"/>
      <c r="BZ913" s="26"/>
      <c r="CA913" s="26"/>
      <c r="CB913" s="26"/>
      <c r="CC913" s="26"/>
      <c r="CD913" s="26"/>
      <c r="CE913" s="26"/>
      <c r="CF913" s="26"/>
      <c r="CG913" s="26"/>
      <c r="CH913" s="26"/>
      <c r="CI913" s="26"/>
      <c r="CJ913" s="26"/>
      <c r="CK913" s="26"/>
      <c r="CL913" s="26"/>
      <c r="CM913" s="26"/>
      <c r="CN913" s="26"/>
      <c r="CO913" s="26"/>
      <c r="CP913" s="26"/>
      <c r="CQ913" s="26"/>
      <c r="CR913" s="26"/>
      <c r="CS913" s="26"/>
      <c r="CT913" s="26"/>
      <c r="CU913" s="26"/>
      <c r="CV913" s="26"/>
      <c r="CW913" s="26"/>
      <c r="CX913" s="26"/>
    </row>
    <row r="914" spans="1:102" ht="39.75" customHeight="1">
      <c r="A914" s="189">
        <v>9</v>
      </c>
      <c r="B914" s="13" t="s">
        <v>59</v>
      </c>
      <c r="C914" s="124" t="s">
        <v>20</v>
      </c>
      <c r="D914" s="131" t="s">
        <v>92</v>
      </c>
      <c r="E914" s="135">
        <v>55.58</v>
      </c>
      <c r="F914" s="16">
        <v>0</v>
      </c>
      <c r="G914" s="17">
        <f t="shared" si="1262"/>
        <v>0</v>
      </c>
      <c r="H914" s="18">
        <v>44316</v>
      </c>
      <c r="I914" s="12">
        <v>44214</v>
      </c>
      <c r="J914" s="134">
        <v>101</v>
      </c>
      <c r="K914" s="141">
        <v>100</v>
      </c>
      <c r="L914" s="14">
        <f>K914*E914</f>
        <v>5558</v>
      </c>
      <c r="M914" s="141">
        <v>1249</v>
      </c>
      <c r="N914" s="18">
        <v>43439</v>
      </c>
      <c r="O914" s="141">
        <f t="shared" si="1263"/>
        <v>0</v>
      </c>
      <c r="P914" s="96">
        <f t="shared" si="1264"/>
        <v>0</v>
      </c>
      <c r="Q914" s="131"/>
      <c r="R914" s="17"/>
      <c r="S914" s="28"/>
      <c r="T914" s="28"/>
      <c r="U914" s="16">
        <v>0</v>
      </c>
      <c r="V914" s="14">
        <f>U914*E914</f>
        <v>0</v>
      </c>
      <c r="W914" s="71"/>
      <c r="X914" s="83">
        <f>G914-V914</f>
        <v>0</v>
      </c>
      <c r="AF914" s="22"/>
      <c r="AG914" s="22"/>
    </row>
    <row r="915" spans="1:102" ht="39.75" customHeight="1">
      <c r="A915" s="131">
        <v>10</v>
      </c>
      <c r="B915" s="13" t="s">
        <v>59</v>
      </c>
      <c r="C915" s="124" t="s">
        <v>20</v>
      </c>
      <c r="D915" s="131" t="s">
        <v>92</v>
      </c>
      <c r="E915" s="135">
        <v>55.58</v>
      </c>
      <c r="F915" s="16">
        <v>0</v>
      </c>
      <c r="G915" s="17">
        <f t="shared" ref="G915" si="1272">F915*E915</f>
        <v>0</v>
      </c>
      <c r="H915" s="18">
        <v>44316</v>
      </c>
      <c r="I915" s="12">
        <v>44238</v>
      </c>
      <c r="J915" s="134">
        <v>198</v>
      </c>
      <c r="K915" s="141">
        <v>150</v>
      </c>
      <c r="L915" s="14">
        <f>K915*E915</f>
        <v>8337</v>
      </c>
      <c r="M915" s="141">
        <v>1249</v>
      </c>
      <c r="N915" s="18">
        <v>43439</v>
      </c>
      <c r="O915" s="141">
        <f t="shared" si="1263"/>
        <v>0</v>
      </c>
      <c r="P915" s="96">
        <f t="shared" ref="P915" si="1273">O915*E915</f>
        <v>0</v>
      </c>
      <c r="Q915" s="131"/>
      <c r="R915" s="17"/>
      <c r="S915" s="28"/>
      <c r="T915" s="28"/>
      <c r="U915" s="16">
        <v>0</v>
      </c>
      <c r="V915" s="14">
        <f>U915*E915</f>
        <v>0</v>
      </c>
      <c r="W915" s="71"/>
      <c r="X915" s="83">
        <f>G915-V915</f>
        <v>0</v>
      </c>
      <c r="AF915" s="22"/>
      <c r="AG915" s="22"/>
    </row>
    <row r="916" spans="1:102" ht="39.75" customHeight="1">
      <c r="A916" s="189">
        <v>11</v>
      </c>
      <c r="B916" s="13" t="s">
        <v>59</v>
      </c>
      <c r="C916" s="124" t="s">
        <v>20</v>
      </c>
      <c r="D916" s="131" t="s">
        <v>47</v>
      </c>
      <c r="E916" s="135">
        <v>55.58</v>
      </c>
      <c r="F916" s="16">
        <v>10</v>
      </c>
      <c r="G916" s="17">
        <f t="shared" ref="G916:G917" si="1274">F916*E916</f>
        <v>555.79999999999995</v>
      </c>
      <c r="H916" s="18">
        <v>44377</v>
      </c>
      <c r="I916" s="84">
        <v>44321</v>
      </c>
      <c r="J916" s="134">
        <v>1058</v>
      </c>
      <c r="K916" s="141">
        <v>50</v>
      </c>
      <c r="L916" s="14">
        <f>K916*E916</f>
        <v>2779</v>
      </c>
      <c r="M916" s="141">
        <v>226</v>
      </c>
      <c r="N916" s="12">
        <v>44259</v>
      </c>
      <c r="O916" s="141">
        <f t="shared" si="1263"/>
        <v>10</v>
      </c>
      <c r="P916" s="96">
        <f t="shared" ref="P916:P917" si="1275">O916*E916</f>
        <v>555.79999999999995</v>
      </c>
      <c r="Q916" s="131"/>
      <c r="R916" s="17"/>
      <c r="S916" s="28"/>
      <c r="T916" s="28"/>
      <c r="U916" s="16">
        <v>0</v>
      </c>
      <c r="V916" s="14">
        <f>U916*E916</f>
        <v>0</v>
      </c>
      <c r="W916" s="71"/>
      <c r="X916" s="83">
        <f>G916-V916</f>
        <v>555.79999999999995</v>
      </c>
      <c r="AF916" s="22"/>
      <c r="AG916" s="22"/>
    </row>
    <row r="917" spans="1:102" ht="37.5" customHeight="1">
      <c r="A917" s="131">
        <v>12</v>
      </c>
      <c r="B917" s="13" t="s">
        <v>59</v>
      </c>
      <c r="C917" s="124" t="s">
        <v>20</v>
      </c>
      <c r="D917" s="131" t="s">
        <v>47</v>
      </c>
      <c r="E917" s="135">
        <v>55.58</v>
      </c>
      <c r="F917" s="16">
        <v>0</v>
      </c>
      <c r="G917" s="96">
        <f t="shared" si="1274"/>
        <v>0</v>
      </c>
      <c r="H917" s="18">
        <v>44377</v>
      </c>
      <c r="I917" s="84">
        <v>44356</v>
      </c>
      <c r="J917" s="134">
        <v>1518</v>
      </c>
      <c r="K917" s="141">
        <v>150</v>
      </c>
      <c r="L917" s="14">
        <f t="shared" ref="L917" si="1276">K917*E917</f>
        <v>8337</v>
      </c>
      <c r="M917" s="141">
        <v>636</v>
      </c>
      <c r="N917" s="18">
        <v>44355</v>
      </c>
      <c r="O917" s="16">
        <f>K917-U917</f>
        <v>150</v>
      </c>
      <c r="P917" s="19">
        <f t="shared" si="1275"/>
        <v>8337</v>
      </c>
      <c r="Q917" s="131"/>
      <c r="R917" s="17"/>
      <c r="S917" s="28"/>
      <c r="T917" s="28"/>
      <c r="U917" s="16">
        <v>0</v>
      </c>
      <c r="V917" s="14">
        <f>U917*E917</f>
        <v>0</v>
      </c>
      <c r="W917" s="71"/>
      <c r="X917" s="83"/>
      <c r="AF917" s="22"/>
      <c r="AG917" s="22"/>
    </row>
    <row r="918" spans="1:102" ht="31.5" customHeight="1">
      <c r="A918" s="189">
        <v>13</v>
      </c>
      <c r="B918" s="13" t="s">
        <v>35</v>
      </c>
      <c r="C918" s="14" t="s">
        <v>20</v>
      </c>
      <c r="D918" s="131" t="s">
        <v>140</v>
      </c>
      <c r="E918" s="14">
        <v>16.91</v>
      </c>
      <c r="F918" s="131">
        <v>0</v>
      </c>
      <c r="G918" s="17">
        <f t="shared" ref="G918" si="1277">F918*E918</f>
        <v>0</v>
      </c>
      <c r="H918" s="18">
        <v>44351</v>
      </c>
      <c r="I918" s="12">
        <v>44214</v>
      </c>
      <c r="J918" s="134">
        <v>101</v>
      </c>
      <c r="K918" s="141">
        <v>100</v>
      </c>
      <c r="L918" s="17">
        <f t="shared" ref="L918" si="1278">K918*E918</f>
        <v>1691</v>
      </c>
      <c r="M918" s="141">
        <v>279</v>
      </c>
      <c r="N918" s="18">
        <v>43538</v>
      </c>
      <c r="O918" s="141">
        <f t="shared" si="1263"/>
        <v>0</v>
      </c>
      <c r="P918" s="96">
        <f t="shared" si="1264"/>
        <v>0</v>
      </c>
      <c r="Q918" s="131"/>
      <c r="R918" s="131"/>
      <c r="S918" s="131"/>
      <c r="T918" s="131"/>
      <c r="U918" s="131">
        <v>0</v>
      </c>
      <c r="V918" s="17">
        <f t="shared" ref="V918" si="1279">U918*E918</f>
        <v>0</v>
      </c>
      <c r="W918" s="81"/>
      <c r="X918" s="83"/>
      <c r="AF918" s="22"/>
      <c r="AG918" s="22"/>
    </row>
    <row r="919" spans="1:102" ht="31.5" customHeight="1">
      <c r="A919" s="131">
        <v>14</v>
      </c>
      <c r="B919" s="13" t="s">
        <v>35</v>
      </c>
      <c r="C919" s="14" t="s">
        <v>20</v>
      </c>
      <c r="D919" s="131" t="s">
        <v>82</v>
      </c>
      <c r="E919" s="14">
        <v>16.91</v>
      </c>
      <c r="F919" s="131">
        <v>0</v>
      </c>
      <c r="G919" s="17">
        <f t="shared" si="1262"/>
        <v>0</v>
      </c>
      <c r="H919" s="18">
        <v>44358</v>
      </c>
      <c r="I919" s="12"/>
      <c r="J919" s="134"/>
      <c r="K919" s="141"/>
      <c r="L919" s="17">
        <f>K919*E919</f>
        <v>0</v>
      </c>
      <c r="M919" s="141">
        <v>279</v>
      </c>
      <c r="N919" s="18">
        <v>43538</v>
      </c>
      <c r="O919" s="141">
        <f t="shared" si="1263"/>
        <v>0</v>
      </c>
      <c r="P919" s="96">
        <f t="shared" si="1264"/>
        <v>0</v>
      </c>
      <c r="Q919" s="131"/>
      <c r="R919" s="131"/>
      <c r="S919" s="131"/>
      <c r="T919" s="131"/>
      <c r="U919" s="131">
        <v>0</v>
      </c>
      <c r="V919" s="17">
        <f>U919*E919</f>
        <v>0</v>
      </c>
      <c r="W919" s="81"/>
      <c r="X919" s="83"/>
      <c r="AF919" s="22"/>
      <c r="AG919" s="22"/>
    </row>
    <row r="920" spans="1:102" ht="38.25" customHeight="1">
      <c r="A920" s="189">
        <v>15</v>
      </c>
      <c r="B920" s="13" t="s">
        <v>35</v>
      </c>
      <c r="C920" s="14" t="s">
        <v>20</v>
      </c>
      <c r="D920" s="131" t="s">
        <v>82</v>
      </c>
      <c r="E920" s="14">
        <v>16.91</v>
      </c>
      <c r="F920" s="144">
        <v>14</v>
      </c>
      <c r="G920" s="17">
        <f t="shared" si="1262"/>
        <v>236.74</v>
      </c>
      <c r="H920" s="18">
        <v>44358</v>
      </c>
      <c r="I920" s="84">
        <v>44321</v>
      </c>
      <c r="J920" s="134">
        <v>1058</v>
      </c>
      <c r="K920" s="141">
        <v>60</v>
      </c>
      <c r="L920" s="85">
        <f t="shared" ref="L920" si="1280">K920*E920</f>
        <v>1014.6</v>
      </c>
      <c r="M920" s="141">
        <v>460</v>
      </c>
      <c r="N920" s="18">
        <v>44308</v>
      </c>
      <c r="O920" s="141">
        <f t="shared" si="1263"/>
        <v>14</v>
      </c>
      <c r="P920" s="19">
        <f t="shared" si="1264"/>
        <v>236.74</v>
      </c>
      <c r="Q920" s="131"/>
      <c r="R920" s="131"/>
      <c r="S920" s="131"/>
      <c r="T920" s="131"/>
      <c r="U920" s="144">
        <v>0</v>
      </c>
      <c r="V920" s="17">
        <f t="shared" ref="V920" si="1281">U920*E920</f>
        <v>0</v>
      </c>
      <c r="W920" s="81"/>
      <c r="X920" s="83"/>
      <c r="AF920" s="22"/>
      <c r="AG920" s="22"/>
    </row>
    <row r="921" spans="1:102" ht="31.5" customHeight="1">
      <c r="A921" s="131">
        <v>16</v>
      </c>
      <c r="B921" s="13" t="s">
        <v>35</v>
      </c>
      <c r="C921" s="14" t="s">
        <v>20</v>
      </c>
      <c r="D921" s="131" t="s">
        <v>202</v>
      </c>
      <c r="E921" s="14">
        <v>20.27</v>
      </c>
      <c r="F921" s="131">
        <v>0</v>
      </c>
      <c r="G921" s="17">
        <f t="shared" ref="G921" si="1282">F921*E921</f>
        <v>0</v>
      </c>
      <c r="H921" s="18">
        <v>45091</v>
      </c>
      <c r="I921" s="12">
        <v>44349</v>
      </c>
      <c r="J921" s="134">
        <v>1278</v>
      </c>
      <c r="K921" s="141">
        <v>100</v>
      </c>
      <c r="L921" s="17">
        <f>K921*E921</f>
        <v>2027</v>
      </c>
      <c r="M921" s="141">
        <v>279</v>
      </c>
      <c r="N921" s="18">
        <v>43538</v>
      </c>
      <c r="O921" s="16">
        <f>K921-U921</f>
        <v>35</v>
      </c>
      <c r="P921" s="96">
        <f t="shared" ref="P921" si="1283">O921*E921</f>
        <v>709.44999999999993</v>
      </c>
      <c r="Q921" s="131"/>
      <c r="R921" s="131"/>
      <c r="S921" s="131"/>
      <c r="T921" s="131"/>
      <c r="U921" s="131">
        <v>65</v>
      </c>
      <c r="V921" s="17">
        <f>U921*E921</f>
        <v>1317.55</v>
      </c>
      <c r="W921" s="81"/>
      <c r="X921" s="83"/>
      <c r="AF921" s="22"/>
      <c r="AG921" s="22"/>
    </row>
    <row r="922" spans="1:102" ht="38.25" customHeight="1">
      <c r="A922" s="189">
        <v>17</v>
      </c>
      <c r="B922" s="13" t="s">
        <v>44</v>
      </c>
      <c r="C922" s="14" t="s">
        <v>20</v>
      </c>
      <c r="D922" s="131" t="s">
        <v>144</v>
      </c>
      <c r="E922" s="96">
        <v>59.100999999999999</v>
      </c>
      <c r="F922" s="141">
        <v>20</v>
      </c>
      <c r="G922" s="96">
        <f t="shared" si="1262"/>
        <v>1182.02</v>
      </c>
      <c r="H922" s="18">
        <v>44469</v>
      </c>
      <c r="I922" s="12">
        <v>44214</v>
      </c>
      <c r="J922" s="134">
        <v>101</v>
      </c>
      <c r="K922" s="141">
        <v>200</v>
      </c>
      <c r="L922" s="14">
        <f t="shared" ref="L922" si="1284">K922*E922</f>
        <v>11820.2</v>
      </c>
      <c r="M922" s="141">
        <v>1438</v>
      </c>
      <c r="N922" s="18">
        <v>44187</v>
      </c>
      <c r="O922" s="141">
        <f t="shared" si="1263"/>
        <v>20</v>
      </c>
      <c r="P922" s="96">
        <f t="shared" si="1264"/>
        <v>1182.02</v>
      </c>
      <c r="Q922" s="97"/>
      <c r="R922" s="14"/>
      <c r="S922" s="14"/>
      <c r="T922" s="14"/>
      <c r="U922" s="141">
        <v>0</v>
      </c>
      <c r="V922" s="14">
        <f t="shared" ref="V922" si="1285">U922*E922</f>
        <v>0</v>
      </c>
      <c r="W922" s="71"/>
      <c r="X922" s="83">
        <f>G922-V922</f>
        <v>1182.02</v>
      </c>
      <c r="AF922" s="22"/>
      <c r="AG922" s="22"/>
    </row>
    <row r="923" spans="1:102" ht="38.25" customHeight="1">
      <c r="A923" s="131">
        <v>18</v>
      </c>
      <c r="B923" s="13" t="s">
        <v>44</v>
      </c>
      <c r="C923" s="14" t="s">
        <v>20</v>
      </c>
      <c r="D923" s="131" t="s">
        <v>144</v>
      </c>
      <c r="E923" s="96">
        <v>59.100999999999999</v>
      </c>
      <c r="F923" s="141">
        <v>100</v>
      </c>
      <c r="G923" s="96">
        <f t="shared" ref="G923:G924" si="1286">F923*E923</f>
        <v>5910.1</v>
      </c>
      <c r="H923" s="18">
        <v>44469</v>
      </c>
      <c r="I923" s="12">
        <v>44264</v>
      </c>
      <c r="J923" s="134">
        <v>295</v>
      </c>
      <c r="K923" s="141">
        <v>100</v>
      </c>
      <c r="L923" s="14">
        <f t="shared" ref="L923:L924" si="1287">K923*E923</f>
        <v>5910.1</v>
      </c>
      <c r="M923" s="141">
        <v>1438</v>
      </c>
      <c r="N923" s="18">
        <v>44187</v>
      </c>
      <c r="O923" s="141">
        <f t="shared" si="1263"/>
        <v>50</v>
      </c>
      <c r="P923" s="96">
        <f t="shared" ref="P923:P924" si="1288">O923*E923</f>
        <v>2955.05</v>
      </c>
      <c r="Q923" s="97"/>
      <c r="R923" s="14"/>
      <c r="S923" s="14"/>
      <c r="T923" s="14"/>
      <c r="U923" s="141">
        <v>50</v>
      </c>
      <c r="V923" s="14">
        <f t="shared" ref="V923:V924" si="1289">U923*E923</f>
        <v>2955.05</v>
      </c>
      <c r="W923" s="71"/>
      <c r="X923" s="83">
        <f>G923-V923</f>
        <v>2955.05</v>
      </c>
      <c r="AF923" s="22"/>
      <c r="AG923" s="22"/>
    </row>
    <row r="924" spans="1:102" ht="38.25" customHeight="1">
      <c r="A924" s="189">
        <v>19</v>
      </c>
      <c r="B924" s="13" t="s">
        <v>44</v>
      </c>
      <c r="C924" s="14" t="s">
        <v>20</v>
      </c>
      <c r="D924" s="131" t="s">
        <v>144</v>
      </c>
      <c r="E924" s="96">
        <v>59.100999999999999</v>
      </c>
      <c r="F924" s="141">
        <v>0</v>
      </c>
      <c r="G924" s="96">
        <f t="shared" si="1286"/>
        <v>0</v>
      </c>
      <c r="H924" s="18">
        <v>44469</v>
      </c>
      <c r="I924" s="12">
        <v>44349</v>
      </c>
      <c r="J924" s="134">
        <v>1278</v>
      </c>
      <c r="K924" s="141">
        <v>200</v>
      </c>
      <c r="L924" s="14">
        <f t="shared" si="1287"/>
        <v>11820.2</v>
      </c>
      <c r="M924" s="141">
        <v>228</v>
      </c>
      <c r="N924" s="18">
        <v>44259</v>
      </c>
      <c r="O924" s="16">
        <f>K924-U924</f>
        <v>0</v>
      </c>
      <c r="P924" s="19">
        <f t="shared" si="1288"/>
        <v>0</v>
      </c>
      <c r="Q924" s="97"/>
      <c r="R924" s="14"/>
      <c r="S924" s="14"/>
      <c r="T924" s="14"/>
      <c r="U924" s="141">
        <f>K924</f>
        <v>200</v>
      </c>
      <c r="V924" s="14">
        <f t="shared" si="1289"/>
        <v>11820.2</v>
      </c>
      <c r="W924" s="71"/>
      <c r="X924" s="83">
        <f>G924-V924</f>
        <v>-11820.2</v>
      </c>
      <c r="AF924" s="22"/>
      <c r="AG924" s="22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  <c r="CC924" s="6"/>
      <c r="CD924" s="6"/>
      <c r="CE924" s="6"/>
      <c r="CF924" s="6"/>
      <c r="CG924" s="6"/>
      <c r="CH924" s="6"/>
      <c r="CI924" s="6"/>
      <c r="CJ924" s="6"/>
      <c r="CK924" s="6"/>
      <c r="CL924" s="6"/>
      <c r="CM924" s="6"/>
      <c r="CN924" s="6"/>
      <c r="CO924" s="6"/>
      <c r="CP924" s="6"/>
      <c r="CQ924" s="6"/>
      <c r="CR924" s="6"/>
      <c r="CS924" s="6"/>
      <c r="CT924" s="6"/>
      <c r="CU924" s="6"/>
      <c r="CV924" s="6"/>
      <c r="CW924" s="6"/>
      <c r="CX924" s="6"/>
    </row>
    <row r="925" spans="1:102" ht="51.75" customHeight="1">
      <c r="A925" s="131">
        <v>20</v>
      </c>
      <c r="B925" s="13" t="s">
        <v>100</v>
      </c>
      <c r="C925" s="124" t="s">
        <v>20</v>
      </c>
      <c r="D925" s="131" t="s">
        <v>91</v>
      </c>
      <c r="E925" s="23">
        <v>36.090000000000003</v>
      </c>
      <c r="F925" s="16">
        <v>0</v>
      </c>
      <c r="G925" s="17">
        <f t="shared" si="1262"/>
        <v>0</v>
      </c>
      <c r="H925" s="18">
        <v>44439</v>
      </c>
      <c r="I925" s="12">
        <v>44214</v>
      </c>
      <c r="J925" s="134">
        <v>101</v>
      </c>
      <c r="K925" s="141">
        <v>100</v>
      </c>
      <c r="L925" s="14">
        <f>K925*E925</f>
        <v>3609.0000000000005</v>
      </c>
      <c r="M925" s="141">
        <v>1237</v>
      </c>
      <c r="N925" s="18">
        <v>43773</v>
      </c>
      <c r="O925" s="141">
        <f t="shared" si="1263"/>
        <v>0</v>
      </c>
      <c r="P925" s="96">
        <f t="shared" si="1264"/>
        <v>0</v>
      </c>
      <c r="Q925" s="20"/>
      <c r="R925" s="17"/>
      <c r="S925" s="28"/>
      <c r="T925" s="28"/>
      <c r="U925" s="16">
        <v>0</v>
      </c>
      <c r="V925" s="14">
        <f>U925*E925</f>
        <v>0</v>
      </c>
      <c r="W925" s="71"/>
      <c r="Y925" s="21">
        <f>G925-V925</f>
        <v>0</v>
      </c>
      <c r="AE925" s="22"/>
      <c r="AF925" s="22"/>
    </row>
    <row r="926" spans="1:102" ht="51.75" customHeight="1">
      <c r="A926" s="189">
        <v>21</v>
      </c>
      <c r="B926" s="13" t="s">
        <v>100</v>
      </c>
      <c r="C926" s="124" t="s">
        <v>20</v>
      </c>
      <c r="D926" s="131" t="s">
        <v>91</v>
      </c>
      <c r="E926" s="23">
        <v>36.090000000000003</v>
      </c>
      <c r="F926" s="16">
        <v>153</v>
      </c>
      <c r="G926" s="17">
        <f t="shared" ref="G926" si="1290">F926*E926</f>
        <v>5521.77</v>
      </c>
      <c r="H926" s="18">
        <v>44439</v>
      </c>
      <c r="I926" s="12">
        <v>44264</v>
      </c>
      <c r="J926" s="134">
        <v>295</v>
      </c>
      <c r="K926" s="141">
        <v>200</v>
      </c>
      <c r="L926" s="14">
        <f>K926*E926</f>
        <v>7218.0000000000009</v>
      </c>
      <c r="M926" s="141">
        <v>1237</v>
      </c>
      <c r="N926" s="18">
        <v>43773</v>
      </c>
      <c r="O926" s="141">
        <f t="shared" si="1263"/>
        <v>53</v>
      </c>
      <c r="P926" s="96">
        <f t="shared" ref="P926" si="1291">O926*E926</f>
        <v>1912.7700000000002</v>
      </c>
      <c r="Q926" s="20"/>
      <c r="R926" s="17"/>
      <c r="S926" s="28"/>
      <c r="T926" s="28"/>
      <c r="U926" s="16">
        <v>100</v>
      </c>
      <c r="V926" s="14">
        <f>U926*E926</f>
        <v>3609.0000000000005</v>
      </c>
      <c r="W926" s="71"/>
      <c r="Y926" s="21">
        <f>G926-V926</f>
        <v>1912.77</v>
      </c>
      <c r="AE926" s="22"/>
      <c r="AF926" s="22"/>
    </row>
    <row r="927" spans="1:102" ht="34.5" customHeight="1">
      <c r="A927" s="131">
        <v>22</v>
      </c>
      <c r="B927" s="31" t="s">
        <v>42</v>
      </c>
      <c r="C927" s="14" t="s">
        <v>20</v>
      </c>
      <c r="D927" s="131" t="s">
        <v>107</v>
      </c>
      <c r="E927" s="96">
        <v>123.47</v>
      </c>
      <c r="F927" s="16">
        <v>0</v>
      </c>
      <c r="G927" s="14">
        <f t="shared" si="1262"/>
        <v>0</v>
      </c>
      <c r="H927" s="18">
        <v>44439</v>
      </c>
      <c r="I927" s="12"/>
      <c r="J927" s="134"/>
      <c r="K927" s="134"/>
      <c r="L927" s="14">
        <f>K927*E927</f>
        <v>0</v>
      </c>
      <c r="M927" s="141">
        <v>963</v>
      </c>
      <c r="N927" s="18">
        <v>44091</v>
      </c>
      <c r="O927" s="141">
        <f t="shared" si="1263"/>
        <v>0</v>
      </c>
      <c r="P927" s="96">
        <f t="shared" si="1264"/>
        <v>0</v>
      </c>
      <c r="Q927" s="97"/>
      <c r="R927" s="14"/>
      <c r="S927" s="14"/>
      <c r="T927" s="14"/>
      <c r="U927" s="16">
        <v>0</v>
      </c>
      <c r="V927" s="14">
        <f>U927*E927</f>
        <v>0</v>
      </c>
      <c r="W927" s="71"/>
      <c r="X927" s="83"/>
      <c r="AF927" s="22"/>
      <c r="AG927" s="22"/>
    </row>
    <row r="928" spans="1:102" ht="38.25" customHeight="1">
      <c r="A928" s="189">
        <v>23</v>
      </c>
      <c r="B928" s="31" t="s">
        <v>42</v>
      </c>
      <c r="C928" s="14" t="s">
        <v>20</v>
      </c>
      <c r="D928" s="131" t="s">
        <v>112</v>
      </c>
      <c r="E928" s="96">
        <v>132.83000000000001</v>
      </c>
      <c r="F928" s="16">
        <v>0</v>
      </c>
      <c r="G928" s="14">
        <f t="shared" si="1262"/>
        <v>0</v>
      </c>
      <c r="H928" s="18">
        <v>44469</v>
      </c>
      <c r="I928" s="12">
        <v>44214</v>
      </c>
      <c r="J928" s="134">
        <v>101</v>
      </c>
      <c r="K928" s="141">
        <v>50</v>
      </c>
      <c r="L928" s="14">
        <f t="shared" ref="L928" si="1292">K928*E928</f>
        <v>6641.5000000000009</v>
      </c>
      <c r="M928" s="141">
        <v>1312</v>
      </c>
      <c r="N928" s="18">
        <v>44159</v>
      </c>
      <c r="O928" s="141">
        <f t="shared" si="1263"/>
        <v>0</v>
      </c>
      <c r="P928" s="96">
        <f t="shared" si="1264"/>
        <v>0</v>
      </c>
      <c r="Q928" s="97"/>
      <c r="R928" s="14"/>
      <c r="S928" s="14"/>
      <c r="T928" s="14"/>
      <c r="U928" s="16">
        <v>0</v>
      </c>
      <c r="V928" s="14">
        <f t="shared" ref="V928" si="1293">U928*E928</f>
        <v>0</v>
      </c>
      <c r="W928" s="71"/>
      <c r="X928" s="83"/>
      <c r="AF928" s="22"/>
      <c r="AG928" s="22"/>
    </row>
    <row r="929" spans="1:102" ht="38.25" customHeight="1">
      <c r="A929" s="131">
        <v>24</v>
      </c>
      <c r="B929" s="31" t="s">
        <v>42</v>
      </c>
      <c r="C929" s="14" t="s">
        <v>20</v>
      </c>
      <c r="D929" s="131" t="s">
        <v>112</v>
      </c>
      <c r="E929" s="96">
        <v>132.83000000000001</v>
      </c>
      <c r="F929" s="16">
        <v>0</v>
      </c>
      <c r="G929" s="14">
        <f t="shared" ref="G929" si="1294">F929*E929</f>
        <v>0</v>
      </c>
      <c r="H929" s="18">
        <v>44469</v>
      </c>
      <c r="I929" s="12">
        <v>44238</v>
      </c>
      <c r="J929" s="134">
        <v>198</v>
      </c>
      <c r="K929" s="141">
        <v>150</v>
      </c>
      <c r="L929" s="14">
        <f t="shared" ref="L929" si="1295">K929*E929</f>
        <v>19924.500000000004</v>
      </c>
      <c r="M929" s="141">
        <v>1312</v>
      </c>
      <c r="N929" s="18">
        <v>44159</v>
      </c>
      <c r="O929" s="141">
        <f t="shared" si="1263"/>
        <v>0</v>
      </c>
      <c r="P929" s="96">
        <f t="shared" ref="P929" si="1296">O929*E929</f>
        <v>0</v>
      </c>
      <c r="Q929" s="97"/>
      <c r="R929" s="14"/>
      <c r="S929" s="14"/>
      <c r="T929" s="14"/>
      <c r="U929" s="16">
        <v>0</v>
      </c>
      <c r="V929" s="14">
        <f t="shared" ref="V929" si="1297">U929*E929</f>
        <v>0</v>
      </c>
      <c r="W929" s="71"/>
      <c r="X929" s="83"/>
      <c r="AF929" s="22"/>
      <c r="AG929" s="22"/>
    </row>
    <row r="930" spans="1:102" ht="38.25" customHeight="1">
      <c r="A930" s="189">
        <v>25</v>
      </c>
      <c r="B930" s="31" t="s">
        <v>42</v>
      </c>
      <c r="C930" s="14" t="s">
        <v>20</v>
      </c>
      <c r="D930" s="131" t="s">
        <v>112</v>
      </c>
      <c r="E930" s="96">
        <v>132.83000000000001</v>
      </c>
      <c r="F930" s="141">
        <v>94</v>
      </c>
      <c r="G930" s="14">
        <f t="shared" ref="G930:G934" si="1298">F930*E930</f>
        <v>12486.02</v>
      </c>
      <c r="H930" s="18">
        <v>44469</v>
      </c>
      <c r="I930" s="12">
        <v>44264</v>
      </c>
      <c r="J930" s="134">
        <v>295</v>
      </c>
      <c r="K930" s="141">
        <v>200</v>
      </c>
      <c r="L930" s="14">
        <f t="shared" ref="L930:L931" si="1299">K930*E930</f>
        <v>26566.000000000004</v>
      </c>
      <c r="M930" s="141">
        <v>96</v>
      </c>
      <c r="N930" s="18">
        <v>44232</v>
      </c>
      <c r="O930" s="141">
        <f t="shared" si="1263"/>
        <v>70</v>
      </c>
      <c r="P930" s="96">
        <f t="shared" ref="P930:P934" si="1300">O930*E930</f>
        <v>9298.1</v>
      </c>
      <c r="Q930" s="97"/>
      <c r="R930" s="14"/>
      <c r="S930" s="14"/>
      <c r="T930" s="14"/>
      <c r="U930" s="141">
        <v>24</v>
      </c>
      <c r="V930" s="14">
        <f t="shared" ref="V930:V932" si="1301">U930*E930</f>
        <v>3187.92</v>
      </c>
      <c r="W930" s="71"/>
      <c r="X930" s="83"/>
      <c r="AF930" s="22"/>
      <c r="AG930" s="22"/>
    </row>
    <row r="931" spans="1:102" ht="38.25" customHeight="1">
      <c r="A931" s="131">
        <v>26</v>
      </c>
      <c r="B931" s="31" t="s">
        <v>42</v>
      </c>
      <c r="C931" s="14" t="s">
        <v>20</v>
      </c>
      <c r="D931" s="131" t="s">
        <v>113</v>
      </c>
      <c r="E931" s="32">
        <v>132.83000000000001</v>
      </c>
      <c r="F931" s="16">
        <v>0</v>
      </c>
      <c r="G931" s="14">
        <f t="shared" si="1298"/>
        <v>0</v>
      </c>
      <c r="H931" s="33">
        <v>44469</v>
      </c>
      <c r="I931" s="84">
        <v>44356</v>
      </c>
      <c r="J931" s="134">
        <v>1518</v>
      </c>
      <c r="K931" s="141">
        <v>60</v>
      </c>
      <c r="L931" s="14">
        <f t="shared" si="1299"/>
        <v>7969.8000000000011</v>
      </c>
      <c r="M931" s="134">
        <v>605</v>
      </c>
      <c r="N931" s="12">
        <v>44349</v>
      </c>
      <c r="O931" s="16">
        <f>K931-U931</f>
        <v>10</v>
      </c>
      <c r="P931" s="19">
        <f t="shared" si="1300"/>
        <v>1328.3000000000002</v>
      </c>
      <c r="Q931" s="97"/>
      <c r="R931" s="14"/>
      <c r="S931" s="14"/>
      <c r="T931" s="14"/>
      <c r="U931" s="16">
        <v>50</v>
      </c>
      <c r="V931" s="14">
        <f t="shared" si="1301"/>
        <v>6641.5000000000009</v>
      </c>
      <c r="W931" s="71"/>
      <c r="X931" s="83"/>
      <c r="AF931" s="22"/>
      <c r="AG931" s="22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  <c r="BO931" s="6"/>
      <c r="BP931" s="6"/>
      <c r="BQ931" s="6"/>
      <c r="BR931" s="6"/>
      <c r="BS931" s="6"/>
      <c r="BT931" s="6"/>
      <c r="BU931" s="6"/>
      <c r="BV931" s="6"/>
      <c r="BW931" s="6"/>
      <c r="BX931" s="6"/>
      <c r="BY931" s="6"/>
      <c r="BZ931" s="6"/>
      <c r="CA931" s="6"/>
      <c r="CB931" s="6"/>
      <c r="CC931" s="6"/>
      <c r="CD931" s="6"/>
      <c r="CE931" s="6"/>
      <c r="CF931" s="6"/>
      <c r="CG931" s="6"/>
      <c r="CH931" s="6"/>
      <c r="CI931" s="6"/>
      <c r="CJ931" s="6"/>
      <c r="CK931" s="6"/>
      <c r="CL931" s="6"/>
      <c r="CM931" s="6"/>
      <c r="CN931" s="6"/>
      <c r="CO931" s="6"/>
      <c r="CP931" s="6"/>
      <c r="CQ931" s="6"/>
      <c r="CR931" s="6"/>
      <c r="CS931" s="6"/>
      <c r="CT931" s="6"/>
      <c r="CU931" s="6"/>
      <c r="CV931" s="6"/>
      <c r="CW931" s="6"/>
      <c r="CX931" s="6"/>
    </row>
    <row r="932" spans="1:102" ht="34.5" customHeight="1">
      <c r="A932" s="189">
        <v>27</v>
      </c>
      <c r="B932" s="31" t="s">
        <v>77</v>
      </c>
      <c r="C932" s="131" t="s">
        <v>20</v>
      </c>
      <c r="D932" s="131" t="s">
        <v>151</v>
      </c>
      <c r="E932" s="32">
        <v>5.4969999999999999</v>
      </c>
      <c r="F932" s="16">
        <v>0</v>
      </c>
      <c r="G932" s="17">
        <f t="shared" si="1298"/>
        <v>0</v>
      </c>
      <c r="H932" s="33">
        <v>44531</v>
      </c>
      <c r="I932" s="12">
        <v>44349</v>
      </c>
      <c r="J932" s="134">
        <v>1278</v>
      </c>
      <c r="K932" s="34">
        <v>150</v>
      </c>
      <c r="L932" s="14">
        <f>K932*E932</f>
        <v>824.55</v>
      </c>
      <c r="M932" s="134">
        <v>227</v>
      </c>
      <c r="N932" s="12">
        <v>44259</v>
      </c>
      <c r="O932" s="16">
        <f>K932-U932</f>
        <v>0</v>
      </c>
      <c r="P932" s="19">
        <f t="shared" si="1300"/>
        <v>0</v>
      </c>
      <c r="Q932" s="20"/>
      <c r="R932" s="17"/>
      <c r="S932" s="124"/>
      <c r="T932" s="124"/>
      <c r="U932" s="16">
        <f>K932</f>
        <v>150</v>
      </c>
      <c r="V932" s="14">
        <f t="shared" si="1301"/>
        <v>824.55</v>
      </c>
      <c r="W932" s="71"/>
      <c r="X932" s="83"/>
      <c r="AF932" s="22"/>
      <c r="AG932" s="22"/>
    </row>
    <row r="933" spans="1:102" ht="34.5" customHeight="1">
      <c r="A933" s="131">
        <v>28</v>
      </c>
      <c r="B933" s="31" t="s">
        <v>77</v>
      </c>
      <c r="C933" s="131" t="s">
        <v>20</v>
      </c>
      <c r="D933" s="131" t="s">
        <v>151</v>
      </c>
      <c r="E933" s="32">
        <v>5.4969999999999999</v>
      </c>
      <c r="F933" s="16">
        <v>190</v>
      </c>
      <c r="G933" s="17">
        <f>F933*E933</f>
        <v>1044.43</v>
      </c>
      <c r="H933" s="33">
        <v>44505</v>
      </c>
      <c r="I933" s="84">
        <v>44321</v>
      </c>
      <c r="J933" s="134">
        <v>1058</v>
      </c>
      <c r="K933" s="34">
        <v>250</v>
      </c>
      <c r="L933" s="14">
        <f>K933*E933</f>
        <v>1374.25</v>
      </c>
      <c r="M933" s="134">
        <v>227</v>
      </c>
      <c r="N933" s="6"/>
      <c r="O933" s="141">
        <f t="shared" si="1263"/>
        <v>150</v>
      </c>
      <c r="P933" s="19">
        <f t="shared" si="1300"/>
        <v>824.55</v>
      </c>
      <c r="Q933" s="20"/>
      <c r="R933" s="17"/>
      <c r="S933" s="124"/>
      <c r="T933" s="124"/>
      <c r="U933" s="16">
        <v>40</v>
      </c>
      <c r="V933" s="14">
        <f>U933*E933</f>
        <v>219.88</v>
      </c>
      <c r="W933" s="71"/>
      <c r="X933" s="83">
        <f t="shared" ref="X933" si="1302">G933-V933</f>
        <v>824.55000000000007</v>
      </c>
      <c r="AF933" s="22"/>
      <c r="AG933" s="22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6"/>
      <c r="BU933" s="6"/>
      <c r="BV933" s="6"/>
      <c r="BW933" s="6"/>
      <c r="BX933" s="6"/>
      <c r="BY933" s="6"/>
      <c r="BZ933" s="6"/>
      <c r="CA933" s="6"/>
      <c r="CB933" s="6"/>
      <c r="CC933" s="6"/>
      <c r="CD933" s="6"/>
      <c r="CE933" s="6"/>
      <c r="CF933" s="6"/>
      <c r="CG933" s="6"/>
      <c r="CH933" s="6"/>
      <c r="CI933" s="6"/>
      <c r="CJ933" s="6"/>
      <c r="CK933" s="6"/>
      <c r="CL933" s="6"/>
      <c r="CM933" s="6"/>
      <c r="CN933" s="6"/>
      <c r="CO933" s="6"/>
      <c r="CP933" s="6"/>
      <c r="CQ933" s="6"/>
      <c r="CR933" s="6"/>
      <c r="CS933" s="6"/>
      <c r="CT933" s="6"/>
      <c r="CU933" s="6"/>
      <c r="CV933" s="6"/>
      <c r="CW933" s="6"/>
      <c r="CX933" s="6"/>
    </row>
    <row r="934" spans="1:102" ht="34.5" customHeight="1">
      <c r="A934" s="189">
        <v>29</v>
      </c>
      <c r="B934" s="31" t="s">
        <v>77</v>
      </c>
      <c r="C934" s="131" t="s">
        <v>20</v>
      </c>
      <c r="D934" s="131" t="s">
        <v>154</v>
      </c>
      <c r="E934" s="32">
        <v>5.4969999999999999</v>
      </c>
      <c r="F934" s="16">
        <v>0</v>
      </c>
      <c r="G934" s="17">
        <f t="shared" si="1298"/>
        <v>0</v>
      </c>
      <c r="H934" s="33">
        <v>44395</v>
      </c>
      <c r="I934" s="12">
        <v>44214</v>
      </c>
      <c r="J934" s="134">
        <v>101</v>
      </c>
      <c r="K934" s="34">
        <v>200</v>
      </c>
      <c r="L934" s="14">
        <f>K934*E934</f>
        <v>1099.4000000000001</v>
      </c>
      <c r="M934" s="134">
        <v>1250</v>
      </c>
      <c r="N934" s="12">
        <v>44152</v>
      </c>
      <c r="O934" s="141">
        <f t="shared" si="1263"/>
        <v>0</v>
      </c>
      <c r="P934" s="96">
        <f t="shared" si="1300"/>
        <v>0</v>
      </c>
      <c r="Q934" s="20"/>
      <c r="R934" s="17"/>
      <c r="S934" s="124"/>
      <c r="T934" s="124"/>
      <c r="U934" s="16">
        <v>0</v>
      </c>
      <c r="V934" s="14">
        <f>U934*E934</f>
        <v>0</v>
      </c>
      <c r="W934" s="71"/>
      <c r="X934" s="83">
        <f>G934-V934</f>
        <v>0</v>
      </c>
      <c r="AF934" s="22"/>
      <c r="AG934" s="22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  <c r="BX934" s="6"/>
      <c r="BY934" s="6"/>
      <c r="BZ934" s="6"/>
      <c r="CA934" s="6"/>
      <c r="CB934" s="6"/>
      <c r="CC934" s="6"/>
      <c r="CD934" s="6"/>
      <c r="CE934" s="6"/>
      <c r="CF934" s="6"/>
      <c r="CG934" s="6"/>
      <c r="CH934" s="6"/>
      <c r="CI934" s="6"/>
      <c r="CJ934" s="6"/>
      <c r="CK934" s="6"/>
      <c r="CL934" s="6"/>
      <c r="CM934" s="6"/>
      <c r="CN934" s="6"/>
      <c r="CO934" s="6"/>
      <c r="CP934" s="6"/>
      <c r="CQ934" s="6"/>
      <c r="CR934" s="6"/>
      <c r="CS934" s="6"/>
      <c r="CT934" s="6"/>
      <c r="CU934" s="6"/>
      <c r="CV934" s="6"/>
      <c r="CW934" s="6"/>
      <c r="CX934" s="6"/>
    </row>
    <row r="935" spans="1:102" ht="34.5" customHeight="1">
      <c r="A935" s="131">
        <v>30</v>
      </c>
      <c r="B935" s="31" t="s">
        <v>77</v>
      </c>
      <c r="C935" s="131" t="s">
        <v>20</v>
      </c>
      <c r="D935" s="131" t="s">
        <v>154</v>
      </c>
      <c r="E935" s="32">
        <v>5.4969999999999999</v>
      </c>
      <c r="F935" s="16">
        <v>0</v>
      </c>
      <c r="G935" s="17">
        <f t="shared" si="1262"/>
        <v>0</v>
      </c>
      <c r="H935" s="33">
        <v>44448</v>
      </c>
      <c r="I935" s="12">
        <v>44264</v>
      </c>
      <c r="J935" s="134">
        <v>295</v>
      </c>
      <c r="K935" s="34">
        <v>200</v>
      </c>
      <c r="L935" s="14">
        <f>K935*E935</f>
        <v>1099.4000000000001</v>
      </c>
      <c r="M935" s="134">
        <v>164</v>
      </c>
      <c r="N935" s="12">
        <v>44245</v>
      </c>
      <c r="O935" s="141">
        <f t="shared" si="1263"/>
        <v>0</v>
      </c>
      <c r="P935" s="96">
        <f t="shared" si="1264"/>
        <v>0</v>
      </c>
      <c r="Q935" s="20"/>
      <c r="R935" s="17"/>
      <c r="S935" s="124"/>
      <c r="T935" s="124"/>
      <c r="U935" s="16">
        <v>0</v>
      </c>
      <c r="V935" s="14">
        <f>U935*E935</f>
        <v>0</v>
      </c>
      <c r="W935" s="71"/>
      <c r="X935" s="83">
        <f>G935-V935</f>
        <v>0</v>
      </c>
      <c r="AF935" s="22"/>
      <c r="AG935" s="22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  <c r="CB935" s="6"/>
      <c r="CC935" s="6"/>
      <c r="CD935" s="6"/>
      <c r="CE935" s="6"/>
      <c r="CF935" s="6"/>
      <c r="CG935" s="6"/>
      <c r="CH935" s="6"/>
      <c r="CI935" s="6"/>
      <c r="CJ935" s="6"/>
      <c r="CK935" s="6"/>
      <c r="CL935" s="6"/>
      <c r="CM935" s="6"/>
      <c r="CN935" s="6"/>
      <c r="CO935" s="6"/>
      <c r="CP935" s="6"/>
      <c r="CQ935" s="6"/>
      <c r="CR935" s="6"/>
      <c r="CS935" s="6"/>
      <c r="CT935" s="6"/>
      <c r="CU935" s="6"/>
      <c r="CV935" s="6"/>
      <c r="CW935" s="6"/>
      <c r="CX935" s="6"/>
    </row>
    <row r="936" spans="1:102" s="44" customFormat="1" ht="34.5" customHeight="1">
      <c r="A936" s="101"/>
      <c r="B936" s="102"/>
      <c r="C936" s="132"/>
      <c r="D936" s="132"/>
      <c r="E936" s="103"/>
      <c r="F936" s="42">
        <f>SUM(F906:F935)</f>
        <v>696</v>
      </c>
      <c r="G936" s="38">
        <f>SUM(G906:G935)</f>
        <v>27542.755000000001</v>
      </c>
      <c r="H936" s="98"/>
      <c r="I936" s="104"/>
      <c r="J936" s="105"/>
      <c r="K936" s="42">
        <f>SUM(K906:K935)</f>
        <v>4390</v>
      </c>
      <c r="L936" s="38">
        <f>SUM(L906:L935)</f>
        <v>142549.79999999999</v>
      </c>
      <c r="M936" s="105"/>
      <c r="N936" s="104"/>
      <c r="O936" s="42">
        <f>SUM(O906:O935)</f>
        <v>707</v>
      </c>
      <c r="P936" s="38">
        <f>SUM(P906:P935)</f>
        <v>28076.555</v>
      </c>
      <c r="Q936" s="106"/>
      <c r="R936" s="38"/>
      <c r="S936" s="133"/>
      <c r="T936" s="133"/>
      <c r="U936" s="42">
        <f>SUM(U906:U935)</f>
        <v>1199</v>
      </c>
      <c r="V936" s="38">
        <f>SUM(V906:V935)</f>
        <v>33152.9</v>
      </c>
      <c r="W936" s="72"/>
      <c r="X936" s="83"/>
      <c r="Y936" s="3"/>
      <c r="Z936" s="3"/>
      <c r="AA936" s="3"/>
      <c r="AB936" s="43"/>
      <c r="AC936" s="43"/>
      <c r="AD936" s="43"/>
      <c r="AE936" s="43"/>
      <c r="AF936" s="45"/>
      <c r="AG936" s="45"/>
    </row>
    <row r="937" spans="1:102" s="46" customFormat="1" ht="41.25" customHeight="1">
      <c r="A937" s="247" t="s">
        <v>27</v>
      </c>
      <c r="B937" s="247"/>
      <c r="C937" s="247"/>
      <c r="D937" s="247"/>
      <c r="E937" s="247"/>
      <c r="F937" s="247"/>
      <c r="G937" s="247"/>
      <c r="H937" s="247"/>
      <c r="I937" s="247"/>
      <c r="J937" s="247"/>
      <c r="K937" s="247"/>
      <c r="L937" s="247"/>
      <c r="M937" s="247"/>
      <c r="N937" s="247"/>
      <c r="O937" s="247"/>
      <c r="P937" s="247"/>
      <c r="Q937" s="247"/>
      <c r="R937" s="247"/>
      <c r="S937" s="247"/>
      <c r="T937" s="247"/>
      <c r="U937" s="247"/>
      <c r="V937" s="247"/>
      <c r="W937" s="190"/>
      <c r="X937" s="187">
        <f>G937-V937</f>
        <v>0</v>
      </c>
      <c r="Y937" s="95"/>
      <c r="Z937" s="95"/>
      <c r="AA937" s="95"/>
      <c r="AB937" s="188"/>
      <c r="AC937" s="188"/>
      <c r="AD937" s="188"/>
      <c r="AE937" s="188"/>
      <c r="AF937" s="188"/>
      <c r="AG937" s="188"/>
      <c r="AH937" s="188"/>
      <c r="AI937" s="188"/>
      <c r="AJ937" s="188"/>
      <c r="AK937" s="188"/>
      <c r="AL937" s="188"/>
      <c r="AM937" s="188"/>
      <c r="AN937" s="188"/>
      <c r="AO937" s="188"/>
      <c r="AP937" s="188"/>
      <c r="AQ937" s="188"/>
      <c r="AR937" s="188"/>
      <c r="AS937" s="188"/>
      <c r="AT937" s="188"/>
      <c r="AU937" s="188"/>
      <c r="AV937" s="188"/>
      <c r="AW937" s="188"/>
      <c r="AX937" s="188"/>
      <c r="AY937" s="188"/>
      <c r="AZ937" s="188"/>
      <c r="BA937" s="188"/>
      <c r="BB937" s="188"/>
      <c r="BC937" s="188"/>
      <c r="BD937" s="188"/>
      <c r="BE937" s="188"/>
      <c r="BF937" s="188"/>
      <c r="BG937" s="188"/>
      <c r="BH937" s="188"/>
      <c r="BI937" s="188"/>
      <c r="BJ937" s="188"/>
      <c r="BK937" s="188"/>
      <c r="BL937" s="188"/>
      <c r="BM937" s="188"/>
      <c r="BN937" s="188"/>
      <c r="BO937" s="188"/>
      <c r="BP937" s="188"/>
      <c r="BQ937" s="188"/>
      <c r="BR937" s="188"/>
      <c r="BS937" s="188"/>
      <c r="BT937" s="188"/>
      <c r="BU937" s="188"/>
      <c r="BV937" s="188"/>
      <c r="BW937" s="188"/>
      <c r="BX937" s="188"/>
      <c r="BY937" s="188"/>
      <c r="BZ937" s="188"/>
      <c r="CA937" s="188"/>
      <c r="CB937" s="188"/>
      <c r="CC937" s="188"/>
      <c r="CD937" s="188"/>
      <c r="CE937" s="188"/>
      <c r="CF937" s="188"/>
      <c r="CG937" s="188"/>
      <c r="CH937" s="188"/>
      <c r="CI937" s="188"/>
      <c r="CJ937" s="188"/>
      <c r="CK937" s="188"/>
      <c r="CL937" s="188"/>
      <c r="CM937" s="188"/>
      <c r="CN937" s="188"/>
      <c r="CO937" s="188"/>
      <c r="CP937" s="188"/>
      <c r="CQ937" s="188"/>
      <c r="CR937" s="188"/>
      <c r="CS937" s="188"/>
      <c r="CT937" s="188"/>
      <c r="CU937" s="188"/>
      <c r="CV937" s="188"/>
      <c r="CW937" s="188"/>
      <c r="CX937" s="188"/>
    </row>
    <row r="938" spans="1:102" ht="30" customHeight="1">
      <c r="A938" s="131">
        <v>1</v>
      </c>
      <c r="B938" s="13" t="s">
        <v>40</v>
      </c>
      <c r="C938" s="14" t="s">
        <v>20</v>
      </c>
      <c r="D938" s="131" t="s">
        <v>136</v>
      </c>
      <c r="E938" s="15">
        <v>5.8849999999999998</v>
      </c>
      <c r="F938" s="16">
        <v>0</v>
      </c>
      <c r="G938" s="17">
        <f t="shared" ref="G938:G939" si="1303">F938*E938</f>
        <v>0</v>
      </c>
      <c r="H938" s="18">
        <v>44926</v>
      </c>
      <c r="I938" s="12"/>
      <c r="J938" s="134"/>
      <c r="K938" s="141"/>
      <c r="L938" s="14">
        <f t="shared" ref="L938:L962" si="1304">K938*E938</f>
        <v>0</v>
      </c>
      <c r="M938" s="141">
        <v>816</v>
      </c>
      <c r="N938" s="18">
        <v>44050</v>
      </c>
      <c r="O938" s="141">
        <f t="shared" ref="O938:O967" si="1305">F938-U938</f>
        <v>0</v>
      </c>
      <c r="P938" s="96">
        <f>O938*E938</f>
        <v>0</v>
      </c>
      <c r="Q938" s="20"/>
      <c r="R938" s="17"/>
      <c r="S938" s="14"/>
      <c r="T938" s="14"/>
      <c r="U938" s="16">
        <v>0</v>
      </c>
      <c r="V938" s="14">
        <f>U938*E938</f>
        <v>0</v>
      </c>
      <c r="W938" s="71"/>
      <c r="X938" s="83">
        <f t="shared" ref="X938:X958" si="1306">G938-V938</f>
        <v>0</v>
      </c>
      <c r="AF938" s="22"/>
      <c r="AG938" s="22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/>
      <c r="CA938" s="6"/>
      <c r="CB938" s="6"/>
      <c r="CC938" s="6"/>
      <c r="CD938" s="6"/>
      <c r="CE938" s="6"/>
      <c r="CF938" s="6"/>
      <c r="CG938" s="6"/>
      <c r="CH938" s="6"/>
      <c r="CI938" s="6"/>
      <c r="CJ938" s="6"/>
      <c r="CK938" s="6"/>
      <c r="CL938" s="6"/>
      <c r="CM938" s="6"/>
      <c r="CN938" s="6"/>
      <c r="CO938" s="6"/>
      <c r="CP938" s="6"/>
      <c r="CQ938" s="6"/>
      <c r="CR938" s="6"/>
      <c r="CS938" s="6"/>
      <c r="CT938" s="6"/>
      <c r="CU938" s="6"/>
      <c r="CV938" s="6"/>
      <c r="CW938" s="6"/>
      <c r="CX938" s="6"/>
    </row>
    <row r="939" spans="1:102" ht="27.75" customHeight="1">
      <c r="A939" s="131">
        <v>2</v>
      </c>
      <c r="B939" s="13" t="s">
        <v>40</v>
      </c>
      <c r="C939" s="14" t="s">
        <v>20</v>
      </c>
      <c r="D939" s="131" t="s">
        <v>189</v>
      </c>
      <c r="E939" s="15">
        <v>5.7190000000000003</v>
      </c>
      <c r="F939" s="16">
        <v>0</v>
      </c>
      <c r="G939" s="17">
        <f t="shared" si="1303"/>
        <v>0</v>
      </c>
      <c r="H939" s="18">
        <v>44926</v>
      </c>
      <c r="I939" s="12">
        <v>44271</v>
      </c>
      <c r="J939" s="134">
        <v>452</v>
      </c>
      <c r="K939" s="141">
        <v>180</v>
      </c>
      <c r="L939" s="14">
        <f t="shared" si="1304"/>
        <v>1029.42</v>
      </c>
      <c r="M939" s="141">
        <v>260</v>
      </c>
      <c r="N939" s="18">
        <v>44266</v>
      </c>
      <c r="O939" s="141">
        <f t="shared" si="1305"/>
        <v>0</v>
      </c>
      <c r="P939" s="19">
        <f t="shared" ref="P939" si="1307">E939*O939</f>
        <v>0</v>
      </c>
      <c r="Q939" s="20"/>
      <c r="R939" s="17"/>
      <c r="S939" s="14"/>
      <c r="T939" s="14"/>
      <c r="U939" s="16">
        <v>0</v>
      </c>
      <c r="V939" s="14">
        <f>U939*E939</f>
        <v>0</v>
      </c>
      <c r="W939" s="71"/>
      <c r="X939" s="83">
        <f t="shared" si="1306"/>
        <v>0</v>
      </c>
      <c r="AF939" s="22"/>
      <c r="AG939" s="22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6"/>
      <c r="BU939" s="6"/>
      <c r="BV939" s="6"/>
      <c r="BW939" s="6"/>
      <c r="BX939" s="6"/>
      <c r="BY939" s="6"/>
      <c r="BZ939" s="6"/>
      <c r="CA939" s="6"/>
      <c r="CB939" s="6"/>
      <c r="CC939" s="6"/>
      <c r="CD939" s="6"/>
      <c r="CE939" s="6"/>
      <c r="CF939" s="6"/>
      <c r="CG939" s="6"/>
      <c r="CH939" s="6"/>
      <c r="CI939" s="6"/>
      <c r="CJ939" s="6"/>
      <c r="CK939" s="6"/>
      <c r="CL939" s="6"/>
      <c r="CM939" s="6"/>
      <c r="CN939" s="6"/>
      <c r="CO939" s="6"/>
      <c r="CP939" s="6"/>
      <c r="CQ939" s="6"/>
      <c r="CR939" s="6"/>
      <c r="CS939" s="6"/>
      <c r="CT939" s="6"/>
      <c r="CU939" s="6"/>
      <c r="CV939" s="6"/>
      <c r="CW939" s="6"/>
      <c r="CX939" s="6"/>
    </row>
    <row r="940" spans="1:102" s="27" customFormat="1" ht="47.25" customHeight="1">
      <c r="A940" s="131">
        <v>3</v>
      </c>
      <c r="B940" s="13" t="s">
        <v>40</v>
      </c>
      <c r="C940" s="14" t="s">
        <v>20</v>
      </c>
      <c r="D940" s="131" t="s">
        <v>189</v>
      </c>
      <c r="E940" s="23">
        <v>5.7190000000000003</v>
      </c>
      <c r="F940" s="141">
        <v>0</v>
      </c>
      <c r="G940" s="17">
        <f>F940*E940</f>
        <v>0</v>
      </c>
      <c r="H940" s="18">
        <v>44926</v>
      </c>
      <c r="I940" s="12">
        <v>44348</v>
      </c>
      <c r="J940" s="134">
        <v>1279</v>
      </c>
      <c r="K940" s="141">
        <v>270</v>
      </c>
      <c r="L940" s="14">
        <f>K940*E940</f>
        <v>1544.13</v>
      </c>
      <c r="M940" s="141">
        <v>566</v>
      </c>
      <c r="N940" s="18">
        <v>44337</v>
      </c>
      <c r="O940" s="16">
        <f>K940-U940</f>
        <v>100</v>
      </c>
      <c r="P940" s="19">
        <f>O940*E940</f>
        <v>571.9</v>
      </c>
      <c r="Q940" s="97"/>
      <c r="R940" s="14"/>
      <c r="S940" s="14"/>
      <c r="T940" s="14"/>
      <c r="U940" s="141">
        <v>170</v>
      </c>
      <c r="V940" s="14">
        <f>U940*E940</f>
        <v>972.23</v>
      </c>
      <c r="W940" s="71"/>
      <c r="X940" s="156">
        <f>G940-V940</f>
        <v>-972.23</v>
      </c>
      <c r="Y940" s="25"/>
      <c r="Z940" s="25"/>
      <c r="AA940" s="25"/>
      <c r="AB940" s="26"/>
      <c r="AC940" s="26"/>
      <c r="AD940" s="26"/>
      <c r="AE940" s="26"/>
      <c r="AF940" s="157"/>
      <c r="AG940" s="157"/>
    </row>
    <row r="941" spans="1:102" ht="41.25" customHeight="1">
      <c r="A941" s="131">
        <v>4</v>
      </c>
      <c r="B941" s="13" t="s">
        <v>39</v>
      </c>
      <c r="C941" s="14" t="s">
        <v>20</v>
      </c>
      <c r="D941" s="131" t="s">
        <v>119</v>
      </c>
      <c r="E941" s="135">
        <v>3.2789999999999999</v>
      </c>
      <c r="F941" s="16">
        <v>0</v>
      </c>
      <c r="G941" s="96">
        <f>F941*E941</f>
        <v>0</v>
      </c>
      <c r="H941" s="18">
        <v>44347</v>
      </c>
      <c r="I941" s="12">
        <v>44266</v>
      </c>
      <c r="J941" s="134">
        <v>313</v>
      </c>
      <c r="K941" s="141">
        <v>500</v>
      </c>
      <c r="L941" s="14">
        <f t="shared" si="1304"/>
        <v>1639.5</v>
      </c>
      <c r="M941" s="141">
        <v>223</v>
      </c>
      <c r="N941" s="18">
        <v>44258</v>
      </c>
      <c r="O941" s="141">
        <f t="shared" si="1305"/>
        <v>0</v>
      </c>
      <c r="P941" s="96">
        <f t="shared" ref="P941:P964" si="1308">O941*E941</f>
        <v>0</v>
      </c>
      <c r="Q941" s="131"/>
      <c r="R941" s="17"/>
      <c r="S941" s="28"/>
      <c r="T941" s="28"/>
      <c r="U941" s="16">
        <v>0</v>
      </c>
      <c r="V941" s="14">
        <f t="shared" ref="V941" si="1309">U941*E941</f>
        <v>0</v>
      </c>
      <c r="W941" s="71"/>
      <c r="X941" s="83">
        <f t="shared" si="1306"/>
        <v>0</v>
      </c>
      <c r="AF941" s="22"/>
      <c r="AG941" s="22"/>
    </row>
    <row r="942" spans="1:102" ht="49.5" customHeight="1">
      <c r="A942" s="131">
        <v>5</v>
      </c>
      <c r="B942" s="13" t="s">
        <v>197</v>
      </c>
      <c r="C942" s="14" t="s">
        <v>20</v>
      </c>
      <c r="D942" s="131" t="s">
        <v>177</v>
      </c>
      <c r="E942" s="23">
        <v>4.6639999999999997</v>
      </c>
      <c r="F942" s="16">
        <v>200</v>
      </c>
      <c r="G942" s="17">
        <f>F942*E942</f>
        <v>932.8</v>
      </c>
      <c r="H942" s="18">
        <v>45107</v>
      </c>
      <c r="I942" s="84">
        <v>44308</v>
      </c>
      <c r="J942" s="134">
        <v>883</v>
      </c>
      <c r="K942" s="141">
        <v>900</v>
      </c>
      <c r="L942" s="14">
        <f>K942*E942</f>
        <v>4197.5999999999995</v>
      </c>
      <c r="M942" s="141">
        <v>441</v>
      </c>
      <c r="N942" s="18">
        <v>44305</v>
      </c>
      <c r="O942" s="141">
        <f t="shared" si="1305"/>
        <v>200</v>
      </c>
      <c r="P942" s="96">
        <f t="shared" si="1308"/>
        <v>932.8</v>
      </c>
      <c r="Q942" s="20"/>
      <c r="R942" s="17"/>
      <c r="S942" s="14"/>
      <c r="T942" s="14"/>
      <c r="U942" s="16">
        <v>0</v>
      </c>
      <c r="V942" s="14">
        <f>U942*E942</f>
        <v>0</v>
      </c>
      <c r="W942" s="71"/>
      <c r="X942" s="43"/>
      <c r="Y942" s="22">
        <f>G942-V942</f>
        <v>932.8</v>
      </c>
      <c r="Z942" s="5"/>
      <c r="AA942" s="5"/>
      <c r="AE942" s="22"/>
      <c r="AF942" s="22"/>
    </row>
    <row r="943" spans="1:102" ht="49.5" customHeight="1">
      <c r="A943" s="131">
        <v>6</v>
      </c>
      <c r="B943" s="13" t="s">
        <v>197</v>
      </c>
      <c r="C943" s="14" t="s">
        <v>20</v>
      </c>
      <c r="D943" s="131" t="s">
        <v>177</v>
      </c>
      <c r="E943" s="23">
        <v>4.6639999999999997</v>
      </c>
      <c r="F943" s="16">
        <v>0</v>
      </c>
      <c r="G943" s="17">
        <f>F943*E943</f>
        <v>0</v>
      </c>
      <c r="H943" s="18">
        <v>45107</v>
      </c>
      <c r="I943" s="12">
        <v>44348</v>
      </c>
      <c r="J943" s="134">
        <v>1279</v>
      </c>
      <c r="K943" s="34">
        <v>1300</v>
      </c>
      <c r="L943" s="14">
        <f t="shared" ref="L943" si="1310">K943*E943</f>
        <v>6063.2</v>
      </c>
      <c r="M943" s="141">
        <v>566</v>
      </c>
      <c r="N943" s="18">
        <v>44337</v>
      </c>
      <c r="O943" s="16">
        <f>K943-U943</f>
        <v>230</v>
      </c>
      <c r="P943" s="19">
        <f t="shared" si="1308"/>
        <v>1072.72</v>
      </c>
      <c r="Q943" s="20"/>
      <c r="R943" s="17"/>
      <c r="S943" s="14"/>
      <c r="T943" s="14"/>
      <c r="U943" s="16">
        <v>1070</v>
      </c>
      <c r="V943" s="14">
        <f t="shared" ref="V943" si="1311">U943*E943</f>
        <v>4990.4799999999996</v>
      </c>
      <c r="W943" s="71"/>
      <c r="Y943" s="21">
        <f>G943-V943</f>
        <v>-4990.4799999999996</v>
      </c>
      <c r="AE943" s="22"/>
      <c r="AF943" s="22"/>
    </row>
    <row r="944" spans="1:102" ht="50.25" customHeight="1">
      <c r="A944" s="131">
        <v>7</v>
      </c>
      <c r="B944" s="13" t="s">
        <v>45</v>
      </c>
      <c r="C944" s="14" t="s">
        <v>20</v>
      </c>
      <c r="D944" s="131" t="s">
        <v>186</v>
      </c>
      <c r="E944" s="96">
        <v>5.4130000000000003</v>
      </c>
      <c r="F944" s="141">
        <v>80</v>
      </c>
      <c r="G944" s="96">
        <f t="shared" ref="G944:G948" si="1312">F944*E944</f>
        <v>433.04</v>
      </c>
      <c r="H944" s="18">
        <v>44804</v>
      </c>
      <c r="I944" s="12">
        <v>44271</v>
      </c>
      <c r="J944" s="134">
        <v>452</v>
      </c>
      <c r="K944" s="141">
        <v>500</v>
      </c>
      <c r="L944" s="14">
        <f>K944*E944</f>
        <v>2706.5</v>
      </c>
      <c r="M944" s="141">
        <v>260</v>
      </c>
      <c r="N944" s="18">
        <v>44008</v>
      </c>
      <c r="O944" s="141">
        <f t="shared" si="1305"/>
        <v>80</v>
      </c>
      <c r="P944" s="19">
        <f t="shared" si="1308"/>
        <v>433.04</v>
      </c>
      <c r="Q944" s="97"/>
      <c r="R944" s="14"/>
      <c r="S944" s="14"/>
      <c r="T944" s="14"/>
      <c r="U944" s="141">
        <v>0</v>
      </c>
      <c r="V944" s="14">
        <f>U944*E944</f>
        <v>0</v>
      </c>
      <c r="W944" s="71"/>
      <c r="X944" s="83"/>
      <c r="AF944" s="22"/>
      <c r="AG944" s="22"/>
    </row>
    <row r="945" spans="1:102" ht="50.25" customHeight="1">
      <c r="A945" s="131">
        <v>8</v>
      </c>
      <c r="B945" s="13" t="s">
        <v>45</v>
      </c>
      <c r="C945" s="14" t="s">
        <v>20</v>
      </c>
      <c r="D945" s="131" t="s">
        <v>186</v>
      </c>
      <c r="E945" s="96">
        <v>5.4130000000000003</v>
      </c>
      <c r="F945" s="141">
        <v>300</v>
      </c>
      <c r="G945" s="96">
        <f t="shared" si="1312"/>
        <v>1623.9</v>
      </c>
      <c r="H945" s="18">
        <v>44804</v>
      </c>
      <c r="I945" s="84">
        <v>44328</v>
      </c>
      <c r="J945" s="134">
        <v>1115</v>
      </c>
      <c r="K945" s="141">
        <v>300</v>
      </c>
      <c r="L945" s="14">
        <f>K945*E945</f>
        <v>1623.9</v>
      </c>
      <c r="M945" s="141">
        <v>260</v>
      </c>
      <c r="N945" s="18">
        <v>44266</v>
      </c>
      <c r="O945" s="141">
        <f t="shared" si="1305"/>
        <v>50</v>
      </c>
      <c r="P945" s="19">
        <f t="shared" si="1308"/>
        <v>270.65000000000003</v>
      </c>
      <c r="Q945" s="97"/>
      <c r="R945" s="14"/>
      <c r="S945" s="14"/>
      <c r="T945" s="14"/>
      <c r="U945" s="141">
        <v>250</v>
      </c>
      <c r="V945" s="14">
        <f>U945*E945</f>
        <v>1353.25</v>
      </c>
      <c r="W945" s="71"/>
      <c r="X945" s="83"/>
      <c r="AF945" s="22"/>
      <c r="AG945" s="22"/>
    </row>
    <row r="946" spans="1:102" ht="50.25" customHeight="1">
      <c r="A946" s="131">
        <v>9</v>
      </c>
      <c r="B946" s="13" t="s">
        <v>45</v>
      </c>
      <c r="C946" s="14" t="s">
        <v>20</v>
      </c>
      <c r="D946" s="131" t="s">
        <v>186</v>
      </c>
      <c r="E946" s="96">
        <v>5.4130000000000003</v>
      </c>
      <c r="F946" s="16">
        <v>0</v>
      </c>
      <c r="G946" s="96">
        <f t="shared" si="1312"/>
        <v>0</v>
      </c>
      <c r="H946" s="18">
        <v>44804</v>
      </c>
      <c r="I946" s="12">
        <v>44348</v>
      </c>
      <c r="J946" s="134">
        <v>1279</v>
      </c>
      <c r="K946" s="141">
        <v>240</v>
      </c>
      <c r="L946" s="14">
        <f t="shared" ref="L946" si="1313">K946*E946</f>
        <v>1299.1200000000001</v>
      </c>
      <c r="M946" s="141">
        <v>566</v>
      </c>
      <c r="N946" s="18">
        <v>44337</v>
      </c>
      <c r="O946" s="16">
        <f>K946-U946</f>
        <v>0</v>
      </c>
      <c r="P946" s="19">
        <f t="shared" si="1308"/>
        <v>0</v>
      </c>
      <c r="Q946" s="20"/>
      <c r="R946" s="17"/>
      <c r="S946" s="14"/>
      <c r="T946" s="14"/>
      <c r="U946" s="16">
        <f>K946</f>
        <v>240</v>
      </c>
      <c r="V946" s="14">
        <f t="shared" ref="V946" si="1314">U946*E946</f>
        <v>1299.1200000000001</v>
      </c>
      <c r="W946" s="71"/>
      <c r="X946" s="83"/>
      <c r="AF946" s="22"/>
      <c r="AG946" s="22"/>
    </row>
    <row r="947" spans="1:102" s="27" customFormat="1" ht="52.5" customHeight="1">
      <c r="A947" s="131">
        <v>10</v>
      </c>
      <c r="B947" s="13" t="s">
        <v>187</v>
      </c>
      <c r="C947" s="14" t="s">
        <v>20</v>
      </c>
      <c r="D947" s="131" t="s">
        <v>185</v>
      </c>
      <c r="E947" s="23">
        <v>3.8170000000000002</v>
      </c>
      <c r="F947" s="16">
        <v>0</v>
      </c>
      <c r="G947" s="17">
        <f t="shared" si="1312"/>
        <v>0</v>
      </c>
      <c r="H947" s="18">
        <v>44651</v>
      </c>
      <c r="I947" s="12">
        <v>44271</v>
      </c>
      <c r="J947" s="134">
        <v>452</v>
      </c>
      <c r="K947" s="141">
        <v>140</v>
      </c>
      <c r="L947" s="14">
        <f t="shared" ref="L947:L948" si="1315">K947*E947</f>
        <v>534.38</v>
      </c>
      <c r="M947" s="141">
        <v>273</v>
      </c>
      <c r="N947" s="18">
        <v>44267</v>
      </c>
      <c r="O947" s="141">
        <f t="shared" si="1305"/>
        <v>0</v>
      </c>
      <c r="P947" s="19">
        <f t="shared" si="1308"/>
        <v>0</v>
      </c>
      <c r="Q947" s="20"/>
      <c r="R947" s="17"/>
      <c r="S947" s="14"/>
      <c r="T947" s="14"/>
      <c r="U947" s="16">
        <v>0</v>
      </c>
      <c r="V947" s="14">
        <f t="shared" ref="V947:V948" si="1316">U947*E947</f>
        <v>0</v>
      </c>
      <c r="W947" s="71"/>
      <c r="X947" s="24"/>
      <c r="Y947" s="21">
        <f t="shared" ref="Y947:Y948" si="1317">G947-V947</f>
        <v>0</v>
      </c>
      <c r="Z947" s="25"/>
      <c r="AA947" s="25"/>
      <c r="AB947" s="26"/>
      <c r="AC947" s="26"/>
      <c r="AD947" s="26"/>
      <c r="AE947" s="22"/>
      <c r="AF947" s="22"/>
      <c r="AG947" s="26"/>
      <c r="AH947" s="26"/>
      <c r="AI947" s="26"/>
      <c r="AJ947" s="26"/>
      <c r="AK947" s="26"/>
      <c r="AL947" s="26"/>
      <c r="AM947" s="26"/>
      <c r="AN947" s="26"/>
      <c r="AO947" s="26"/>
      <c r="AP947" s="26"/>
      <c r="AQ947" s="26"/>
      <c r="AR947" s="26"/>
      <c r="AS947" s="26"/>
      <c r="AT947" s="26"/>
      <c r="AU947" s="26"/>
      <c r="AV947" s="26"/>
      <c r="AW947" s="26"/>
      <c r="AX947" s="26"/>
      <c r="AY947" s="26"/>
      <c r="AZ947" s="26"/>
      <c r="BA947" s="26"/>
      <c r="BB947" s="26"/>
      <c r="BC947" s="26"/>
      <c r="BD947" s="26"/>
      <c r="BE947" s="26"/>
      <c r="BF947" s="26"/>
      <c r="BG947" s="26"/>
      <c r="BH947" s="26"/>
      <c r="BI947" s="26"/>
      <c r="BJ947" s="26"/>
      <c r="BK947" s="26"/>
      <c r="BL947" s="26"/>
      <c r="BM947" s="26"/>
      <c r="BN947" s="26"/>
      <c r="BO947" s="26"/>
      <c r="BP947" s="26"/>
      <c r="BQ947" s="26"/>
      <c r="BR947" s="26"/>
      <c r="BS947" s="26"/>
      <c r="BT947" s="26"/>
      <c r="BU947" s="26"/>
      <c r="BV947" s="26"/>
      <c r="BW947" s="26"/>
      <c r="BX947" s="26"/>
      <c r="BY947" s="26"/>
      <c r="BZ947" s="26"/>
      <c r="CA947" s="26"/>
      <c r="CB947" s="26"/>
      <c r="CC947" s="26"/>
      <c r="CD947" s="26"/>
      <c r="CE947" s="26"/>
      <c r="CF947" s="26"/>
      <c r="CG947" s="26"/>
      <c r="CH947" s="26"/>
      <c r="CI947" s="26"/>
      <c r="CJ947" s="26"/>
      <c r="CK947" s="26"/>
      <c r="CL947" s="26"/>
      <c r="CM947" s="26"/>
      <c r="CN947" s="26"/>
      <c r="CO947" s="26"/>
      <c r="CP947" s="26"/>
      <c r="CQ947" s="26"/>
      <c r="CR947" s="26"/>
      <c r="CS947" s="26"/>
      <c r="CT947" s="26"/>
      <c r="CU947" s="26"/>
      <c r="CV947" s="26"/>
      <c r="CW947" s="26"/>
      <c r="CX947" s="26"/>
    </row>
    <row r="948" spans="1:102" s="27" customFormat="1" ht="52.5" customHeight="1">
      <c r="A948" s="131">
        <v>11</v>
      </c>
      <c r="B948" s="13" t="s">
        <v>187</v>
      </c>
      <c r="C948" s="14" t="s">
        <v>20</v>
      </c>
      <c r="D948" s="131" t="s">
        <v>185</v>
      </c>
      <c r="E948" s="23">
        <v>3.8170000000000002</v>
      </c>
      <c r="F948" s="16">
        <v>20</v>
      </c>
      <c r="G948" s="17">
        <f t="shared" si="1312"/>
        <v>76.34</v>
      </c>
      <c r="H948" s="18">
        <v>44651</v>
      </c>
      <c r="I948" s="84">
        <v>44298</v>
      </c>
      <c r="J948" s="134">
        <v>776</v>
      </c>
      <c r="K948" s="141">
        <v>100</v>
      </c>
      <c r="L948" s="14">
        <f t="shared" si="1315"/>
        <v>381.70000000000005</v>
      </c>
      <c r="M948" s="141">
        <v>392</v>
      </c>
      <c r="N948" s="18">
        <v>44298</v>
      </c>
      <c r="O948" s="141">
        <f t="shared" si="1305"/>
        <v>20</v>
      </c>
      <c r="P948" s="19">
        <f t="shared" si="1308"/>
        <v>76.34</v>
      </c>
      <c r="Q948" s="20"/>
      <c r="R948" s="17"/>
      <c r="S948" s="14"/>
      <c r="T948" s="14"/>
      <c r="U948" s="16">
        <v>0</v>
      </c>
      <c r="V948" s="14">
        <f t="shared" si="1316"/>
        <v>0</v>
      </c>
      <c r="W948" s="71"/>
      <c r="X948" s="24"/>
      <c r="Y948" s="21">
        <f t="shared" si="1317"/>
        <v>76.34</v>
      </c>
      <c r="Z948" s="25"/>
      <c r="AA948" s="25"/>
      <c r="AB948" s="26"/>
      <c r="AC948" s="26"/>
      <c r="AD948" s="26"/>
      <c r="AE948" s="22"/>
      <c r="AF948" s="22"/>
      <c r="AG948" s="26"/>
      <c r="AH948" s="26"/>
      <c r="AI948" s="26"/>
      <c r="AJ948" s="26"/>
      <c r="AK948" s="26"/>
      <c r="AL948" s="26"/>
      <c r="AM948" s="26"/>
      <c r="AN948" s="26"/>
      <c r="AO948" s="26"/>
      <c r="AP948" s="26"/>
      <c r="AQ948" s="26"/>
      <c r="AR948" s="26"/>
      <c r="AS948" s="26"/>
      <c r="AT948" s="26"/>
      <c r="AU948" s="26"/>
      <c r="AV948" s="26"/>
      <c r="AW948" s="26"/>
      <c r="AX948" s="26"/>
      <c r="AY948" s="26"/>
      <c r="AZ948" s="26"/>
      <c r="BA948" s="26"/>
      <c r="BB948" s="26"/>
      <c r="BC948" s="26"/>
      <c r="BD948" s="26"/>
      <c r="BE948" s="26"/>
      <c r="BF948" s="26"/>
      <c r="BG948" s="26"/>
      <c r="BH948" s="26"/>
      <c r="BI948" s="26"/>
      <c r="BJ948" s="26"/>
      <c r="BK948" s="26"/>
      <c r="BL948" s="26"/>
      <c r="BM948" s="26"/>
      <c r="BN948" s="26"/>
      <c r="BO948" s="26"/>
      <c r="BP948" s="26"/>
      <c r="BQ948" s="26"/>
      <c r="BR948" s="26"/>
      <c r="BS948" s="26"/>
      <c r="BT948" s="26"/>
      <c r="BU948" s="26"/>
      <c r="BV948" s="26"/>
      <c r="BW948" s="26"/>
      <c r="BX948" s="26"/>
      <c r="BY948" s="26"/>
      <c r="BZ948" s="26"/>
      <c r="CA948" s="26"/>
      <c r="CB948" s="26"/>
      <c r="CC948" s="26"/>
      <c r="CD948" s="26"/>
      <c r="CE948" s="26"/>
      <c r="CF948" s="26"/>
      <c r="CG948" s="26"/>
      <c r="CH948" s="26"/>
      <c r="CI948" s="26"/>
      <c r="CJ948" s="26"/>
      <c r="CK948" s="26"/>
      <c r="CL948" s="26"/>
      <c r="CM948" s="26"/>
      <c r="CN948" s="26"/>
      <c r="CO948" s="26"/>
      <c r="CP948" s="26"/>
      <c r="CQ948" s="26"/>
      <c r="CR948" s="26"/>
      <c r="CS948" s="26"/>
      <c r="CT948" s="26"/>
      <c r="CU948" s="26"/>
      <c r="CV948" s="26"/>
      <c r="CW948" s="26"/>
      <c r="CX948" s="26"/>
    </row>
    <row r="949" spans="1:102" ht="31.5" customHeight="1">
      <c r="A949" s="131">
        <v>12</v>
      </c>
      <c r="B949" s="13" t="s">
        <v>35</v>
      </c>
      <c r="C949" s="14" t="s">
        <v>20</v>
      </c>
      <c r="D949" s="131" t="s">
        <v>139</v>
      </c>
      <c r="E949" s="14">
        <v>16.91</v>
      </c>
      <c r="F949" s="144">
        <v>0</v>
      </c>
      <c r="G949" s="17">
        <f t="shared" ref="G949:G964" si="1318">F949*E949</f>
        <v>0</v>
      </c>
      <c r="H949" s="18">
        <v>44325</v>
      </c>
      <c r="I949" s="12"/>
      <c r="J949" s="134"/>
      <c r="K949" s="141"/>
      <c r="L949" s="17">
        <f t="shared" si="1304"/>
        <v>0</v>
      </c>
      <c r="M949" s="141">
        <v>1343</v>
      </c>
      <c r="N949" s="18">
        <v>44167</v>
      </c>
      <c r="O949" s="141">
        <f t="shared" si="1305"/>
        <v>0</v>
      </c>
      <c r="P949" s="96">
        <f t="shared" si="1308"/>
        <v>0</v>
      </c>
      <c r="Q949" s="131"/>
      <c r="R949" s="131"/>
      <c r="S949" s="131"/>
      <c r="T949" s="131"/>
      <c r="U949" s="144">
        <v>0</v>
      </c>
      <c r="V949" s="17">
        <f t="shared" ref="V949:V962" si="1319">U949*E949</f>
        <v>0</v>
      </c>
      <c r="W949" s="81"/>
      <c r="X949" s="83"/>
      <c r="AF949" s="22"/>
      <c r="AG949" s="22"/>
    </row>
    <row r="950" spans="1:102" ht="38.25" customHeight="1">
      <c r="A950" s="131">
        <v>13</v>
      </c>
      <c r="B950" s="13" t="s">
        <v>35</v>
      </c>
      <c r="C950" s="14" t="s">
        <v>20</v>
      </c>
      <c r="D950" s="131" t="s">
        <v>82</v>
      </c>
      <c r="E950" s="14">
        <v>16.91</v>
      </c>
      <c r="F950" s="144">
        <v>0</v>
      </c>
      <c r="G950" s="17">
        <f t="shared" si="1318"/>
        <v>0</v>
      </c>
      <c r="H950" s="18">
        <v>44358</v>
      </c>
      <c r="I950" s="84">
        <v>44330</v>
      </c>
      <c r="J950" s="134">
        <v>1142</v>
      </c>
      <c r="K950" s="141">
        <v>60</v>
      </c>
      <c r="L950" s="85">
        <f t="shared" si="1304"/>
        <v>1014.6</v>
      </c>
      <c r="M950" s="141">
        <v>460</v>
      </c>
      <c r="N950" s="18">
        <v>44308</v>
      </c>
      <c r="O950" s="141">
        <f t="shared" si="1305"/>
        <v>0</v>
      </c>
      <c r="P950" s="19">
        <f t="shared" si="1308"/>
        <v>0</v>
      </c>
      <c r="Q950" s="131"/>
      <c r="R950" s="131"/>
      <c r="S950" s="131"/>
      <c r="T950" s="131"/>
      <c r="U950" s="144">
        <v>0</v>
      </c>
      <c r="V950" s="17">
        <f t="shared" si="1319"/>
        <v>0</v>
      </c>
      <c r="W950" s="81"/>
      <c r="X950" s="83"/>
      <c r="AF950" s="22"/>
      <c r="AG950" s="22"/>
    </row>
    <row r="951" spans="1:102" ht="38.25" customHeight="1">
      <c r="A951" s="131">
        <v>14</v>
      </c>
      <c r="B951" s="13" t="s">
        <v>35</v>
      </c>
      <c r="C951" s="14" t="s">
        <v>20</v>
      </c>
      <c r="D951" s="131" t="s">
        <v>82</v>
      </c>
      <c r="E951" s="14">
        <v>16.91</v>
      </c>
      <c r="F951" s="144">
        <v>19</v>
      </c>
      <c r="G951" s="17">
        <f t="shared" si="1318"/>
        <v>321.29000000000002</v>
      </c>
      <c r="H951" s="18">
        <v>44358</v>
      </c>
      <c r="I951" s="84">
        <v>44337</v>
      </c>
      <c r="J951" s="134">
        <v>1166</v>
      </c>
      <c r="K951" s="141">
        <v>100</v>
      </c>
      <c r="L951" s="85">
        <f t="shared" si="1304"/>
        <v>1691</v>
      </c>
      <c r="M951" s="141">
        <v>225</v>
      </c>
      <c r="N951" s="18">
        <v>44259</v>
      </c>
      <c r="O951" s="141">
        <f t="shared" si="1305"/>
        <v>19</v>
      </c>
      <c r="P951" s="19">
        <f t="shared" si="1308"/>
        <v>321.29000000000002</v>
      </c>
      <c r="Q951" s="131"/>
      <c r="R951" s="131"/>
      <c r="S951" s="131"/>
      <c r="T951" s="131"/>
      <c r="U951" s="144">
        <v>0</v>
      </c>
      <c r="V951" s="17">
        <f t="shared" si="1319"/>
        <v>0</v>
      </c>
      <c r="W951" s="81"/>
      <c r="X951" s="83"/>
      <c r="AF951" s="22"/>
      <c r="AG951" s="22"/>
    </row>
    <row r="952" spans="1:102" ht="31.5" customHeight="1">
      <c r="A952" s="131">
        <v>15</v>
      </c>
      <c r="B952" s="13" t="s">
        <v>35</v>
      </c>
      <c r="C952" s="14" t="s">
        <v>20</v>
      </c>
      <c r="D952" s="131" t="s">
        <v>202</v>
      </c>
      <c r="E952" s="14">
        <v>20.27</v>
      </c>
      <c r="F952" s="131">
        <v>0</v>
      </c>
      <c r="G952" s="17">
        <f t="shared" si="1318"/>
        <v>0</v>
      </c>
      <c r="H952" s="18">
        <v>45091</v>
      </c>
      <c r="I952" s="12">
        <v>44348</v>
      </c>
      <c r="J952" s="134">
        <v>1279</v>
      </c>
      <c r="K952" s="141">
        <v>200</v>
      </c>
      <c r="L952" s="17">
        <f>K952*E952</f>
        <v>4054</v>
      </c>
      <c r="M952" s="141">
        <v>597</v>
      </c>
      <c r="N952" s="18">
        <v>44348</v>
      </c>
      <c r="O952" s="16">
        <f>K952-U952</f>
        <v>99</v>
      </c>
      <c r="P952" s="96">
        <f t="shared" si="1308"/>
        <v>2006.73</v>
      </c>
      <c r="Q952" s="131"/>
      <c r="R952" s="131"/>
      <c r="S952" s="131"/>
      <c r="T952" s="131"/>
      <c r="U952" s="131">
        <v>101</v>
      </c>
      <c r="V952" s="17">
        <f>U952*E952</f>
        <v>2047.27</v>
      </c>
      <c r="W952" s="81"/>
      <c r="X952" s="83"/>
      <c r="AF952" s="22"/>
      <c r="AG952" s="22"/>
    </row>
    <row r="953" spans="1:102" ht="38.25" customHeight="1">
      <c r="A953" s="131">
        <v>16</v>
      </c>
      <c r="B953" s="13" t="s">
        <v>44</v>
      </c>
      <c r="C953" s="14" t="s">
        <v>20</v>
      </c>
      <c r="D953" s="131" t="s">
        <v>144</v>
      </c>
      <c r="E953" s="96">
        <v>59.100999999999999</v>
      </c>
      <c r="F953" s="141">
        <v>0</v>
      </c>
      <c r="G953" s="96">
        <f t="shared" si="1318"/>
        <v>0</v>
      </c>
      <c r="H953" s="18">
        <v>44469</v>
      </c>
      <c r="I953" s="12">
        <v>44231</v>
      </c>
      <c r="J953" s="134">
        <v>189</v>
      </c>
      <c r="K953" s="141">
        <v>200</v>
      </c>
      <c r="L953" s="14">
        <f t="shared" si="1304"/>
        <v>11820.2</v>
      </c>
      <c r="M953" s="141">
        <v>1326</v>
      </c>
      <c r="N953" s="18">
        <v>44161</v>
      </c>
      <c r="O953" s="141">
        <f t="shared" si="1305"/>
        <v>0</v>
      </c>
      <c r="P953" s="96">
        <f t="shared" si="1308"/>
        <v>0</v>
      </c>
      <c r="Q953" s="97"/>
      <c r="R953" s="14"/>
      <c r="S953" s="14"/>
      <c r="T953" s="14"/>
      <c r="U953" s="141">
        <v>0</v>
      </c>
      <c r="V953" s="14">
        <f t="shared" si="1319"/>
        <v>0</v>
      </c>
      <c r="W953" s="71"/>
      <c r="X953" s="83">
        <f t="shared" si="1306"/>
        <v>0</v>
      </c>
      <c r="AF953" s="22"/>
      <c r="AG953" s="22"/>
    </row>
    <row r="954" spans="1:102" ht="38.25" customHeight="1">
      <c r="A954" s="131">
        <v>17</v>
      </c>
      <c r="B954" s="13" t="s">
        <v>44</v>
      </c>
      <c r="C954" s="14" t="s">
        <v>20</v>
      </c>
      <c r="D954" s="131" t="s">
        <v>144</v>
      </c>
      <c r="E954" s="96">
        <v>59.100999999999999</v>
      </c>
      <c r="F954" s="141">
        <v>190</v>
      </c>
      <c r="G954" s="96">
        <f t="shared" ref="G954:G956" si="1320">F954*E954</f>
        <v>11229.19</v>
      </c>
      <c r="H954" s="18">
        <v>44469</v>
      </c>
      <c r="I954" s="12">
        <v>44266</v>
      </c>
      <c r="J954" s="134">
        <v>313</v>
      </c>
      <c r="K954" s="141">
        <v>400</v>
      </c>
      <c r="L954" s="14">
        <f t="shared" ref="L954:L955" si="1321">K954*E954</f>
        <v>23640.400000000001</v>
      </c>
      <c r="M954" s="141">
        <v>1326</v>
      </c>
      <c r="N954" s="18">
        <v>44161</v>
      </c>
      <c r="O954" s="141">
        <f t="shared" si="1305"/>
        <v>190</v>
      </c>
      <c r="P954" s="96">
        <f t="shared" ref="P954:P956" si="1322">O954*E954</f>
        <v>11229.19</v>
      </c>
      <c r="Q954" s="97"/>
      <c r="R954" s="14"/>
      <c r="S954" s="14"/>
      <c r="T954" s="14"/>
      <c r="U954" s="141">
        <v>0</v>
      </c>
      <c r="V954" s="14">
        <f t="shared" ref="V954:V956" si="1323">U954*E954</f>
        <v>0</v>
      </c>
      <c r="W954" s="71"/>
      <c r="X954" s="83">
        <f t="shared" ref="X954:X955" si="1324">G954-V954</f>
        <v>11229.19</v>
      </c>
      <c r="AF954" s="22"/>
      <c r="AG954" s="22"/>
    </row>
    <row r="955" spans="1:102" ht="38.25" customHeight="1">
      <c r="A955" s="131">
        <v>18</v>
      </c>
      <c r="B955" s="13" t="s">
        <v>44</v>
      </c>
      <c r="C955" s="14" t="s">
        <v>20</v>
      </c>
      <c r="D955" s="131" t="s">
        <v>144</v>
      </c>
      <c r="E955" s="96">
        <v>59.100999999999999</v>
      </c>
      <c r="F955" s="16">
        <v>400</v>
      </c>
      <c r="G955" s="96">
        <f t="shared" si="1320"/>
        <v>23640.400000000001</v>
      </c>
      <c r="H955" s="18">
        <v>44469</v>
      </c>
      <c r="I955" s="84">
        <v>44328</v>
      </c>
      <c r="J955" s="134">
        <v>1115</v>
      </c>
      <c r="K955" s="141">
        <v>400</v>
      </c>
      <c r="L955" s="14">
        <f t="shared" si="1321"/>
        <v>23640.400000000001</v>
      </c>
      <c r="M955" s="141">
        <v>228</v>
      </c>
      <c r="N955" s="18">
        <v>44259</v>
      </c>
      <c r="O955" s="141">
        <f t="shared" si="1305"/>
        <v>40</v>
      </c>
      <c r="P955" s="19">
        <f t="shared" si="1322"/>
        <v>2364.04</v>
      </c>
      <c r="Q955" s="97"/>
      <c r="R955" s="14"/>
      <c r="S955" s="14"/>
      <c r="T955" s="14"/>
      <c r="U955" s="16">
        <v>360</v>
      </c>
      <c r="V955" s="14">
        <f t="shared" si="1323"/>
        <v>21276.36</v>
      </c>
      <c r="W955" s="71"/>
      <c r="X955" s="83">
        <f t="shared" si="1324"/>
        <v>2364.0400000000009</v>
      </c>
      <c r="AF955" s="22"/>
      <c r="AG955" s="22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  <c r="BO955" s="6"/>
      <c r="BP955" s="6"/>
      <c r="BQ955" s="6"/>
      <c r="BR955" s="6"/>
      <c r="BS955" s="6"/>
      <c r="BT955" s="6"/>
      <c r="BU955" s="6"/>
      <c r="BV955" s="6"/>
      <c r="BW955" s="6"/>
      <c r="BX955" s="6"/>
      <c r="BY955" s="6"/>
      <c r="BZ955" s="6"/>
      <c r="CA955" s="6"/>
      <c r="CB955" s="6"/>
      <c r="CC955" s="6"/>
      <c r="CD955" s="6"/>
      <c r="CE955" s="6"/>
      <c r="CF955" s="6"/>
      <c r="CG955" s="6"/>
      <c r="CH955" s="6"/>
      <c r="CI955" s="6"/>
      <c r="CJ955" s="6"/>
      <c r="CK955" s="6"/>
      <c r="CL955" s="6"/>
      <c r="CM955" s="6"/>
      <c r="CN955" s="6"/>
      <c r="CO955" s="6"/>
      <c r="CP955" s="6"/>
      <c r="CQ955" s="6"/>
      <c r="CR955" s="6"/>
      <c r="CS955" s="6"/>
      <c r="CT955" s="6"/>
      <c r="CU955" s="6"/>
      <c r="CV955" s="6"/>
      <c r="CW955" s="6"/>
      <c r="CX955" s="6"/>
    </row>
    <row r="956" spans="1:102" ht="51.75" customHeight="1">
      <c r="A956" s="131">
        <v>19</v>
      </c>
      <c r="B956" s="13" t="s">
        <v>100</v>
      </c>
      <c r="C956" s="124" t="s">
        <v>20</v>
      </c>
      <c r="D956" s="131" t="s">
        <v>91</v>
      </c>
      <c r="E956" s="23">
        <v>36.090000000000003</v>
      </c>
      <c r="F956" s="16">
        <v>86</v>
      </c>
      <c r="G956" s="17">
        <f t="shared" si="1320"/>
        <v>3103.7400000000002</v>
      </c>
      <c r="H956" s="18">
        <v>44439</v>
      </c>
      <c r="I956" s="12">
        <v>44231</v>
      </c>
      <c r="J956" s="134">
        <v>189</v>
      </c>
      <c r="K956" s="141">
        <v>200</v>
      </c>
      <c r="L956" s="14">
        <f>K956*E956</f>
        <v>7218.0000000000009</v>
      </c>
      <c r="M956" s="141">
        <v>1237</v>
      </c>
      <c r="N956" s="18">
        <v>43773</v>
      </c>
      <c r="O956" s="141">
        <f t="shared" si="1305"/>
        <v>86</v>
      </c>
      <c r="P956" s="96">
        <f t="shared" si="1322"/>
        <v>3103.7400000000002</v>
      </c>
      <c r="Q956" s="20"/>
      <c r="R956" s="17"/>
      <c r="S956" s="28"/>
      <c r="T956" s="28"/>
      <c r="U956" s="16">
        <v>0</v>
      </c>
      <c r="V956" s="14">
        <f t="shared" si="1323"/>
        <v>0</v>
      </c>
      <c r="W956" s="71"/>
      <c r="X956" s="83">
        <f>G956-V956</f>
        <v>3103.7400000000002</v>
      </c>
      <c r="Y956" s="21">
        <f>G956-V956</f>
        <v>3103.7400000000002</v>
      </c>
      <c r="AE956" s="22"/>
      <c r="AF956" s="22"/>
    </row>
    <row r="957" spans="1:102" ht="51.75" customHeight="1">
      <c r="A957" s="131">
        <v>20</v>
      </c>
      <c r="B957" s="13" t="s">
        <v>100</v>
      </c>
      <c r="C957" s="124" t="s">
        <v>20</v>
      </c>
      <c r="D957" s="131" t="s">
        <v>95</v>
      </c>
      <c r="E957" s="23">
        <v>36.090000000000003</v>
      </c>
      <c r="F957" s="16">
        <v>300</v>
      </c>
      <c r="G957" s="17">
        <f t="shared" si="1318"/>
        <v>10827.000000000002</v>
      </c>
      <c r="H957" s="18">
        <v>44439</v>
      </c>
      <c r="I957" s="12">
        <v>44266</v>
      </c>
      <c r="J957" s="134">
        <v>313</v>
      </c>
      <c r="K957" s="141">
        <v>300</v>
      </c>
      <c r="L957" s="14">
        <f>K957*E957</f>
        <v>10827.000000000002</v>
      </c>
      <c r="M957" s="141">
        <v>1237</v>
      </c>
      <c r="N957" s="18">
        <v>43773</v>
      </c>
      <c r="O957" s="141">
        <f t="shared" si="1305"/>
        <v>137</v>
      </c>
      <c r="P957" s="96">
        <f t="shared" si="1308"/>
        <v>4944.3300000000008</v>
      </c>
      <c r="Q957" s="20"/>
      <c r="R957" s="17"/>
      <c r="S957" s="28"/>
      <c r="T957" s="28"/>
      <c r="U957" s="16">
        <v>163</v>
      </c>
      <c r="V957" s="14">
        <f t="shared" si="1319"/>
        <v>5882.670000000001</v>
      </c>
      <c r="W957" s="71"/>
      <c r="X957" s="83">
        <f>G957-V957</f>
        <v>4944.3300000000008</v>
      </c>
      <c r="Y957" s="21">
        <f>G957-V957</f>
        <v>4944.3300000000008</v>
      </c>
      <c r="AE957" s="22"/>
      <c r="AF957" s="22"/>
    </row>
    <row r="958" spans="1:102" ht="34.5" customHeight="1">
      <c r="A958" s="131">
        <v>21</v>
      </c>
      <c r="B958" s="31" t="s">
        <v>77</v>
      </c>
      <c r="C958" s="131" t="s">
        <v>20</v>
      </c>
      <c r="D958" s="131" t="s">
        <v>154</v>
      </c>
      <c r="E958" s="32">
        <v>5.4969999999999999</v>
      </c>
      <c r="F958" s="16">
        <v>0</v>
      </c>
      <c r="G958" s="17">
        <f t="shared" si="1318"/>
        <v>0</v>
      </c>
      <c r="H958" s="33">
        <v>44450</v>
      </c>
      <c r="I958" s="12">
        <v>44266</v>
      </c>
      <c r="J958" s="134">
        <v>313</v>
      </c>
      <c r="K958" s="34">
        <v>400</v>
      </c>
      <c r="L958" s="14">
        <f t="shared" si="1304"/>
        <v>2198.8000000000002</v>
      </c>
      <c r="M958" s="134">
        <v>164</v>
      </c>
      <c r="N958" s="12">
        <v>44245</v>
      </c>
      <c r="O958" s="141">
        <f t="shared" si="1305"/>
        <v>0</v>
      </c>
      <c r="P958" s="96">
        <f t="shared" si="1308"/>
        <v>0</v>
      </c>
      <c r="Q958" s="20"/>
      <c r="R958" s="17"/>
      <c r="S958" s="124"/>
      <c r="T958" s="124"/>
      <c r="U958" s="16">
        <v>0</v>
      </c>
      <c r="V958" s="14">
        <f t="shared" si="1319"/>
        <v>0</v>
      </c>
      <c r="W958" s="71"/>
      <c r="X958" s="83">
        <f t="shared" si="1306"/>
        <v>0</v>
      </c>
      <c r="AF958" s="22"/>
      <c r="AG958" s="22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/>
      <c r="CA958" s="6"/>
      <c r="CB958" s="6"/>
      <c r="CC958" s="6"/>
      <c r="CD958" s="6"/>
      <c r="CE958" s="6"/>
      <c r="CF958" s="6"/>
      <c r="CG958" s="6"/>
      <c r="CH958" s="6"/>
      <c r="CI958" s="6"/>
      <c r="CJ958" s="6"/>
      <c r="CK958" s="6"/>
      <c r="CL958" s="6"/>
      <c r="CM958" s="6"/>
      <c r="CN958" s="6"/>
      <c r="CO958" s="6"/>
      <c r="CP958" s="6"/>
      <c r="CQ958" s="6"/>
      <c r="CR958" s="6"/>
      <c r="CS958" s="6"/>
      <c r="CT958" s="6"/>
      <c r="CU958" s="6"/>
      <c r="CV958" s="6"/>
      <c r="CW958" s="6"/>
      <c r="CX958" s="6"/>
    </row>
    <row r="959" spans="1:102" ht="34.5" customHeight="1">
      <c r="A959" s="131">
        <v>22</v>
      </c>
      <c r="B959" s="31" t="s">
        <v>77</v>
      </c>
      <c r="C959" s="131" t="s">
        <v>20</v>
      </c>
      <c r="D959" s="131" t="s">
        <v>151</v>
      </c>
      <c r="E959" s="32">
        <v>5.4969999999999999</v>
      </c>
      <c r="F959" s="16">
        <v>0</v>
      </c>
      <c r="G959" s="17">
        <f t="shared" si="1318"/>
        <v>0</v>
      </c>
      <c r="H959" s="33">
        <v>44443</v>
      </c>
      <c r="I959" s="84">
        <v>44298</v>
      </c>
      <c r="J959" s="134">
        <v>776</v>
      </c>
      <c r="K959" s="34">
        <v>500</v>
      </c>
      <c r="L959" s="14">
        <f>K959*E959</f>
        <v>2748.5</v>
      </c>
      <c r="M959" s="134">
        <v>227</v>
      </c>
      <c r="N959" s="12">
        <v>44259</v>
      </c>
      <c r="O959" s="141">
        <f t="shared" si="1305"/>
        <v>0</v>
      </c>
      <c r="P959" s="19">
        <f t="shared" si="1308"/>
        <v>0</v>
      </c>
      <c r="Q959" s="20"/>
      <c r="R959" s="17"/>
      <c r="S959" s="124"/>
      <c r="T959" s="124"/>
      <c r="U959" s="16">
        <v>0</v>
      </c>
      <c r="V959" s="14">
        <f t="shared" si="1319"/>
        <v>0</v>
      </c>
      <c r="W959" s="71"/>
      <c r="X959" s="83"/>
      <c r="AF959" s="22"/>
      <c r="AG959" s="22"/>
    </row>
    <row r="960" spans="1:102" ht="34.5" customHeight="1">
      <c r="A960" s="131">
        <v>23</v>
      </c>
      <c r="B960" s="31" t="s">
        <v>77</v>
      </c>
      <c r="C960" s="131" t="s">
        <v>20</v>
      </c>
      <c r="D960" s="131" t="s">
        <v>151</v>
      </c>
      <c r="E960" s="32">
        <v>5.4969999999999999</v>
      </c>
      <c r="F960" s="16">
        <v>370</v>
      </c>
      <c r="G960" s="17">
        <f>F960*E960</f>
        <v>2033.8899999999999</v>
      </c>
      <c r="H960" s="33">
        <v>44505</v>
      </c>
      <c r="I960" s="84">
        <v>44328</v>
      </c>
      <c r="J960" s="134">
        <v>1115</v>
      </c>
      <c r="K960" s="34">
        <v>400</v>
      </c>
      <c r="L960" s="14">
        <f>K960*E960</f>
        <v>2198.8000000000002</v>
      </c>
      <c r="M960" s="134">
        <v>227</v>
      </c>
      <c r="N960" s="6"/>
      <c r="O960" s="141">
        <f t="shared" si="1305"/>
        <v>320</v>
      </c>
      <c r="P960" s="19">
        <f t="shared" si="1308"/>
        <v>1759.04</v>
      </c>
      <c r="Q960" s="20"/>
      <c r="R960" s="17"/>
      <c r="S960" s="124"/>
      <c r="T960" s="124"/>
      <c r="U960" s="16">
        <v>50</v>
      </c>
      <c r="V960" s="14">
        <f>U960*E960</f>
        <v>274.85000000000002</v>
      </c>
      <c r="W960" s="71"/>
      <c r="X960" s="83">
        <f t="shared" ref="X960" si="1325">G960-V960</f>
        <v>1759.04</v>
      </c>
      <c r="AF960" s="22"/>
      <c r="AG960" s="22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6"/>
      <c r="BU960" s="6"/>
      <c r="BV960" s="6"/>
      <c r="BW960" s="6"/>
      <c r="BX960" s="6"/>
      <c r="BY960" s="6"/>
      <c r="BZ960" s="6"/>
      <c r="CA960" s="6"/>
      <c r="CB960" s="6"/>
      <c r="CC960" s="6"/>
      <c r="CD960" s="6"/>
      <c r="CE960" s="6"/>
      <c r="CF960" s="6"/>
      <c r="CG960" s="6"/>
      <c r="CH960" s="6"/>
      <c r="CI960" s="6"/>
      <c r="CJ960" s="6"/>
      <c r="CK960" s="6"/>
      <c r="CL960" s="6"/>
      <c r="CM960" s="6"/>
      <c r="CN960" s="6"/>
      <c r="CO960" s="6"/>
      <c r="CP960" s="6"/>
      <c r="CQ960" s="6"/>
      <c r="CR960" s="6"/>
      <c r="CS960" s="6"/>
      <c r="CT960" s="6"/>
      <c r="CU960" s="6"/>
      <c r="CV960" s="6"/>
      <c r="CW960" s="6"/>
      <c r="CX960" s="6"/>
    </row>
    <row r="961" spans="1:102" ht="38.25" customHeight="1">
      <c r="A961" s="131">
        <v>24</v>
      </c>
      <c r="B961" s="31" t="s">
        <v>42</v>
      </c>
      <c r="C961" s="14" t="s">
        <v>20</v>
      </c>
      <c r="D961" s="131" t="s">
        <v>112</v>
      </c>
      <c r="E961" s="96">
        <v>132.83000000000001</v>
      </c>
      <c r="F961" s="16">
        <v>82</v>
      </c>
      <c r="G961" s="14">
        <f t="shared" si="1318"/>
        <v>10892.060000000001</v>
      </c>
      <c r="H961" s="18">
        <v>44469</v>
      </c>
      <c r="I961" s="12">
        <v>44266</v>
      </c>
      <c r="J961" s="134">
        <v>313</v>
      </c>
      <c r="K961" s="141">
        <v>400</v>
      </c>
      <c r="L961" s="14">
        <f t="shared" si="1304"/>
        <v>53132.000000000007</v>
      </c>
      <c r="M961" s="141">
        <v>228</v>
      </c>
      <c r="N961" s="18">
        <v>44259</v>
      </c>
      <c r="O961" s="141">
        <f t="shared" si="1305"/>
        <v>82</v>
      </c>
      <c r="P961" s="96">
        <f t="shared" si="1308"/>
        <v>10892.060000000001</v>
      </c>
      <c r="Q961" s="97"/>
      <c r="R961" s="14"/>
      <c r="S961" s="14"/>
      <c r="T961" s="14"/>
      <c r="U961" s="16">
        <v>0</v>
      </c>
      <c r="V961" s="14">
        <f t="shared" si="1319"/>
        <v>0</v>
      </c>
      <c r="W961" s="71"/>
      <c r="X961" s="83"/>
      <c r="AF961" s="22"/>
      <c r="AG961" s="22"/>
    </row>
    <row r="962" spans="1:102" ht="38.25" customHeight="1">
      <c r="A962" s="131">
        <v>25</v>
      </c>
      <c r="B962" s="31" t="s">
        <v>42</v>
      </c>
      <c r="C962" s="14" t="s">
        <v>20</v>
      </c>
      <c r="D962" s="131" t="s">
        <v>109</v>
      </c>
      <c r="E962" s="96">
        <v>123.47</v>
      </c>
      <c r="F962" s="16">
        <v>0</v>
      </c>
      <c r="G962" s="14">
        <f t="shared" si="1318"/>
        <v>0</v>
      </c>
      <c r="H962" s="18">
        <v>44469</v>
      </c>
      <c r="I962" s="152"/>
      <c r="J962" s="86"/>
      <c r="K962" s="141"/>
      <c r="L962" s="14">
        <f t="shared" si="1304"/>
        <v>0</v>
      </c>
      <c r="M962" s="141">
        <v>52</v>
      </c>
      <c r="N962" s="18">
        <v>43850</v>
      </c>
      <c r="O962" s="141">
        <f t="shared" si="1305"/>
        <v>0</v>
      </c>
      <c r="P962" s="96">
        <f t="shared" si="1308"/>
        <v>0</v>
      </c>
      <c r="Q962" s="97"/>
      <c r="R962" s="14"/>
      <c r="S962" s="14"/>
      <c r="T962" s="14"/>
      <c r="U962" s="16">
        <v>0</v>
      </c>
      <c r="V962" s="14">
        <f t="shared" si="1319"/>
        <v>0</v>
      </c>
      <c r="W962" s="71"/>
      <c r="X962" s="83"/>
      <c r="AF962" s="22"/>
      <c r="AG962" s="22"/>
    </row>
    <row r="963" spans="1:102" s="27" customFormat="1" ht="44.25" customHeight="1">
      <c r="A963" s="131">
        <v>26</v>
      </c>
      <c r="B963" s="31" t="s">
        <v>42</v>
      </c>
      <c r="C963" s="131" t="s">
        <v>20</v>
      </c>
      <c r="D963" s="131" t="s">
        <v>113</v>
      </c>
      <c r="E963" s="32">
        <v>132.83000000000001</v>
      </c>
      <c r="F963" s="16">
        <v>400</v>
      </c>
      <c r="G963" s="17">
        <f t="shared" si="1318"/>
        <v>53132.000000000007</v>
      </c>
      <c r="H963" s="33">
        <v>44469</v>
      </c>
      <c r="I963" s="84">
        <v>44328</v>
      </c>
      <c r="J963" s="134">
        <v>1115</v>
      </c>
      <c r="K963" s="34">
        <v>400</v>
      </c>
      <c r="L963" s="14">
        <f>K963*E963</f>
        <v>53132.000000000007</v>
      </c>
      <c r="M963" s="134">
        <v>96</v>
      </c>
      <c r="N963" s="12">
        <v>44232</v>
      </c>
      <c r="O963" s="141">
        <f t="shared" si="1305"/>
        <v>168</v>
      </c>
      <c r="P963" s="19">
        <f t="shared" si="1308"/>
        <v>22315.440000000002</v>
      </c>
      <c r="Q963" s="20"/>
      <c r="R963" s="17"/>
      <c r="S963" s="124"/>
      <c r="T963" s="124"/>
      <c r="U963" s="16">
        <v>232</v>
      </c>
      <c r="V963" s="14">
        <f>U963*E963</f>
        <v>30816.560000000001</v>
      </c>
      <c r="W963" s="71"/>
      <c r="X963" s="83"/>
      <c r="Y963" s="4"/>
      <c r="Z963" s="4"/>
      <c r="AA963" s="4"/>
      <c r="AB963" s="5"/>
      <c r="AC963" s="5"/>
      <c r="AD963" s="5"/>
      <c r="AE963" s="5"/>
      <c r="AF963" s="22"/>
      <c r="AG963" s="22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</row>
    <row r="964" spans="1:102" ht="37.5" customHeight="1">
      <c r="A964" s="131">
        <v>27</v>
      </c>
      <c r="B964" s="13" t="s">
        <v>59</v>
      </c>
      <c r="C964" s="124" t="s">
        <v>20</v>
      </c>
      <c r="D964" s="131" t="s">
        <v>47</v>
      </c>
      <c r="E964" s="135">
        <v>55.58</v>
      </c>
      <c r="F964" s="16">
        <v>0</v>
      </c>
      <c r="G964" s="96">
        <f t="shared" si="1318"/>
        <v>0</v>
      </c>
      <c r="H964" s="18">
        <v>44377</v>
      </c>
      <c r="I964" s="84">
        <v>44358</v>
      </c>
      <c r="J964" s="134">
        <v>1519</v>
      </c>
      <c r="K964" s="141">
        <v>150</v>
      </c>
      <c r="L964" s="14">
        <f t="shared" ref="L964" si="1326">K964*E964</f>
        <v>8337</v>
      </c>
      <c r="M964" s="141">
        <v>636</v>
      </c>
      <c r="N964" s="18">
        <v>44355</v>
      </c>
      <c r="O964" s="16">
        <f>K964-U964</f>
        <v>150</v>
      </c>
      <c r="P964" s="19">
        <f t="shared" si="1308"/>
        <v>8337</v>
      </c>
      <c r="Q964" s="131"/>
      <c r="R964" s="17"/>
      <c r="S964" s="28"/>
      <c r="T964" s="28"/>
      <c r="U964" s="16">
        <v>0</v>
      </c>
      <c r="V964" s="14">
        <f>U964*E964</f>
        <v>0</v>
      </c>
      <c r="W964" s="71"/>
      <c r="X964" s="83"/>
      <c r="AF964" s="22"/>
      <c r="AG964" s="22"/>
    </row>
    <row r="965" spans="1:102" s="46" customFormat="1" ht="31.5" customHeight="1">
      <c r="A965" s="131">
        <v>28</v>
      </c>
      <c r="B965" s="191" t="s">
        <v>59</v>
      </c>
      <c r="C965" s="96" t="s">
        <v>20</v>
      </c>
      <c r="D965" s="23" t="s">
        <v>103</v>
      </c>
      <c r="E965" s="23">
        <v>55.58</v>
      </c>
      <c r="F965" s="141">
        <v>0</v>
      </c>
      <c r="G965" s="96">
        <f t="shared" ref="G965:G967" si="1327">F965*E965</f>
        <v>0</v>
      </c>
      <c r="H965" s="18">
        <v>44316</v>
      </c>
      <c r="I965" s="12">
        <v>44231</v>
      </c>
      <c r="J965" s="134">
        <v>189</v>
      </c>
      <c r="K965" s="141">
        <v>200</v>
      </c>
      <c r="L965" s="14">
        <f>K965*E965</f>
        <v>11116</v>
      </c>
      <c r="M965" s="141">
        <v>1249</v>
      </c>
      <c r="N965" s="18">
        <v>43804</v>
      </c>
      <c r="O965" s="141">
        <f t="shared" si="1305"/>
        <v>0</v>
      </c>
      <c r="P965" s="96">
        <f t="shared" ref="P965:P967" si="1328">O965*E965</f>
        <v>0</v>
      </c>
      <c r="Q965" s="23"/>
      <c r="R965" s="23"/>
      <c r="S965" s="192"/>
      <c r="T965" s="192"/>
      <c r="U965" s="141">
        <v>0</v>
      </c>
      <c r="V965" s="96">
        <f t="shared" ref="V965:V967" si="1329">U965*E965</f>
        <v>0</v>
      </c>
      <c r="W965" s="193"/>
      <c r="X965" s="83">
        <f>G965-V965</f>
        <v>0</v>
      </c>
      <c r="Y965" s="95"/>
      <c r="Z965" s="95"/>
      <c r="AA965" s="95"/>
      <c r="AB965" s="188"/>
      <c r="AC965" s="188"/>
      <c r="AD965" s="188"/>
      <c r="AE965" s="188"/>
      <c r="AF965" s="188"/>
      <c r="AG965" s="188"/>
      <c r="AH965" s="188"/>
      <c r="AI965" s="188"/>
      <c r="AJ965" s="188"/>
      <c r="AK965" s="188"/>
      <c r="AL965" s="188"/>
      <c r="AM965" s="188"/>
      <c r="AN965" s="188"/>
      <c r="AO965" s="188"/>
      <c r="AP965" s="188"/>
      <c r="AQ965" s="188"/>
      <c r="AR965" s="188"/>
      <c r="AS965" s="188"/>
      <c r="AT965" s="188"/>
      <c r="AU965" s="188"/>
      <c r="AV965" s="188"/>
      <c r="AW965" s="188"/>
      <c r="AX965" s="188"/>
      <c r="AY965" s="188"/>
      <c r="AZ965" s="188"/>
      <c r="BA965" s="188"/>
      <c r="BB965" s="188"/>
      <c r="BC965" s="188"/>
      <c r="BD965" s="188"/>
      <c r="BE965" s="188"/>
      <c r="BF965" s="188"/>
      <c r="BG965" s="188"/>
      <c r="BH965" s="188"/>
      <c r="BI965" s="188"/>
      <c r="BJ965" s="188"/>
      <c r="BK965" s="188"/>
      <c r="BL965" s="188"/>
      <c r="BM965" s="188"/>
      <c r="BN965" s="188"/>
      <c r="BO965" s="188"/>
      <c r="BP965" s="188"/>
      <c r="BQ965" s="188"/>
      <c r="BR965" s="188"/>
      <c r="BS965" s="188"/>
      <c r="BT965" s="188"/>
      <c r="BU965" s="188"/>
      <c r="BV965" s="188"/>
      <c r="BW965" s="188"/>
      <c r="BX965" s="188"/>
      <c r="BY965" s="188"/>
      <c r="BZ965" s="188"/>
      <c r="CA965" s="188"/>
      <c r="CB965" s="188"/>
      <c r="CC965" s="188"/>
      <c r="CD965" s="188"/>
      <c r="CE965" s="188"/>
      <c r="CF965" s="188"/>
      <c r="CG965" s="188"/>
      <c r="CH965" s="188"/>
      <c r="CI965" s="188"/>
      <c r="CJ965" s="188"/>
      <c r="CK965" s="188"/>
      <c r="CL965" s="188"/>
      <c r="CM965" s="188"/>
      <c r="CN965" s="188"/>
      <c r="CO965" s="188"/>
      <c r="CP965" s="188"/>
      <c r="CQ965" s="188"/>
      <c r="CR965" s="188"/>
      <c r="CS965" s="188"/>
      <c r="CT965" s="188"/>
      <c r="CU965" s="188"/>
      <c r="CV965" s="188"/>
      <c r="CW965" s="188"/>
      <c r="CX965" s="188"/>
    </row>
    <row r="966" spans="1:102" ht="31.5">
      <c r="A966" s="131">
        <v>29</v>
      </c>
      <c r="B966" s="13" t="s">
        <v>49</v>
      </c>
      <c r="C966" s="124" t="s">
        <v>20</v>
      </c>
      <c r="D966" s="131" t="s">
        <v>94</v>
      </c>
      <c r="E966" s="135">
        <v>55.58</v>
      </c>
      <c r="F966" s="16">
        <v>0</v>
      </c>
      <c r="G966" s="17">
        <f t="shared" si="1327"/>
        <v>0</v>
      </c>
      <c r="H966" s="18">
        <v>44347</v>
      </c>
      <c r="I966" s="12">
        <v>44266</v>
      </c>
      <c r="J966" s="134">
        <v>313</v>
      </c>
      <c r="K966" s="141">
        <v>400</v>
      </c>
      <c r="L966" s="14">
        <f t="shared" ref="L966:L967" si="1330">K966*E966</f>
        <v>22232</v>
      </c>
      <c r="M966" s="141">
        <v>226</v>
      </c>
      <c r="N966" s="18">
        <v>44259</v>
      </c>
      <c r="O966" s="141">
        <f t="shared" si="1305"/>
        <v>0</v>
      </c>
      <c r="P966" s="19">
        <f t="shared" si="1328"/>
        <v>0</v>
      </c>
      <c r="Q966" s="131"/>
      <c r="R966" s="17"/>
      <c r="S966" s="28"/>
      <c r="T966" s="28"/>
      <c r="U966" s="16">
        <v>0</v>
      </c>
      <c r="V966" s="14">
        <f t="shared" si="1329"/>
        <v>0</v>
      </c>
      <c r="W966" s="71"/>
      <c r="X966" s="83"/>
      <c r="AF966" s="22"/>
      <c r="AG966" s="22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6"/>
      <c r="BU966" s="6"/>
      <c r="BV966" s="6"/>
      <c r="BW966" s="6"/>
      <c r="BX966" s="6"/>
      <c r="BY966" s="6"/>
      <c r="BZ966" s="6"/>
      <c r="CA966" s="6"/>
      <c r="CB966" s="6"/>
      <c r="CC966" s="6"/>
      <c r="CD966" s="6"/>
      <c r="CE966" s="6"/>
      <c r="CF966" s="6"/>
      <c r="CG966" s="6"/>
      <c r="CH966" s="6"/>
      <c r="CI966" s="6"/>
      <c r="CJ966" s="6"/>
      <c r="CK966" s="6"/>
      <c r="CL966" s="6"/>
      <c r="CM966" s="6"/>
      <c r="CN966" s="6"/>
      <c r="CO966" s="6"/>
      <c r="CP966" s="6"/>
      <c r="CQ966" s="6"/>
      <c r="CR966" s="6"/>
      <c r="CS966" s="6"/>
      <c r="CT966" s="6"/>
      <c r="CU966" s="6"/>
      <c r="CV966" s="6"/>
      <c r="CW966" s="6"/>
      <c r="CX966" s="6"/>
    </row>
    <row r="967" spans="1:102" ht="31.5">
      <c r="A967" s="131">
        <v>30</v>
      </c>
      <c r="B967" s="13" t="s">
        <v>49</v>
      </c>
      <c r="C967" s="124" t="s">
        <v>20</v>
      </c>
      <c r="D967" s="131" t="s">
        <v>47</v>
      </c>
      <c r="E967" s="135">
        <v>55.58</v>
      </c>
      <c r="F967" s="16">
        <v>167</v>
      </c>
      <c r="G967" s="17">
        <f t="shared" si="1327"/>
        <v>9281.86</v>
      </c>
      <c r="H967" s="18">
        <v>44377</v>
      </c>
      <c r="I967" s="12">
        <v>44266</v>
      </c>
      <c r="J967" s="134">
        <v>313</v>
      </c>
      <c r="K967" s="141">
        <v>200</v>
      </c>
      <c r="L967" s="14">
        <f t="shared" si="1330"/>
        <v>11116</v>
      </c>
      <c r="M967" s="141">
        <v>226</v>
      </c>
      <c r="N967" s="18">
        <v>44259</v>
      </c>
      <c r="O967" s="141">
        <f t="shared" si="1305"/>
        <v>167</v>
      </c>
      <c r="P967" s="19">
        <f t="shared" si="1328"/>
        <v>9281.86</v>
      </c>
      <c r="Q967" s="131"/>
      <c r="R967" s="17"/>
      <c r="S967" s="28"/>
      <c r="T967" s="28"/>
      <c r="U967" s="16">
        <v>0</v>
      </c>
      <c r="V967" s="14">
        <f t="shared" si="1329"/>
        <v>0</v>
      </c>
      <c r="W967" s="71"/>
      <c r="X967" s="83"/>
      <c r="AF967" s="22"/>
      <c r="AG967" s="22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6"/>
      <c r="BU967" s="6"/>
      <c r="BV967" s="6"/>
      <c r="BW967" s="6"/>
      <c r="BX967" s="6"/>
      <c r="BY967" s="6"/>
      <c r="BZ967" s="6"/>
      <c r="CA967" s="6"/>
      <c r="CB967" s="6"/>
      <c r="CC967" s="6"/>
      <c r="CD967" s="6"/>
      <c r="CE967" s="6"/>
      <c r="CF967" s="6"/>
      <c r="CG967" s="6"/>
      <c r="CH967" s="6"/>
      <c r="CI967" s="6"/>
      <c r="CJ967" s="6"/>
      <c r="CK967" s="6"/>
      <c r="CL967" s="6"/>
      <c r="CM967" s="6"/>
      <c r="CN967" s="6"/>
      <c r="CO967" s="6"/>
      <c r="CP967" s="6"/>
      <c r="CQ967" s="6"/>
      <c r="CR967" s="6"/>
      <c r="CS967" s="6"/>
      <c r="CT967" s="6"/>
      <c r="CU967" s="6"/>
      <c r="CV967" s="6"/>
      <c r="CW967" s="6"/>
      <c r="CX967" s="6"/>
    </row>
    <row r="968" spans="1:102" s="46" customFormat="1" ht="24.75" customHeight="1">
      <c r="A968" s="185"/>
      <c r="B968" s="186" t="s">
        <v>14</v>
      </c>
      <c r="C968" s="94"/>
      <c r="D968" s="94"/>
      <c r="E968" s="94"/>
      <c r="F968" s="94">
        <f>SUM(F938:F967)</f>
        <v>2614</v>
      </c>
      <c r="G968" s="94">
        <f>SUM(G938:G967)</f>
        <v>127527.51000000002</v>
      </c>
      <c r="H968" s="82"/>
      <c r="I968" s="82"/>
      <c r="J968" s="67"/>
      <c r="K968" s="128">
        <f>SUM(K938:K967)</f>
        <v>9340</v>
      </c>
      <c r="L968" s="94">
        <f>SUM(L938:L967)</f>
        <v>271136.15000000002</v>
      </c>
      <c r="M968" s="128"/>
      <c r="N968" s="82"/>
      <c r="O968" s="128">
        <f>SUM(O938:O967)</f>
        <v>2138</v>
      </c>
      <c r="P968" s="94">
        <f>SUM(P938:P967)</f>
        <v>79912.170000000013</v>
      </c>
      <c r="Q968" s="94"/>
      <c r="R968" s="94"/>
      <c r="S968" s="94"/>
      <c r="T968" s="94"/>
      <c r="U968" s="94">
        <f>SUM(U938:U967)</f>
        <v>2636</v>
      </c>
      <c r="V968" s="94">
        <f>SUM(V938:V967)</f>
        <v>68912.789999999994</v>
      </c>
      <c r="W968" s="91"/>
      <c r="X968" s="187">
        <f>G968-V968</f>
        <v>58614.72000000003</v>
      </c>
      <c r="Y968" s="95"/>
      <c r="Z968" s="95"/>
      <c r="AA968" s="95"/>
      <c r="AB968" s="188"/>
      <c r="AC968" s="188"/>
      <c r="AD968" s="188"/>
      <c r="AE968" s="188"/>
      <c r="AF968" s="188"/>
      <c r="AG968" s="188"/>
      <c r="AH968" s="188"/>
      <c r="AI968" s="188"/>
      <c r="AJ968" s="188"/>
      <c r="AK968" s="188"/>
      <c r="AL968" s="188"/>
      <c r="AM968" s="188"/>
      <c r="AN968" s="188"/>
      <c r="AO968" s="188"/>
      <c r="AP968" s="188"/>
      <c r="AQ968" s="188"/>
      <c r="AR968" s="188"/>
      <c r="AS968" s="188"/>
      <c r="AT968" s="188"/>
      <c r="AU968" s="188"/>
      <c r="AV968" s="188"/>
      <c r="AW968" s="188"/>
      <c r="AX968" s="188"/>
      <c r="AY968" s="188"/>
      <c r="AZ968" s="188"/>
      <c r="BA968" s="188"/>
      <c r="BB968" s="188"/>
      <c r="BC968" s="188"/>
      <c r="BD968" s="188"/>
      <c r="BE968" s="188"/>
      <c r="BF968" s="188"/>
      <c r="BG968" s="188"/>
      <c r="BH968" s="188"/>
      <c r="BI968" s="188"/>
      <c r="BJ968" s="188"/>
      <c r="BK968" s="188"/>
      <c r="BL968" s="188"/>
      <c r="BM968" s="188"/>
      <c r="BN968" s="188"/>
      <c r="BO968" s="188"/>
      <c r="BP968" s="188"/>
      <c r="BQ968" s="188"/>
      <c r="BR968" s="188"/>
      <c r="BS968" s="188"/>
      <c r="BT968" s="188"/>
      <c r="BU968" s="188"/>
      <c r="BV968" s="188"/>
      <c r="BW968" s="188"/>
      <c r="BX968" s="188"/>
      <c r="BY968" s="188"/>
      <c r="BZ968" s="188"/>
      <c r="CA968" s="188"/>
      <c r="CB968" s="188"/>
      <c r="CC968" s="188"/>
      <c r="CD968" s="188"/>
      <c r="CE968" s="188"/>
      <c r="CF968" s="188"/>
      <c r="CG968" s="188"/>
      <c r="CH968" s="188"/>
      <c r="CI968" s="188"/>
      <c r="CJ968" s="188"/>
      <c r="CK968" s="188"/>
      <c r="CL968" s="188"/>
      <c r="CM968" s="188"/>
      <c r="CN968" s="188"/>
      <c r="CO968" s="188"/>
      <c r="CP968" s="188"/>
      <c r="CQ968" s="188"/>
      <c r="CR968" s="188"/>
      <c r="CS968" s="188"/>
      <c r="CT968" s="188"/>
      <c r="CU968" s="188"/>
      <c r="CV968" s="188"/>
      <c r="CW968" s="188"/>
      <c r="CX968" s="188"/>
    </row>
    <row r="969" spans="1:102" ht="36" customHeight="1">
      <c r="A969" s="204" t="s">
        <v>30</v>
      </c>
      <c r="B969" s="204"/>
      <c r="C969" s="204"/>
      <c r="D969" s="204"/>
      <c r="E969" s="204"/>
      <c r="F969" s="204"/>
      <c r="G969" s="204"/>
      <c r="H969" s="204"/>
      <c r="I969" s="204"/>
      <c r="J969" s="204"/>
      <c r="K969" s="204"/>
      <c r="L969" s="204"/>
      <c r="M969" s="204"/>
      <c r="N969" s="204"/>
      <c r="O969" s="204"/>
      <c r="P969" s="204"/>
      <c r="Q969" s="204"/>
      <c r="R969" s="204"/>
      <c r="S969" s="204"/>
      <c r="T969" s="204"/>
      <c r="U969" s="204"/>
      <c r="V969" s="204"/>
      <c r="W969" s="70"/>
      <c r="X969" s="83">
        <f t="shared" ref="X969:X970" si="1331">G969-V969</f>
        <v>0</v>
      </c>
      <c r="AF969" s="22"/>
      <c r="AG969" s="22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  <c r="BX969" s="6"/>
      <c r="BY969" s="6"/>
      <c r="BZ969" s="6"/>
      <c r="CA969" s="6"/>
      <c r="CB969" s="6"/>
      <c r="CC969" s="6"/>
      <c r="CD969" s="6"/>
      <c r="CE969" s="6"/>
      <c r="CF969" s="6"/>
      <c r="CG969" s="6"/>
      <c r="CH969" s="6"/>
      <c r="CI969" s="6"/>
      <c r="CJ969" s="6"/>
      <c r="CK969" s="6"/>
      <c r="CL969" s="6"/>
      <c r="CM969" s="6"/>
      <c r="CN969" s="6"/>
      <c r="CO969" s="6"/>
      <c r="CP969" s="6"/>
      <c r="CQ969" s="6"/>
      <c r="CR969" s="6"/>
      <c r="CS969" s="6"/>
      <c r="CT969" s="6"/>
      <c r="CU969" s="6"/>
      <c r="CV969" s="6"/>
      <c r="CW969" s="6"/>
      <c r="CX969" s="6"/>
    </row>
    <row r="970" spans="1:102" ht="25.5" customHeight="1">
      <c r="A970" s="131">
        <v>1</v>
      </c>
      <c r="B970" s="13" t="s">
        <v>40</v>
      </c>
      <c r="C970" s="14" t="s">
        <v>20</v>
      </c>
      <c r="D970" s="131" t="s">
        <v>136</v>
      </c>
      <c r="E970" s="15">
        <v>5.8849999999999998</v>
      </c>
      <c r="F970" s="16">
        <v>148</v>
      </c>
      <c r="G970" s="17">
        <f t="shared" ref="G970:G991" si="1332">F970*E970</f>
        <v>870.98</v>
      </c>
      <c r="H970" s="18">
        <v>44926</v>
      </c>
      <c r="I970" s="12"/>
      <c r="J970" s="134"/>
      <c r="K970" s="141"/>
      <c r="L970" s="14"/>
      <c r="M970" s="141">
        <v>816</v>
      </c>
      <c r="N970" s="18">
        <v>44050</v>
      </c>
      <c r="O970" s="141">
        <f t="shared" ref="O970:O991" si="1333">F970-U970</f>
        <v>60</v>
      </c>
      <c r="P970" s="19">
        <f>O970*E970</f>
        <v>353.09999999999997</v>
      </c>
      <c r="Q970" s="20"/>
      <c r="R970" s="17"/>
      <c r="S970" s="14"/>
      <c r="T970" s="14"/>
      <c r="U970" s="16">
        <v>88</v>
      </c>
      <c r="V970" s="14">
        <f>U970*E970</f>
        <v>517.88</v>
      </c>
      <c r="W970" s="71"/>
      <c r="X970" s="83">
        <f t="shared" si="1331"/>
        <v>353.1</v>
      </c>
      <c r="AF970" s="22"/>
      <c r="AG970" s="22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6"/>
      <c r="BU970" s="6"/>
      <c r="BV970" s="6"/>
      <c r="BW970" s="6"/>
      <c r="BX970" s="6"/>
      <c r="BY970" s="6"/>
      <c r="BZ970" s="6"/>
      <c r="CA970" s="6"/>
      <c r="CB970" s="6"/>
      <c r="CC970" s="6"/>
      <c r="CD970" s="6"/>
      <c r="CE970" s="6"/>
      <c r="CF970" s="6"/>
      <c r="CG970" s="6"/>
      <c r="CH970" s="6"/>
      <c r="CI970" s="6"/>
      <c r="CJ970" s="6"/>
      <c r="CK970" s="6"/>
      <c r="CL970" s="6"/>
      <c r="CM970" s="6"/>
      <c r="CN970" s="6"/>
      <c r="CO970" s="6"/>
      <c r="CP970" s="6"/>
      <c r="CQ970" s="6"/>
      <c r="CR970" s="6"/>
      <c r="CS970" s="6"/>
      <c r="CT970" s="6"/>
      <c r="CU970" s="6"/>
      <c r="CV970" s="6"/>
      <c r="CW970" s="6"/>
      <c r="CX970" s="6"/>
    </row>
    <row r="971" spans="1:102" ht="41.25" customHeight="1">
      <c r="A971" s="131">
        <v>2</v>
      </c>
      <c r="B971" s="13" t="s">
        <v>39</v>
      </c>
      <c r="C971" s="14" t="s">
        <v>20</v>
      </c>
      <c r="D971" s="131" t="s">
        <v>119</v>
      </c>
      <c r="E971" s="135">
        <v>3.2789999999999999</v>
      </c>
      <c r="F971" s="16">
        <v>0</v>
      </c>
      <c r="G971" s="96">
        <f t="shared" si="1332"/>
        <v>0</v>
      </c>
      <c r="H971" s="18">
        <v>44348</v>
      </c>
      <c r="I971" s="12"/>
      <c r="J971" s="134"/>
      <c r="K971" s="141"/>
      <c r="L971" s="14"/>
      <c r="M971" s="141">
        <v>312</v>
      </c>
      <c r="N971" s="18">
        <v>43903</v>
      </c>
      <c r="O971" s="141">
        <f t="shared" si="1333"/>
        <v>0</v>
      </c>
      <c r="P971" s="19">
        <f t="shared" ref="P971:P983" si="1334">O971*E971</f>
        <v>0</v>
      </c>
      <c r="Q971" s="131"/>
      <c r="R971" s="17"/>
      <c r="S971" s="28"/>
      <c r="T971" s="28"/>
      <c r="U971" s="16">
        <v>0</v>
      </c>
      <c r="V971" s="14">
        <f>U971*E971</f>
        <v>0</v>
      </c>
      <c r="W971" s="71"/>
      <c r="X971" s="83"/>
      <c r="AF971" s="22"/>
      <c r="AG971" s="22"/>
    </row>
    <row r="972" spans="1:102" ht="41.25" customHeight="1">
      <c r="A972" s="131">
        <v>3</v>
      </c>
      <c r="B972" s="13" t="s">
        <v>39</v>
      </c>
      <c r="C972" s="14" t="s">
        <v>20</v>
      </c>
      <c r="D972" s="131" t="s">
        <v>119</v>
      </c>
      <c r="E972" s="135">
        <v>3.2789999999999999</v>
      </c>
      <c r="F972" s="16">
        <v>0</v>
      </c>
      <c r="G972" s="96">
        <f t="shared" si="1332"/>
        <v>0</v>
      </c>
      <c r="H972" s="18">
        <v>44348</v>
      </c>
      <c r="I972" s="12"/>
      <c r="J972" s="134"/>
      <c r="K972" s="141"/>
      <c r="L972" s="14"/>
      <c r="M972" s="141">
        <v>312</v>
      </c>
      <c r="N972" s="18">
        <v>43903</v>
      </c>
      <c r="O972" s="141">
        <f t="shared" si="1333"/>
        <v>0</v>
      </c>
      <c r="P972" s="19">
        <f t="shared" si="1334"/>
        <v>0</v>
      </c>
      <c r="Q972" s="131"/>
      <c r="R972" s="17"/>
      <c r="S972" s="28"/>
      <c r="T972" s="28"/>
      <c r="U972" s="16">
        <v>0</v>
      </c>
      <c r="V972" s="14">
        <f>U972*E972</f>
        <v>0</v>
      </c>
      <c r="W972" s="71"/>
      <c r="X972" s="83"/>
      <c r="AF972" s="22"/>
      <c r="AG972" s="22"/>
    </row>
    <row r="973" spans="1:102" ht="41.25" customHeight="1">
      <c r="A973" s="131">
        <v>4</v>
      </c>
      <c r="B973" s="13" t="s">
        <v>39</v>
      </c>
      <c r="C973" s="14" t="s">
        <v>20</v>
      </c>
      <c r="D973" s="131" t="s">
        <v>177</v>
      </c>
      <c r="E973" s="135">
        <v>4.6639999999999997</v>
      </c>
      <c r="F973" s="16">
        <v>381</v>
      </c>
      <c r="G973" s="96">
        <f t="shared" si="1332"/>
        <v>1776.9839999999999</v>
      </c>
      <c r="H973" s="18">
        <v>45107</v>
      </c>
      <c r="I973" s="12">
        <v>44321</v>
      </c>
      <c r="J973" s="134">
        <v>1054</v>
      </c>
      <c r="K973" s="141">
        <v>700</v>
      </c>
      <c r="L973" s="14">
        <f t="shared" ref="L973" si="1335">K973*E973</f>
        <v>3264.7999999999997</v>
      </c>
      <c r="M973" s="141">
        <v>441</v>
      </c>
      <c r="N973" s="18">
        <v>44305</v>
      </c>
      <c r="O973" s="141">
        <f t="shared" si="1333"/>
        <v>204</v>
      </c>
      <c r="P973" s="19">
        <f t="shared" si="1334"/>
        <v>951.4559999999999</v>
      </c>
      <c r="Q973" s="131"/>
      <c r="R973" s="17"/>
      <c r="S973" s="28"/>
      <c r="T973" s="28"/>
      <c r="U973" s="16">
        <v>177</v>
      </c>
      <c r="V973" s="14">
        <f t="shared" ref="V973" si="1336">U973*E973</f>
        <v>825.52799999999991</v>
      </c>
      <c r="W973" s="71"/>
      <c r="X973" s="83"/>
      <c r="AF973" s="22"/>
      <c r="AG973" s="22"/>
    </row>
    <row r="974" spans="1:102" ht="50.25" customHeight="1">
      <c r="A974" s="131">
        <v>5</v>
      </c>
      <c r="B974" s="13" t="s">
        <v>45</v>
      </c>
      <c r="C974" s="14" t="s">
        <v>20</v>
      </c>
      <c r="D974" s="131" t="s">
        <v>128</v>
      </c>
      <c r="E974" s="96">
        <v>5.08</v>
      </c>
      <c r="F974" s="141">
        <v>20</v>
      </c>
      <c r="G974" s="96">
        <f t="shared" si="1332"/>
        <v>101.6</v>
      </c>
      <c r="H974" s="18">
        <v>44469</v>
      </c>
      <c r="I974" s="12"/>
      <c r="J974" s="134"/>
      <c r="K974" s="141"/>
      <c r="L974" s="14"/>
      <c r="M974" s="141">
        <v>419</v>
      </c>
      <c r="N974" s="18">
        <v>43935</v>
      </c>
      <c r="O974" s="141">
        <f t="shared" si="1333"/>
        <v>20</v>
      </c>
      <c r="P974" s="19">
        <f t="shared" si="1334"/>
        <v>101.6</v>
      </c>
      <c r="Q974" s="97"/>
      <c r="R974" s="14"/>
      <c r="S974" s="14"/>
      <c r="T974" s="14"/>
      <c r="U974" s="141">
        <v>0</v>
      </c>
      <c r="V974" s="14">
        <f>U974*E974</f>
        <v>0</v>
      </c>
      <c r="W974" s="71"/>
      <c r="X974" s="83"/>
      <c r="AF974" s="22"/>
      <c r="AG974" s="22"/>
    </row>
    <row r="975" spans="1:102" ht="50.25" customHeight="1">
      <c r="A975" s="131">
        <v>6</v>
      </c>
      <c r="B975" s="13" t="s">
        <v>45</v>
      </c>
      <c r="C975" s="14" t="s">
        <v>20</v>
      </c>
      <c r="D975" s="131" t="s">
        <v>186</v>
      </c>
      <c r="E975" s="96">
        <v>5.4130000000000003</v>
      </c>
      <c r="F975" s="141">
        <v>205</v>
      </c>
      <c r="G975" s="96">
        <f t="shared" si="1332"/>
        <v>1109.665</v>
      </c>
      <c r="H975" s="18">
        <v>44804</v>
      </c>
      <c r="I975" s="12">
        <v>44272</v>
      </c>
      <c r="J975" s="134">
        <v>457</v>
      </c>
      <c r="K975" s="141">
        <v>250</v>
      </c>
      <c r="L975" s="14">
        <f>K975*E975</f>
        <v>1353.25</v>
      </c>
      <c r="M975" s="141">
        <v>260</v>
      </c>
      <c r="N975" s="18">
        <v>44008</v>
      </c>
      <c r="O975" s="141">
        <f t="shared" si="1333"/>
        <v>24</v>
      </c>
      <c r="P975" s="19">
        <f t="shared" si="1334"/>
        <v>129.91200000000001</v>
      </c>
      <c r="Q975" s="97"/>
      <c r="R975" s="14"/>
      <c r="S975" s="14"/>
      <c r="T975" s="14"/>
      <c r="U975" s="141">
        <v>181</v>
      </c>
      <c r="V975" s="14">
        <f>U975*E975</f>
        <v>979.75300000000004</v>
      </c>
      <c r="W975" s="71"/>
      <c r="X975" s="83"/>
      <c r="AF975" s="22"/>
      <c r="AG975" s="22"/>
    </row>
    <row r="976" spans="1:102" s="27" customFormat="1" ht="52.5" customHeight="1">
      <c r="A976" s="131">
        <v>7</v>
      </c>
      <c r="B976" s="13" t="s">
        <v>187</v>
      </c>
      <c r="C976" s="14" t="s">
        <v>20</v>
      </c>
      <c r="D976" s="131" t="s">
        <v>185</v>
      </c>
      <c r="E976" s="23">
        <v>3.8170000000000002</v>
      </c>
      <c r="F976" s="16">
        <v>0</v>
      </c>
      <c r="G976" s="17">
        <f t="shared" si="1332"/>
        <v>0</v>
      </c>
      <c r="H976" s="18">
        <v>44651</v>
      </c>
      <c r="I976" s="12">
        <v>44272</v>
      </c>
      <c r="J976" s="134">
        <v>457</v>
      </c>
      <c r="K976" s="141">
        <v>140</v>
      </c>
      <c r="L976" s="14">
        <f t="shared" ref="L976:L977" si="1337">K976*E976</f>
        <v>534.38</v>
      </c>
      <c r="M976" s="141">
        <v>273</v>
      </c>
      <c r="N976" s="18">
        <v>44267</v>
      </c>
      <c r="O976" s="141">
        <f t="shared" si="1333"/>
        <v>0</v>
      </c>
      <c r="P976" s="19">
        <f t="shared" si="1334"/>
        <v>0</v>
      </c>
      <c r="Q976" s="20"/>
      <c r="R976" s="17"/>
      <c r="S976" s="14"/>
      <c r="T976" s="14"/>
      <c r="U976" s="16">
        <v>0</v>
      </c>
      <c r="V976" s="14">
        <f t="shared" ref="V976:V977" si="1338">U976*E976</f>
        <v>0</v>
      </c>
      <c r="W976" s="71"/>
      <c r="X976" s="24"/>
      <c r="Y976" s="21">
        <f t="shared" ref="Y976:Y977" si="1339">G976-V976</f>
        <v>0</v>
      </c>
      <c r="Z976" s="25"/>
      <c r="AA976" s="25"/>
      <c r="AB976" s="26"/>
      <c r="AC976" s="26"/>
      <c r="AD976" s="26"/>
      <c r="AE976" s="22"/>
      <c r="AF976" s="22"/>
      <c r="AG976" s="26"/>
      <c r="AH976" s="26"/>
      <c r="AI976" s="26"/>
      <c r="AJ976" s="26"/>
      <c r="AK976" s="26"/>
      <c r="AL976" s="26"/>
      <c r="AM976" s="26"/>
      <c r="AN976" s="26"/>
      <c r="AO976" s="26"/>
      <c r="AP976" s="26"/>
      <c r="AQ976" s="26"/>
      <c r="AR976" s="26"/>
      <c r="AS976" s="26"/>
      <c r="AT976" s="26"/>
      <c r="AU976" s="26"/>
      <c r="AV976" s="26"/>
      <c r="AW976" s="26"/>
      <c r="AX976" s="26"/>
      <c r="AY976" s="26"/>
      <c r="AZ976" s="26"/>
      <c r="BA976" s="26"/>
      <c r="BB976" s="26"/>
      <c r="BC976" s="26"/>
      <c r="BD976" s="26"/>
      <c r="BE976" s="26"/>
      <c r="BF976" s="26"/>
      <c r="BG976" s="26"/>
      <c r="BH976" s="26"/>
      <c r="BI976" s="26"/>
      <c r="BJ976" s="26"/>
      <c r="BK976" s="26"/>
      <c r="BL976" s="26"/>
      <c r="BM976" s="26"/>
      <c r="BN976" s="26"/>
      <c r="BO976" s="26"/>
      <c r="BP976" s="26"/>
      <c r="BQ976" s="26"/>
      <c r="BR976" s="26"/>
      <c r="BS976" s="26"/>
      <c r="BT976" s="26"/>
      <c r="BU976" s="26"/>
      <c r="BV976" s="26"/>
      <c r="BW976" s="26"/>
      <c r="BX976" s="26"/>
      <c r="BY976" s="26"/>
      <c r="BZ976" s="26"/>
      <c r="CA976" s="26"/>
      <c r="CB976" s="26"/>
      <c r="CC976" s="26"/>
      <c r="CD976" s="26"/>
      <c r="CE976" s="26"/>
      <c r="CF976" s="26"/>
      <c r="CG976" s="26"/>
      <c r="CH976" s="26"/>
      <c r="CI976" s="26"/>
      <c r="CJ976" s="26"/>
      <c r="CK976" s="26"/>
      <c r="CL976" s="26"/>
      <c r="CM976" s="26"/>
      <c r="CN976" s="26"/>
      <c r="CO976" s="26"/>
      <c r="CP976" s="26"/>
      <c r="CQ976" s="26"/>
      <c r="CR976" s="26"/>
      <c r="CS976" s="26"/>
      <c r="CT976" s="26"/>
      <c r="CU976" s="26"/>
      <c r="CV976" s="26"/>
      <c r="CW976" s="26"/>
      <c r="CX976" s="26"/>
    </row>
    <row r="977" spans="1:102" s="27" customFormat="1" ht="52.5" customHeight="1">
      <c r="A977" s="131">
        <v>8</v>
      </c>
      <c r="B977" s="13" t="s">
        <v>187</v>
      </c>
      <c r="C977" s="14" t="s">
        <v>20</v>
      </c>
      <c r="D977" s="131" t="s">
        <v>185</v>
      </c>
      <c r="E977" s="23">
        <v>3.8170000000000002</v>
      </c>
      <c r="F977" s="16">
        <v>80</v>
      </c>
      <c r="G977" s="17">
        <f t="shared" si="1332"/>
        <v>305.36</v>
      </c>
      <c r="H977" s="18">
        <v>44651</v>
      </c>
      <c r="I977" s="84">
        <v>44300</v>
      </c>
      <c r="J977" s="134">
        <v>785</v>
      </c>
      <c r="K977" s="141">
        <v>120</v>
      </c>
      <c r="L977" s="14">
        <f t="shared" si="1337"/>
        <v>458.04</v>
      </c>
      <c r="M977" s="141">
        <v>392</v>
      </c>
      <c r="N977" s="18">
        <v>44298</v>
      </c>
      <c r="O977" s="141">
        <f t="shared" si="1333"/>
        <v>20</v>
      </c>
      <c r="P977" s="19">
        <f t="shared" si="1334"/>
        <v>76.34</v>
      </c>
      <c r="Q977" s="20"/>
      <c r="R977" s="17"/>
      <c r="S977" s="14"/>
      <c r="T977" s="14"/>
      <c r="U977" s="16">
        <v>60</v>
      </c>
      <c r="V977" s="14">
        <f t="shared" si="1338"/>
        <v>229.02</v>
      </c>
      <c r="W977" s="71"/>
      <c r="X977" s="24"/>
      <c r="Y977" s="21">
        <f t="shared" si="1339"/>
        <v>76.34</v>
      </c>
      <c r="Z977" s="25"/>
      <c r="AA977" s="25"/>
      <c r="AB977" s="26"/>
      <c r="AC977" s="26"/>
      <c r="AD977" s="26"/>
      <c r="AE977" s="22"/>
      <c r="AF977" s="22"/>
      <c r="AG977" s="26"/>
      <c r="AH977" s="26"/>
      <c r="AI977" s="26"/>
      <c r="AJ977" s="26"/>
      <c r="AK977" s="26"/>
      <c r="AL977" s="26"/>
      <c r="AM977" s="26"/>
      <c r="AN977" s="26"/>
      <c r="AO977" s="26"/>
      <c r="AP977" s="26"/>
      <c r="AQ977" s="26"/>
      <c r="AR977" s="26"/>
      <c r="AS977" s="26"/>
      <c r="AT977" s="26"/>
      <c r="AU977" s="26"/>
      <c r="AV977" s="26"/>
      <c r="AW977" s="26"/>
      <c r="AX977" s="26"/>
      <c r="AY977" s="26"/>
      <c r="AZ977" s="26"/>
      <c r="BA977" s="26"/>
      <c r="BB977" s="26"/>
      <c r="BC977" s="26"/>
      <c r="BD977" s="26"/>
      <c r="BE977" s="26"/>
      <c r="BF977" s="26"/>
      <c r="BG977" s="26"/>
      <c r="BH977" s="26"/>
      <c r="BI977" s="26"/>
      <c r="BJ977" s="26"/>
      <c r="BK977" s="26"/>
      <c r="BL977" s="26"/>
      <c r="BM977" s="26"/>
      <c r="BN977" s="26"/>
      <c r="BO977" s="26"/>
      <c r="BP977" s="26"/>
      <c r="BQ977" s="26"/>
      <c r="BR977" s="26"/>
      <c r="BS977" s="26"/>
      <c r="BT977" s="26"/>
      <c r="BU977" s="26"/>
      <c r="BV977" s="26"/>
      <c r="BW977" s="26"/>
      <c r="BX977" s="26"/>
      <c r="BY977" s="26"/>
      <c r="BZ977" s="26"/>
      <c r="CA977" s="26"/>
      <c r="CB977" s="26"/>
      <c r="CC977" s="26"/>
      <c r="CD977" s="26"/>
      <c r="CE977" s="26"/>
      <c r="CF977" s="26"/>
      <c r="CG977" s="26"/>
      <c r="CH977" s="26"/>
      <c r="CI977" s="26"/>
      <c r="CJ977" s="26"/>
      <c r="CK977" s="26"/>
      <c r="CL977" s="26"/>
      <c r="CM977" s="26"/>
      <c r="CN977" s="26"/>
      <c r="CO977" s="26"/>
      <c r="CP977" s="26"/>
      <c r="CQ977" s="26"/>
      <c r="CR977" s="26"/>
      <c r="CS977" s="26"/>
      <c r="CT977" s="26"/>
      <c r="CU977" s="26"/>
      <c r="CV977" s="26"/>
      <c r="CW977" s="26"/>
      <c r="CX977" s="26"/>
    </row>
    <row r="978" spans="1:102" ht="25.5" customHeight="1">
      <c r="A978" s="131">
        <v>9</v>
      </c>
      <c r="B978" s="13" t="s">
        <v>35</v>
      </c>
      <c r="C978" s="14" t="s">
        <v>20</v>
      </c>
      <c r="D978" s="131" t="s">
        <v>74</v>
      </c>
      <c r="E978" s="14">
        <v>16.91</v>
      </c>
      <c r="F978" s="131">
        <v>0</v>
      </c>
      <c r="G978" s="19">
        <f t="shared" si="1332"/>
        <v>0</v>
      </c>
      <c r="H978" s="18">
        <v>44330</v>
      </c>
      <c r="I978" s="12"/>
      <c r="J978" s="134"/>
      <c r="K978" s="141"/>
      <c r="L978" s="85"/>
      <c r="M978" s="141">
        <v>279</v>
      </c>
      <c r="N978" s="18">
        <v>43525</v>
      </c>
      <c r="O978" s="141">
        <f t="shared" si="1333"/>
        <v>0</v>
      </c>
      <c r="P978" s="19">
        <f t="shared" si="1334"/>
        <v>0</v>
      </c>
      <c r="Q978" s="131"/>
      <c r="R978" s="131"/>
      <c r="S978" s="131"/>
      <c r="T978" s="131"/>
      <c r="U978" s="131">
        <v>0</v>
      </c>
      <c r="V978" s="17">
        <f t="shared" ref="V978:V991" si="1340">U978*E978</f>
        <v>0</v>
      </c>
      <c r="W978" s="81"/>
      <c r="X978" s="83"/>
      <c r="AF978" s="22"/>
      <c r="AG978" s="22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  <c r="BO978" s="6"/>
      <c r="BP978" s="6"/>
      <c r="BQ978" s="6"/>
      <c r="BR978" s="6"/>
      <c r="BS978" s="6"/>
      <c r="BT978" s="6"/>
      <c r="BU978" s="6"/>
      <c r="BV978" s="6"/>
      <c r="BW978" s="6"/>
      <c r="BX978" s="6"/>
      <c r="BY978" s="6"/>
      <c r="BZ978" s="6"/>
      <c r="CA978" s="6"/>
      <c r="CB978" s="6"/>
      <c r="CC978" s="6"/>
      <c r="CD978" s="6"/>
      <c r="CE978" s="6"/>
      <c r="CF978" s="6"/>
      <c r="CG978" s="6"/>
      <c r="CH978" s="6"/>
      <c r="CI978" s="6"/>
      <c r="CJ978" s="6"/>
      <c r="CK978" s="6"/>
      <c r="CL978" s="6"/>
      <c r="CM978" s="6"/>
      <c r="CN978" s="6"/>
      <c r="CO978" s="6"/>
      <c r="CP978" s="6"/>
      <c r="CQ978" s="6"/>
      <c r="CR978" s="6"/>
      <c r="CS978" s="6"/>
      <c r="CT978" s="6"/>
      <c r="CU978" s="6"/>
      <c r="CV978" s="6"/>
      <c r="CW978" s="6"/>
      <c r="CX978" s="6"/>
    </row>
    <row r="979" spans="1:102" ht="25.5" customHeight="1">
      <c r="A979" s="131">
        <v>10</v>
      </c>
      <c r="B979" s="13" t="s">
        <v>35</v>
      </c>
      <c r="C979" s="14" t="s">
        <v>20</v>
      </c>
      <c r="D979" s="131" t="s">
        <v>82</v>
      </c>
      <c r="E979" s="14">
        <v>16.91</v>
      </c>
      <c r="F979" s="131">
        <v>0</v>
      </c>
      <c r="G979" s="19">
        <f t="shared" ref="G979:G981" si="1341">F979*E979</f>
        <v>0</v>
      </c>
      <c r="H979" s="18">
        <v>44358</v>
      </c>
      <c r="I979" s="12">
        <v>44272</v>
      </c>
      <c r="J979" s="134">
        <v>457</v>
      </c>
      <c r="K979" s="141">
        <v>150</v>
      </c>
      <c r="L979" s="85">
        <f>K979*E979</f>
        <v>2536.5</v>
      </c>
      <c r="M979" s="141">
        <v>225</v>
      </c>
      <c r="N979" s="18">
        <v>44259</v>
      </c>
      <c r="O979" s="141">
        <f t="shared" si="1333"/>
        <v>0</v>
      </c>
      <c r="P979" s="19">
        <f t="shared" ref="P979:P981" si="1342">O979*E979</f>
        <v>0</v>
      </c>
      <c r="Q979" s="131"/>
      <c r="R979" s="131"/>
      <c r="S979" s="131"/>
      <c r="T979" s="131"/>
      <c r="U979" s="131">
        <v>0</v>
      </c>
      <c r="V979" s="17">
        <f t="shared" ref="V979:V980" si="1343">U979*E979</f>
        <v>0</v>
      </c>
      <c r="W979" s="81"/>
      <c r="X979" s="83"/>
      <c r="AF979" s="22"/>
      <c r="AG979" s="22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6"/>
      <c r="BU979" s="6"/>
      <c r="BV979" s="6"/>
      <c r="BW979" s="6"/>
      <c r="BX979" s="6"/>
      <c r="BY979" s="6"/>
      <c r="BZ979" s="6"/>
      <c r="CA979" s="6"/>
      <c r="CB979" s="6"/>
      <c r="CC979" s="6"/>
      <c r="CD979" s="6"/>
      <c r="CE979" s="6"/>
      <c r="CF979" s="6"/>
      <c r="CG979" s="6"/>
      <c r="CH979" s="6"/>
      <c r="CI979" s="6"/>
      <c r="CJ979" s="6"/>
      <c r="CK979" s="6"/>
      <c r="CL979" s="6"/>
      <c r="CM979" s="6"/>
      <c r="CN979" s="6"/>
      <c r="CO979" s="6"/>
      <c r="CP979" s="6"/>
      <c r="CQ979" s="6"/>
      <c r="CR979" s="6"/>
      <c r="CS979" s="6"/>
      <c r="CT979" s="6"/>
      <c r="CU979" s="6"/>
      <c r="CV979" s="6"/>
      <c r="CW979" s="6"/>
      <c r="CX979" s="6"/>
    </row>
    <row r="980" spans="1:102" ht="38.25" customHeight="1">
      <c r="A980" s="131">
        <v>11</v>
      </c>
      <c r="B980" s="13" t="s">
        <v>35</v>
      </c>
      <c r="C980" s="14" t="s">
        <v>20</v>
      </c>
      <c r="D980" s="131" t="s">
        <v>82</v>
      </c>
      <c r="E980" s="14">
        <v>16.91</v>
      </c>
      <c r="F980" s="144">
        <v>0</v>
      </c>
      <c r="G980" s="17">
        <f t="shared" si="1341"/>
        <v>0</v>
      </c>
      <c r="H980" s="18">
        <v>44358</v>
      </c>
      <c r="I980" s="12">
        <v>44321</v>
      </c>
      <c r="J980" s="134">
        <v>1054</v>
      </c>
      <c r="K980" s="141">
        <v>60</v>
      </c>
      <c r="L980" s="85">
        <f t="shared" ref="L980" si="1344">K980*E980</f>
        <v>1014.6</v>
      </c>
      <c r="M980" s="141">
        <v>460</v>
      </c>
      <c r="N980" s="18">
        <v>44308</v>
      </c>
      <c r="O980" s="141">
        <f t="shared" si="1333"/>
        <v>0</v>
      </c>
      <c r="P980" s="19">
        <f t="shared" si="1342"/>
        <v>0</v>
      </c>
      <c r="Q980" s="131"/>
      <c r="R980" s="131"/>
      <c r="S980" s="131"/>
      <c r="T980" s="131"/>
      <c r="U980" s="144">
        <v>0</v>
      </c>
      <c r="V980" s="17">
        <f t="shared" si="1343"/>
        <v>0</v>
      </c>
      <c r="W980" s="81"/>
      <c r="X980" s="83"/>
      <c r="AF980" s="22"/>
      <c r="AG980" s="22"/>
    </row>
    <row r="981" spans="1:102" ht="31.5" customHeight="1">
      <c r="A981" s="131">
        <v>12</v>
      </c>
      <c r="B981" s="13" t="s">
        <v>35</v>
      </c>
      <c r="C981" s="14" t="s">
        <v>20</v>
      </c>
      <c r="D981" s="131" t="s">
        <v>202</v>
      </c>
      <c r="E981" s="14">
        <v>20.27</v>
      </c>
      <c r="F981" s="131">
        <v>0</v>
      </c>
      <c r="G981" s="17">
        <f t="shared" si="1341"/>
        <v>0</v>
      </c>
      <c r="H981" s="18">
        <v>45091</v>
      </c>
      <c r="I981" s="12">
        <v>44349</v>
      </c>
      <c r="J981" s="134">
        <v>1284</v>
      </c>
      <c r="K981" s="141">
        <v>200</v>
      </c>
      <c r="L981" s="17">
        <f>K981*E981</f>
        <v>4054</v>
      </c>
      <c r="M981" s="141">
        <v>597</v>
      </c>
      <c r="N981" s="18">
        <v>44348</v>
      </c>
      <c r="O981" s="16">
        <f>K981-U981</f>
        <v>33</v>
      </c>
      <c r="P981" s="96">
        <f t="shared" si="1342"/>
        <v>668.91</v>
      </c>
      <c r="Q981" s="131"/>
      <c r="R981" s="131"/>
      <c r="S981" s="131"/>
      <c r="T981" s="131"/>
      <c r="U981" s="131">
        <v>167</v>
      </c>
      <c r="V981" s="17">
        <f>U981*E981</f>
        <v>3385.09</v>
      </c>
      <c r="W981" s="81"/>
      <c r="X981" s="83"/>
      <c r="AF981" s="22"/>
      <c r="AG981" s="22"/>
    </row>
    <row r="982" spans="1:102" ht="38.25" customHeight="1">
      <c r="A982" s="131">
        <v>13</v>
      </c>
      <c r="B982" s="13" t="s">
        <v>44</v>
      </c>
      <c r="C982" s="14" t="s">
        <v>20</v>
      </c>
      <c r="D982" s="131" t="s">
        <v>144</v>
      </c>
      <c r="E982" s="96">
        <v>59.100999999999999</v>
      </c>
      <c r="F982" s="141">
        <v>670</v>
      </c>
      <c r="G982" s="96">
        <f t="shared" si="1332"/>
        <v>39597.67</v>
      </c>
      <c r="H982" s="18">
        <v>44469</v>
      </c>
      <c r="I982" s="12">
        <v>44272</v>
      </c>
      <c r="J982" s="134">
        <v>457</v>
      </c>
      <c r="K982" s="141">
        <v>900</v>
      </c>
      <c r="L982" s="14">
        <f>K982*E982</f>
        <v>53190.9</v>
      </c>
      <c r="M982" s="141">
        <v>1326</v>
      </c>
      <c r="N982" s="18">
        <v>44161</v>
      </c>
      <c r="O982" s="141">
        <f t="shared" si="1333"/>
        <v>60</v>
      </c>
      <c r="P982" s="19">
        <f t="shared" si="1334"/>
        <v>3546.06</v>
      </c>
      <c r="Q982" s="97"/>
      <c r="R982" s="14"/>
      <c r="S982" s="14"/>
      <c r="T982" s="14"/>
      <c r="U982" s="141">
        <v>610</v>
      </c>
      <c r="V982" s="14">
        <f>U982*E982</f>
        <v>36051.61</v>
      </c>
      <c r="W982" s="71"/>
      <c r="X982" s="83">
        <f>G982-V982</f>
        <v>3546.0599999999977</v>
      </c>
      <c r="AF982" s="22"/>
      <c r="AG982" s="22"/>
    </row>
    <row r="983" spans="1:102" ht="51.75" customHeight="1">
      <c r="A983" s="131">
        <v>14</v>
      </c>
      <c r="B983" s="13" t="s">
        <v>100</v>
      </c>
      <c r="C983" s="124" t="s">
        <v>20</v>
      </c>
      <c r="D983" s="131" t="s">
        <v>89</v>
      </c>
      <c r="E983" s="23">
        <v>36.090000000000003</v>
      </c>
      <c r="F983" s="16">
        <v>0</v>
      </c>
      <c r="G983" s="17">
        <f t="shared" si="1332"/>
        <v>0</v>
      </c>
      <c r="H983" s="18">
        <v>44439</v>
      </c>
      <c r="I983" s="12"/>
      <c r="J983" s="134"/>
      <c r="K983" s="141"/>
      <c r="L983" s="14"/>
      <c r="M983" s="141">
        <v>1237</v>
      </c>
      <c r="N983" s="18">
        <v>43773</v>
      </c>
      <c r="O983" s="141">
        <f t="shared" si="1333"/>
        <v>0</v>
      </c>
      <c r="P983" s="19">
        <f t="shared" si="1334"/>
        <v>0</v>
      </c>
      <c r="Q983" s="20"/>
      <c r="R983" s="17"/>
      <c r="S983" s="28"/>
      <c r="T983" s="28"/>
      <c r="U983" s="16">
        <v>0</v>
      </c>
      <c r="V983" s="14">
        <f t="shared" si="1340"/>
        <v>0</v>
      </c>
      <c r="W983" s="71"/>
      <c r="Y983" s="21">
        <f>G983-V983</f>
        <v>0</v>
      </c>
      <c r="AE983" s="22"/>
      <c r="AF983" s="22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  <c r="BO983" s="6"/>
      <c r="BP983" s="6"/>
      <c r="BQ983" s="6"/>
      <c r="BR983" s="6"/>
      <c r="BS983" s="6"/>
      <c r="BT983" s="6"/>
      <c r="BU983" s="6"/>
      <c r="BV983" s="6"/>
      <c r="BW983" s="6"/>
      <c r="BX983" s="6"/>
      <c r="BY983" s="6"/>
      <c r="BZ983" s="6"/>
      <c r="CA983" s="6"/>
      <c r="CB983" s="6"/>
      <c r="CC983" s="6"/>
      <c r="CD983" s="6"/>
      <c r="CE983" s="6"/>
      <c r="CF983" s="6"/>
      <c r="CG983" s="6"/>
      <c r="CH983" s="6"/>
      <c r="CI983" s="6"/>
      <c r="CJ983" s="6"/>
      <c r="CK983" s="6"/>
      <c r="CL983" s="6"/>
      <c r="CM983" s="6"/>
      <c r="CN983" s="6"/>
      <c r="CO983" s="6"/>
      <c r="CP983" s="6"/>
      <c r="CQ983" s="6"/>
      <c r="CR983" s="6"/>
      <c r="CS983" s="6"/>
      <c r="CT983" s="6"/>
      <c r="CU983" s="6"/>
      <c r="CV983" s="6"/>
      <c r="CW983" s="6"/>
      <c r="CX983" s="6"/>
    </row>
    <row r="984" spans="1:102" ht="51.75" customHeight="1">
      <c r="A984" s="131">
        <v>15</v>
      </c>
      <c r="B984" s="13" t="s">
        <v>100</v>
      </c>
      <c r="C984" s="124" t="s">
        <v>20</v>
      </c>
      <c r="D984" s="131" t="s">
        <v>191</v>
      </c>
      <c r="E984" s="23">
        <v>36.090000000000003</v>
      </c>
      <c r="F984" s="16">
        <v>77</v>
      </c>
      <c r="G984" s="17">
        <f t="shared" ref="G984" si="1345">F984*E984</f>
        <v>2778.9300000000003</v>
      </c>
      <c r="H984" s="18">
        <v>44439</v>
      </c>
      <c r="I984" s="12">
        <v>44272</v>
      </c>
      <c r="J984" s="134">
        <v>457</v>
      </c>
      <c r="K984" s="141">
        <v>200</v>
      </c>
      <c r="L984" s="14">
        <f>K984*E984</f>
        <v>7218.0000000000009</v>
      </c>
      <c r="M984" s="141">
        <v>1237</v>
      </c>
      <c r="N984" s="18">
        <v>43773</v>
      </c>
      <c r="O984" s="141">
        <f t="shared" si="1333"/>
        <v>77</v>
      </c>
      <c r="P984" s="19">
        <f t="shared" ref="P984" si="1346">O984*E984</f>
        <v>2778.9300000000003</v>
      </c>
      <c r="Q984" s="20"/>
      <c r="R984" s="17"/>
      <c r="S984" s="28"/>
      <c r="T984" s="28"/>
      <c r="U984" s="16">
        <v>0</v>
      </c>
      <c r="V984" s="14">
        <f t="shared" ref="V984" si="1347">U984*E984</f>
        <v>0</v>
      </c>
      <c r="W984" s="71"/>
      <c r="Y984" s="21">
        <f>G984-V984</f>
        <v>2778.9300000000003</v>
      </c>
      <c r="AE984" s="22"/>
      <c r="AF984" s="22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  <c r="BO984" s="6"/>
      <c r="BP984" s="6"/>
      <c r="BQ984" s="6"/>
      <c r="BR984" s="6"/>
      <c r="BS984" s="6"/>
      <c r="BT984" s="6"/>
      <c r="BU984" s="6"/>
      <c r="BV984" s="6"/>
      <c r="BW984" s="6"/>
      <c r="BX984" s="6"/>
      <c r="BY984" s="6"/>
      <c r="BZ984" s="6"/>
      <c r="CA984" s="6"/>
      <c r="CB984" s="6"/>
      <c r="CC984" s="6"/>
      <c r="CD984" s="6"/>
      <c r="CE984" s="6"/>
      <c r="CF984" s="6"/>
      <c r="CG984" s="6"/>
      <c r="CH984" s="6"/>
      <c r="CI984" s="6"/>
      <c r="CJ984" s="6"/>
      <c r="CK984" s="6"/>
      <c r="CL984" s="6"/>
      <c r="CM984" s="6"/>
      <c r="CN984" s="6"/>
      <c r="CO984" s="6"/>
      <c r="CP984" s="6"/>
      <c r="CQ984" s="6"/>
      <c r="CR984" s="6"/>
      <c r="CS984" s="6"/>
      <c r="CT984" s="6"/>
      <c r="CU984" s="6"/>
      <c r="CV984" s="6"/>
      <c r="CW984" s="6"/>
      <c r="CX984" s="6"/>
    </row>
    <row r="985" spans="1:102" ht="34.5" customHeight="1">
      <c r="A985" s="131">
        <v>16</v>
      </c>
      <c r="B985" s="31" t="s">
        <v>77</v>
      </c>
      <c r="C985" s="131" t="s">
        <v>20</v>
      </c>
      <c r="D985" s="131" t="s">
        <v>154</v>
      </c>
      <c r="E985" s="32">
        <v>5.4969999999999999</v>
      </c>
      <c r="F985" s="16">
        <v>0</v>
      </c>
      <c r="G985" s="17">
        <f t="shared" si="1332"/>
        <v>0</v>
      </c>
      <c r="H985" s="33">
        <v>44356</v>
      </c>
      <c r="I985" s="12">
        <v>44237</v>
      </c>
      <c r="J985" s="134">
        <v>196</v>
      </c>
      <c r="K985" s="34">
        <v>500</v>
      </c>
      <c r="L985" s="14">
        <f>K985*E985</f>
        <v>2748.5</v>
      </c>
      <c r="M985" s="134">
        <v>1250</v>
      </c>
      <c r="N985" s="12">
        <v>44152</v>
      </c>
      <c r="O985" s="141">
        <f t="shared" si="1333"/>
        <v>0</v>
      </c>
      <c r="P985" s="19">
        <f t="shared" ref="P985:P991" si="1348">O985*E985</f>
        <v>0</v>
      </c>
      <c r="Q985" s="20"/>
      <c r="R985" s="17"/>
      <c r="S985" s="124"/>
      <c r="T985" s="124"/>
      <c r="U985" s="16">
        <v>0</v>
      </c>
      <c r="V985" s="14">
        <f>U985*E985</f>
        <v>0</v>
      </c>
      <c r="W985" s="71"/>
      <c r="X985" s="83">
        <f>G985-V985</f>
        <v>0</v>
      </c>
      <c r="AF985" s="22"/>
      <c r="AG985" s="22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  <c r="BO985" s="6"/>
      <c r="BP985" s="6"/>
      <c r="BQ985" s="6"/>
      <c r="BR985" s="6"/>
      <c r="BS985" s="6"/>
      <c r="BT985" s="6"/>
      <c r="BU985" s="6"/>
      <c r="BV985" s="6"/>
      <c r="BW985" s="6"/>
      <c r="BX985" s="6"/>
      <c r="BY985" s="6"/>
      <c r="BZ985" s="6"/>
      <c r="CA985" s="6"/>
      <c r="CB985" s="6"/>
      <c r="CC985" s="6"/>
      <c r="CD985" s="6"/>
      <c r="CE985" s="6"/>
      <c r="CF985" s="6"/>
      <c r="CG985" s="6"/>
      <c r="CH985" s="6"/>
      <c r="CI985" s="6"/>
      <c r="CJ985" s="6"/>
      <c r="CK985" s="6"/>
      <c r="CL985" s="6"/>
      <c r="CM985" s="6"/>
      <c r="CN985" s="6"/>
      <c r="CO985" s="6"/>
      <c r="CP985" s="6"/>
      <c r="CQ985" s="6"/>
      <c r="CR985" s="6"/>
      <c r="CS985" s="6"/>
      <c r="CT985" s="6"/>
      <c r="CU985" s="6"/>
      <c r="CV985" s="6"/>
      <c r="CW985" s="6"/>
      <c r="CX985" s="6"/>
    </row>
    <row r="986" spans="1:102" ht="34.5" customHeight="1">
      <c r="A986" s="131">
        <v>17</v>
      </c>
      <c r="B986" s="31" t="s">
        <v>77</v>
      </c>
      <c r="C986" s="131" t="s">
        <v>20</v>
      </c>
      <c r="D986" s="131" t="s">
        <v>154</v>
      </c>
      <c r="E986" s="32">
        <v>5.4969999999999999</v>
      </c>
      <c r="F986" s="16">
        <v>528</v>
      </c>
      <c r="G986" s="17">
        <f t="shared" ref="G986" si="1349">F986*E986</f>
        <v>2902.4160000000002</v>
      </c>
      <c r="H986" s="33">
        <v>44456</v>
      </c>
      <c r="I986" s="12">
        <v>44272</v>
      </c>
      <c r="J986" s="134">
        <v>457</v>
      </c>
      <c r="K986" s="34">
        <v>1000</v>
      </c>
      <c r="L986" s="14">
        <f>K986*E986</f>
        <v>5497</v>
      </c>
      <c r="M986" s="134">
        <v>227</v>
      </c>
      <c r="N986" s="12">
        <v>44259</v>
      </c>
      <c r="O986" s="141">
        <f t="shared" si="1333"/>
        <v>207</v>
      </c>
      <c r="P986" s="19">
        <f t="shared" ref="P986" si="1350">O986*E986</f>
        <v>1137.8789999999999</v>
      </c>
      <c r="Q986" s="20"/>
      <c r="R986" s="17"/>
      <c r="S986" s="124"/>
      <c r="T986" s="124"/>
      <c r="U986" s="16">
        <v>321</v>
      </c>
      <c r="V986" s="14">
        <f>U986*E986</f>
        <v>1764.537</v>
      </c>
      <c r="W986" s="71"/>
      <c r="X986" s="83">
        <f>G986-V986</f>
        <v>1137.8790000000001</v>
      </c>
      <c r="AF986" s="22"/>
      <c r="AG986" s="22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6"/>
      <c r="BU986" s="6"/>
      <c r="BV986" s="6"/>
      <c r="BW986" s="6"/>
      <c r="BX986" s="6"/>
      <c r="BY986" s="6"/>
      <c r="BZ986" s="6"/>
      <c r="CA986" s="6"/>
      <c r="CB986" s="6"/>
      <c r="CC986" s="6"/>
      <c r="CD986" s="6"/>
      <c r="CE986" s="6"/>
      <c r="CF986" s="6"/>
      <c r="CG986" s="6"/>
      <c r="CH986" s="6"/>
      <c r="CI986" s="6"/>
      <c r="CJ986" s="6"/>
      <c r="CK986" s="6"/>
      <c r="CL986" s="6"/>
      <c r="CM986" s="6"/>
      <c r="CN986" s="6"/>
      <c r="CO986" s="6"/>
      <c r="CP986" s="6"/>
      <c r="CQ986" s="6"/>
      <c r="CR986" s="6"/>
      <c r="CS986" s="6"/>
      <c r="CT986" s="6"/>
      <c r="CU986" s="6"/>
      <c r="CV986" s="6"/>
      <c r="CW986" s="6"/>
      <c r="CX986" s="6"/>
    </row>
    <row r="987" spans="1:102" ht="38.25" customHeight="1">
      <c r="A987" s="131">
        <v>18</v>
      </c>
      <c r="B987" s="31" t="s">
        <v>42</v>
      </c>
      <c r="C987" s="14" t="s">
        <v>20</v>
      </c>
      <c r="D987" s="131" t="s">
        <v>115</v>
      </c>
      <c r="E987" s="96">
        <v>123.47</v>
      </c>
      <c r="F987" s="16">
        <v>0</v>
      </c>
      <c r="G987" s="14">
        <f t="shared" si="1332"/>
        <v>0</v>
      </c>
      <c r="H987" s="18">
        <v>44439</v>
      </c>
      <c r="I987" s="12"/>
      <c r="J987" s="134"/>
      <c r="K987" s="141"/>
      <c r="L987" s="14"/>
      <c r="M987" s="141">
        <v>52</v>
      </c>
      <c r="N987" s="18">
        <v>43850</v>
      </c>
      <c r="O987" s="141">
        <f t="shared" si="1333"/>
        <v>0</v>
      </c>
      <c r="P987" s="19">
        <f t="shared" si="1348"/>
        <v>0</v>
      </c>
      <c r="Q987" s="97"/>
      <c r="R987" s="14"/>
      <c r="S987" s="14"/>
      <c r="T987" s="14"/>
      <c r="U987" s="16">
        <v>0</v>
      </c>
      <c r="V987" s="14">
        <f t="shared" si="1340"/>
        <v>0</v>
      </c>
      <c r="W987" s="71"/>
      <c r="X987" s="83"/>
      <c r="AF987" s="22"/>
      <c r="AG987" s="22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6"/>
      <c r="BU987" s="6"/>
      <c r="BV987" s="6"/>
      <c r="BW987" s="6"/>
      <c r="BX987" s="6"/>
      <c r="BY987" s="6"/>
      <c r="BZ987" s="6"/>
      <c r="CA987" s="6"/>
      <c r="CB987" s="6"/>
      <c r="CC987" s="6"/>
      <c r="CD987" s="6"/>
      <c r="CE987" s="6"/>
      <c r="CF987" s="6"/>
      <c r="CG987" s="6"/>
      <c r="CH987" s="6"/>
      <c r="CI987" s="6"/>
      <c r="CJ987" s="6"/>
      <c r="CK987" s="6"/>
      <c r="CL987" s="6"/>
      <c r="CM987" s="6"/>
      <c r="CN987" s="6"/>
      <c r="CO987" s="6"/>
      <c r="CP987" s="6"/>
      <c r="CQ987" s="6"/>
      <c r="CR987" s="6"/>
      <c r="CS987" s="6"/>
      <c r="CT987" s="6"/>
      <c r="CU987" s="6"/>
      <c r="CV987" s="6"/>
      <c r="CW987" s="6"/>
      <c r="CX987" s="6"/>
    </row>
    <row r="988" spans="1:102" ht="38.25" customHeight="1">
      <c r="A988" s="131">
        <v>19</v>
      </c>
      <c r="B988" s="31" t="s">
        <v>42</v>
      </c>
      <c r="C988" s="14" t="s">
        <v>20</v>
      </c>
      <c r="D988" s="131" t="s">
        <v>109</v>
      </c>
      <c r="E988" s="96">
        <v>123.47</v>
      </c>
      <c r="F988" s="16">
        <v>46</v>
      </c>
      <c r="G988" s="14">
        <f t="shared" si="1332"/>
        <v>5679.62</v>
      </c>
      <c r="H988" s="18">
        <v>44469</v>
      </c>
      <c r="I988" s="12"/>
      <c r="J988" s="134"/>
      <c r="K988" s="141"/>
      <c r="L988" s="14"/>
      <c r="M988" s="141">
        <v>52</v>
      </c>
      <c r="N988" s="18">
        <v>43850</v>
      </c>
      <c r="O988" s="141">
        <f t="shared" si="1333"/>
        <v>22</v>
      </c>
      <c r="P988" s="19">
        <f t="shared" si="1348"/>
        <v>2716.34</v>
      </c>
      <c r="Q988" s="97"/>
      <c r="R988" s="14"/>
      <c r="S988" s="14"/>
      <c r="T988" s="14"/>
      <c r="U988" s="16">
        <v>24</v>
      </c>
      <c r="V988" s="14">
        <f t="shared" si="1340"/>
        <v>2963.2799999999997</v>
      </c>
      <c r="W988" s="71"/>
      <c r="X988" s="83"/>
      <c r="AF988" s="22"/>
      <c r="AG988" s="22"/>
    </row>
    <row r="989" spans="1:102" ht="38.25" customHeight="1">
      <c r="A989" s="131">
        <v>20</v>
      </c>
      <c r="B989" s="31" t="s">
        <v>42</v>
      </c>
      <c r="C989" s="14" t="s">
        <v>20</v>
      </c>
      <c r="D989" s="131" t="s">
        <v>176</v>
      </c>
      <c r="E989" s="96">
        <v>132.83000000000001</v>
      </c>
      <c r="F989" s="16">
        <v>362</v>
      </c>
      <c r="G989" s="14">
        <f t="shared" ref="G989:G990" si="1351">F989*E989</f>
        <v>48084.460000000006</v>
      </c>
      <c r="H989" s="18">
        <v>44469</v>
      </c>
      <c r="I989" s="12">
        <v>44237</v>
      </c>
      <c r="J989" s="134">
        <v>196</v>
      </c>
      <c r="K989" s="141">
        <v>500</v>
      </c>
      <c r="L989" s="14">
        <f>K989*E989</f>
        <v>66415</v>
      </c>
      <c r="M989" s="141">
        <v>96</v>
      </c>
      <c r="N989" s="18">
        <v>44232</v>
      </c>
      <c r="O989" s="141">
        <f t="shared" si="1333"/>
        <v>136</v>
      </c>
      <c r="P989" s="19">
        <f t="shared" si="1348"/>
        <v>18064.88</v>
      </c>
      <c r="Q989" s="97"/>
      <c r="R989" s="14"/>
      <c r="S989" s="14"/>
      <c r="T989" s="14"/>
      <c r="U989" s="16">
        <v>226</v>
      </c>
      <c r="V989" s="14">
        <f t="shared" ref="V989" si="1352">U989*E989</f>
        <v>30019.58</v>
      </c>
      <c r="W989" s="71"/>
      <c r="X989" s="83"/>
      <c r="AF989" s="22"/>
      <c r="AG989" s="22"/>
    </row>
    <row r="990" spans="1:102" ht="37.5" customHeight="1">
      <c r="A990" s="131">
        <v>21</v>
      </c>
      <c r="B990" s="13" t="s">
        <v>59</v>
      </c>
      <c r="C990" s="124" t="s">
        <v>20</v>
      </c>
      <c r="D990" s="131" t="s">
        <v>47</v>
      </c>
      <c r="E990" s="135">
        <v>55.58</v>
      </c>
      <c r="F990" s="16">
        <v>0</v>
      </c>
      <c r="G990" s="96">
        <f t="shared" si="1351"/>
        <v>0</v>
      </c>
      <c r="H990" s="18">
        <v>44377</v>
      </c>
      <c r="I990" s="84">
        <v>44358</v>
      </c>
      <c r="J990" s="134">
        <v>1517</v>
      </c>
      <c r="K990" s="141">
        <v>150</v>
      </c>
      <c r="L990" s="14">
        <f t="shared" ref="L990" si="1353">K990*E990</f>
        <v>8337</v>
      </c>
      <c r="M990" s="141">
        <v>636</v>
      </c>
      <c r="N990" s="18">
        <v>44355</v>
      </c>
      <c r="O990" s="16">
        <f>K990-U990</f>
        <v>150</v>
      </c>
      <c r="P990" s="19">
        <f t="shared" si="1348"/>
        <v>8337</v>
      </c>
      <c r="Q990" s="131"/>
      <c r="R990" s="17"/>
      <c r="S990" s="28"/>
      <c r="T990" s="28"/>
      <c r="U990" s="16">
        <v>0</v>
      </c>
      <c r="V990" s="14">
        <f>U990*E990</f>
        <v>0</v>
      </c>
      <c r="W990" s="71"/>
      <c r="X990" s="83"/>
      <c r="AF990" s="22"/>
      <c r="AG990" s="22"/>
    </row>
    <row r="991" spans="1:102" ht="28.5" customHeight="1">
      <c r="A991" s="131">
        <v>22</v>
      </c>
      <c r="B991" s="13" t="s">
        <v>59</v>
      </c>
      <c r="C991" s="124" t="s">
        <v>20</v>
      </c>
      <c r="D991" s="131" t="s">
        <v>47</v>
      </c>
      <c r="E991" s="135">
        <v>55.58</v>
      </c>
      <c r="F991" s="16">
        <v>118</v>
      </c>
      <c r="G991" s="19">
        <f t="shared" si="1332"/>
        <v>6558.44</v>
      </c>
      <c r="H991" s="18">
        <v>44377</v>
      </c>
      <c r="I991" s="12">
        <v>44272</v>
      </c>
      <c r="J991" s="134">
        <v>457</v>
      </c>
      <c r="K991" s="141">
        <v>100</v>
      </c>
      <c r="L991" s="14">
        <f t="shared" ref="L991" si="1354">K991*E991</f>
        <v>5558</v>
      </c>
      <c r="M991" s="141">
        <v>1182</v>
      </c>
      <c r="N991" s="18">
        <v>43426</v>
      </c>
      <c r="O991" s="141">
        <f t="shared" si="1333"/>
        <v>118</v>
      </c>
      <c r="P991" s="19">
        <f t="shared" si="1348"/>
        <v>6558.44</v>
      </c>
      <c r="Q991" s="131"/>
      <c r="R991" s="17"/>
      <c r="S991" s="28"/>
      <c r="T991" s="28"/>
      <c r="U991" s="16">
        <v>0</v>
      </c>
      <c r="V991" s="14">
        <f t="shared" si="1340"/>
        <v>0</v>
      </c>
      <c r="W991" s="71"/>
      <c r="X991" s="83">
        <f>G991-V991</f>
        <v>6558.44</v>
      </c>
      <c r="AF991" s="22"/>
      <c r="AG991" s="22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6"/>
      <c r="BU991" s="6"/>
      <c r="BV991" s="6"/>
      <c r="BW991" s="6"/>
      <c r="BX991" s="6"/>
      <c r="BY991" s="6"/>
      <c r="BZ991" s="6"/>
      <c r="CA991" s="6"/>
      <c r="CB991" s="6"/>
      <c r="CC991" s="6"/>
      <c r="CD991" s="6"/>
      <c r="CE991" s="6"/>
      <c r="CF991" s="6"/>
      <c r="CG991" s="6"/>
      <c r="CH991" s="6"/>
      <c r="CI991" s="6"/>
      <c r="CJ991" s="6"/>
      <c r="CK991" s="6"/>
      <c r="CL991" s="6"/>
      <c r="CM991" s="6"/>
      <c r="CN991" s="6"/>
      <c r="CO991" s="6"/>
      <c r="CP991" s="6"/>
      <c r="CQ991" s="6"/>
      <c r="CR991" s="6"/>
      <c r="CS991" s="6"/>
      <c r="CT991" s="6"/>
      <c r="CU991" s="6"/>
      <c r="CV991" s="6"/>
      <c r="CW991" s="6"/>
      <c r="CX991" s="6"/>
    </row>
    <row r="992" spans="1:102" ht="16.5" customHeight="1">
      <c r="A992" s="136"/>
      <c r="B992" s="36" t="s">
        <v>14</v>
      </c>
      <c r="C992" s="128"/>
      <c r="D992" s="41"/>
      <c r="E992" s="41"/>
      <c r="F992" s="128">
        <f>SUM(F970:F991)</f>
        <v>2635</v>
      </c>
      <c r="G992" s="90">
        <f>SUM(G970:G991)</f>
        <v>109766.125</v>
      </c>
      <c r="H992" s="82"/>
      <c r="I992" s="82"/>
      <c r="J992" s="128"/>
      <c r="K992" s="128">
        <f>SUM(K970:K991)</f>
        <v>4970</v>
      </c>
      <c r="L992" s="90">
        <f>SUM(L970:L991)</f>
        <v>162179.97</v>
      </c>
      <c r="M992" s="128"/>
      <c r="N992" s="82"/>
      <c r="O992" s="128">
        <f>SUM(O970:O991)</f>
        <v>1131</v>
      </c>
      <c r="P992" s="90">
        <f>SUM(P970:P991)</f>
        <v>45420.847000000009</v>
      </c>
      <c r="Q992" s="133"/>
      <c r="R992" s="41"/>
      <c r="S992" s="133"/>
      <c r="T992" s="133"/>
      <c r="U992" s="128">
        <f>SUM(U970:U991)</f>
        <v>1854</v>
      </c>
      <c r="V992" s="90">
        <f>SUM(V970:V991)</f>
        <v>76736.277999999991</v>
      </c>
      <c r="W992" s="107"/>
      <c r="X992" s="83">
        <f>G992-V992</f>
        <v>33029.847000000009</v>
      </c>
      <c r="AF992" s="22"/>
      <c r="AG992" s="22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  <c r="BT992" s="6"/>
      <c r="BU992" s="6"/>
      <c r="BV992" s="6"/>
      <c r="BW992" s="6"/>
      <c r="BX992" s="6"/>
      <c r="BY992" s="6"/>
      <c r="BZ992" s="6"/>
      <c r="CA992" s="6"/>
      <c r="CB992" s="6"/>
      <c r="CC992" s="6"/>
      <c r="CD992" s="6"/>
      <c r="CE992" s="6"/>
      <c r="CF992" s="6"/>
      <c r="CG992" s="6"/>
      <c r="CH992" s="6"/>
      <c r="CI992" s="6"/>
      <c r="CJ992" s="6"/>
      <c r="CK992" s="6"/>
      <c r="CL992" s="6"/>
      <c r="CM992" s="6"/>
      <c r="CN992" s="6"/>
      <c r="CO992" s="6"/>
      <c r="CP992" s="6"/>
      <c r="CQ992" s="6"/>
      <c r="CR992" s="6"/>
      <c r="CS992" s="6"/>
      <c r="CT992" s="6"/>
      <c r="CU992" s="6"/>
      <c r="CV992" s="6"/>
      <c r="CW992" s="6"/>
      <c r="CX992" s="6"/>
    </row>
    <row r="993" spans="1:102" ht="39.75" customHeight="1">
      <c r="A993" s="204" t="s">
        <v>64</v>
      </c>
      <c r="B993" s="204"/>
      <c r="C993" s="204"/>
      <c r="D993" s="204"/>
      <c r="E993" s="204"/>
      <c r="F993" s="204"/>
      <c r="G993" s="204"/>
      <c r="H993" s="204"/>
      <c r="I993" s="204"/>
      <c r="J993" s="204"/>
      <c r="K993" s="204"/>
      <c r="L993" s="204"/>
      <c r="M993" s="204"/>
      <c r="N993" s="204"/>
      <c r="O993" s="204"/>
      <c r="P993" s="204"/>
      <c r="Q993" s="204"/>
      <c r="R993" s="204"/>
      <c r="S993" s="204"/>
      <c r="T993" s="204"/>
      <c r="U993" s="204"/>
      <c r="V993" s="204"/>
      <c r="W993" s="70"/>
      <c r="X993" s="83">
        <f>G993-V993</f>
        <v>0</v>
      </c>
      <c r="AF993" s="22"/>
      <c r="AG993" s="22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  <c r="BO993" s="6"/>
      <c r="BP993" s="6"/>
      <c r="BQ993" s="6"/>
      <c r="BR993" s="6"/>
      <c r="BS993" s="6"/>
      <c r="BT993" s="6"/>
      <c r="BU993" s="6"/>
      <c r="BV993" s="6"/>
      <c r="BW993" s="6"/>
      <c r="BX993" s="6"/>
      <c r="BY993" s="6"/>
      <c r="BZ993" s="6"/>
      <c r="CA993" s="6"/>
      <c r="CB993" s="6"/>
      <c r="CC993" s="6"/>
      <c r="CD993" s="6"/>
      <c r="CE993" s="6"/>
      <c r="CF993" s="6"/>
      <c r="CG993" s="6"/>
      <c r="CH993" s="6"/>
      <c r="CI993" s="6"/>
      <c r="CJ993" s="6"/>
      <c r="CK993" s="6"/>
      <c r="CL993" s="6"/>
      <c r="CM993" s="6"/>
      <c r="CN993" s="6"/>
      <c r="CO993" s="6"/>
      <c r="CP993" s="6"/>
      <c r="CQ993" s="6"/>
      <c r="CR993" s="6"/>
      <c r="CS993" s="6"/>
      <c r="CT993" s="6"/>
      <c r="CU993" s="6"/>
      <c r="CV993" s="6"/>
      <c r="CW993" s="6"/>
      <c r="CX993" s="6"/>
    </row>
    <row r="994" spans="1:102" ht="44.25" customHeight="1">
      <c r="A994" s="131">
        <v>1</v>
      </c>
      <c r="B994" s="13" t="s">
        <v>49</v>
      </c>
      <c r="C994" s="124" t="s">
        <v>20</v>
      </c>
      <c r="D994" s="131" t="s">
        <v>92</v>
      </c>
      <c r="E994" s="135">
        <v>55.58</v>
      </c>
      <c r="F994" s="16">
        <v>0</v>
      </c>
      <c r="G994" s="17">
        <f t="shared" ref="G994:G1022" si="1355">F994*E994</f>
        <v>0</v>
      </c>
      <c r="H994" s="18">
        <v>44316</v>
      </c>
      <c r="I994" s="84">
        <v>44236</v>
      </c>
      <c r="J994" s="134">
        <v>197</v>
      </c>
      <c r="K994" s="141">
        <v>300</v>
      </c>
      <c r="L994" s="14">
        <f t="shared" ref="L994:L1022" si="1356">K994*E994</f>
        <v>16674</v>
      </c>
      <c r="M994" s="141">
        <v>1203</v>
      </c>
      <c r="N994" s="18">
        <v>43762</v>
      </c>
      <c r="O994" s="141">
        <f t="shared" ref="O994:O1030" si="1357">F994-U994</f>
        <v>0</v>
      </c>
      <c r="P994" s="19">
        <f t="shared" ref="P994" si="1358">E994*O994</f>
        <v>0</v>
      </c>
      <c r="Q994" s="131"/>
      <c r="R994" s="17"/>
      <c r="S994" s="28"/>
      <c r="T994" s="28"/>
      <c r="U994" s="16">
        <v>0</v>
      </c>
      <c r="V994" s="14">
        <f t="shared" ref="V994:V1022" si="1359">U994*E994</f>
        <v>0</v>
      </c>
      <c r="W994" s="71"/>
      <c r="X994" s="83">
        <f t="shared" ref="X994:X1031" si="1360">G994-V994</f>
        <v>0</v>
      </c>
      <c r="AF994" s="22"/>
      <c r="AG994" s="22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  <c r="BO994" s="6"/>
      <c r="BP994" s="6"/>
      <c r="BQ994" s="6"/>
      <c r="BR994" s="6"/>
      <c r="BS994" s="6"/>
      <c r="BT994" s="6"/>
      <c r="BU994" s="6"/>
      <c r="BV994" s="6"/>
      <c r="BW994" s="6"/>
      <c r="BX994" s="6"/>
      <c r="BY994" s="6"/>
      <c r="BZ994" s="6"/>
      <c r="CA994" s="6"/>
      <c r="CB994" s="6"/>
      <c r="CC994" s="6"/>
      <c r="CD994" s="6"/>
      <c r="CE994" s="6"/>
      <c r="CF994" s="6"/>
      <c r="CG994" s="6"/>
      <c r="CH994" s="6"/>
      <c r="CI994" s="6"/>
      <c r="CJ994" s="6"/>
      <c r="CK994" s="6"/>
      <c r="CL994" s="6"/>
      <c r="CM994" s="6"/>
      <c r="CN994" s="6"/>
      <c r="CO994" s="6"/>
      <c r="CP994" s="6"/>
      <c r="CQ994" s="6"/>
      <c r="CR994" s="6"/>
      <c r="CS994" s="6"/>
      <c r="CT994" s="6"/>
      <c r="CU994" s="6"/>
      <c r="CV994" s="6"/>
      <c r="CW994" s="6"/>
      <c r="CX994" s="6"/>
    </row>
    <row r="995" spans="1:102" ht="44.25" customHeight="1">
      <c r="A995" s="131">
        <v>2</v>
      </c>
      <c r="B995" s="13" t="s">
        <v>49</v>
      </c>
      <c r="C995" s="124" t="s">
        <v>20</v>
      </c>
      <c r="D995" s="131" t="s">
        <v>92</v>
      </c>
      <c r="E995" s="135">
        <v>55.58</v>
      </c>
      <c r="F995" s="16">
        <v>0</v>
      </c>
      <c r="G995" s="17">
        <f t="shared" ref="G995" si="1361">F995*E995</f>
        <v>0</v>
      </c>
      <c r="H995" s="18">
        <v>44316</v>
      </c>
      <c r="I995" s="84">
        <v>44256</v>
      </c>
      <c r="J995" s="134">
        <v>276</v>
      </c>
      <c r="K995" s="141">
        <v>300</v>
      </c>
      <c r="L995" s="14">
        <f t="shared" ref="L995" si="1362">K995*E995</f>
        <v>16674</v>
      </c>
      <c r="M995" s="141">
        <v>1203</v>
      </c>
      <c r="N995" s="18">
        <v>43762</v>
      </c>
      <c r="O995" s="141">
        <f t="shared" si="1357"/>
        <v>0</v>
      </c>
      <c r="P995" s="19">
        <f t="shared" ref="P995" si="1363">E995*O995</f>
        <v>0</v>
      </c>
      <c r="Q995" s="131"/>
      <c r="R995" s="17"/>
      <c r="S995" s="28"/>
      <c r="T995" s="28"/>
      <c r="U995" s="16">
        <v>0</v>
      </c>
      <c r="V995" s="14">
        <f t="shared" ref="V995" si="1364">U995*E995</f>
        <v>0</v>
      </c>
      <c r="W995" s="71"/>
      <c r="X995" s="83">
        <f t="shared" ref="X995" si="1365">G995-V995</f>
        <v>0</v>
      </c>
      <c r="AF995" s="22"/>
      <c r="AG995" s="22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/>
      <c r="CA995" s="6"/>
      <c r="CB995" s="6"/>
      <c r="CC995" s="6"/>
      <c r="CD995" s="6"/>
      <c r="CE995" s="6"/>
      <c r="CF995" s="6"/>
      <c r="CG995" s="6"/>
      <c r="CH995" s="6"/>
      <c r="CI995" s="6"/>
      <c r="CJ995" s="6"/>
      <c r="CK995" s="6"/>
      <c r="CL995" s="6"/>
      <c r="CM995" s="6"/>
      <c r="CN995" s="6"/>
      <c r="CO995" s="6"/>
      <c r="CP995" s="6"/>
      <c r="CQ995" s="6"/>
      <c r="CR995" s="6"/>
      <c r="CS995" s="6"/>
      <c r="CT995" s="6"/>
      <c r="CU995" s="6"/>
      <c r="CV995" s="6"/>
      <c r="CW995" s="6"/>
      <c r="CX995" s="6"/>
    </row>
    <row r="996" spans="1:102" ht="44.25" customHeight="1">
      <c r="A996" s="131">
        <v>3</v>
      </c>
      <c r="B996" s="13" t="s">
        <v>49</v>
      </c>
      <c r="C996" s="124" t="s">
        <v>20</v>
      </c>
      <c r="D996" s="131" t="s">
        <v>47</v>
      </c>
      <c r="E996" s="135">
        <v>55.58</v>
      </c>
      <c r="F996" s="16">
        <v>13</v>
      </c>
      <c r="G996" s="17">
        <f t="shared" ref="G996" si="1366">F996*E996</f>
        <v>722.54</v>
      </c>
      <c r="H996" s="18">
        <v>44377</v>
      </c>
      <c r="I996" s="12">
        <v>44270</v>
      </c>
      <c r="J996" s="134">
        <v>374</v>
      </c>
      <c r="K996" s="141">
        <v>200</v>
      </c>
      <c r="L996" s="14">
        <f t="shared" ref="L996" si="1367">K996*E996</f>
        <v>11116</v>
      </c>
      <c r="M996" s="141">
        <v>226</v>
      </c>
      <c r="N996" s="18">
        <v>44259</v>
      </c>
      <c r="O996" s="141">
        <f t="shared" si="1357"/>
        <v>13</v>
      </c>
      <c r="P996" s="19">
        <f t="shared" ref="P996" si="1368">E996*O996</f>
        <v>722.54</v>
      </c>
      <c r="Q996" s="131"/>
      <c r="R996" s="17"/>
      <c r="S996" s="28"/>
      <c r="T996" s="28"/>
      <c r="U996" s="16">
        <v>0</v>
      </c>
      <c r="V996" s="14">
        <f t="shared" ref="V996" si="1369">U996*E996</f>
        <v>0</v>
      </c>
      <c r="W996" s="71"/>
      <c r="X996" s="83">
        <f t="shared" ref="X996" si="1370">G996-V996</f>
        <v>722.54</v>
      </c>
      <c r="AF996" s="22"/>
      <c r="AG996" s="22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/>
      <c r="CA996" s="6"/>
      <c r="CB996" s="6"/>
      <c r="CC996" s="6"/>
      <c r="CD996" s="6"/>
      <c r="CE996" s="6"/>
      <c r="CF996" s="6"/>
      <c r="CG996" s="6"/>
      <c r="CH996" s="6"/>
      <c r="CI996" s="6"/>
      <c r="CJ996" s="6"/>
      <c r="CK996" s="6"/>
      <c r="CL996" s="6"/>
      <c r="CM996" s="6"/>
      <c r="CN996" s="6"/>
      <c r="CO996" s="6"/>
      <c r="CP996" s="6"/>
      <c r="CQ996" s="6"/>
      <c r="CR996" s="6"/>
      <c r="CS996" s="6"/>
      <c r="CT996" s="6"/>
      <c r="CU996" s="6"/>
      <c r="CV996" s="6"/>
      <c r="CW996" s="6"/>
      <c r="CX996" s="6"/>
    </row>
    <row r="997" spans="1:102" ht="44.25" customHeight="1">
      <c r="A997" s="131">
        <v>4</v>
      </c>
      <c r="B997" s="13" t="s">
        <v>49</v>
      </c>
      <c r="C997" s="124" t="s">
        <v>20</v>
      </c>
      <c r="D997" s="131" t="s">
        <v>47</v>
      </c>
      <c r="E997" s="135">
        <v>55.58</v>
      </c>
      <c r="F997" s="16">
        <v>0</v>
      </c>
      <c r="G997" s="17">
        <f t="shared" ref="G997" si="1371">F997*E997</f>
        <v>0</v>
      </c>
      <c r="H997" s="18">
        <v>44377</v>
      </c>
      <c r="I997" s="12">
        <v>44350</v>
      </c>
      <c r="J997" s="134">
        <v>1324</v>
      </c>
      <c r="K997" s="141">
        <v>200</v>
      </c>
      <c r="L997" s="14">
        <f t="shared" ref="L997" si="1372">K997*E997</f>
        <v>11116</v>
      </c>
      <c r="M997" s="141">
        <v>226</v>
      </c>
      <c r="N997" s="18">
        <v>44259</v>
      </c>
      <c r="O997" s="16">
        <f>K997-U997</f>
        <v>200</v>
      </c>
      <c r="P997" s="19">
        <f t="shared" ref="P997" si="1373">E997*O997</f>
        <v>11116</v>
      </c>
      <c r="Q997" s="131"/>
      <c r="R997" s="17"/>
      <c r="S997" s="28"/>
      <c r="T997" s="28"/>
      <c r="U997" s="131">
        <v>0</v>
      </c>
      <c r="V997" s="14">
        <f t="shared" ref="V997" si="1374">U997*E997</f>
        <v>0</v>
      </c>
      <c r="W997" s="71"/>
      <c r="X997" s="83">
        <f t="shared" ref="X997" si="1375">G997-V997</f>
        <v>0</v>
      </c>
      <c r="AF997" s="22"/>
      <c r="AG997" s="22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  <c r="BU997" s="6"/>
      <c r="BV997" s="6"/>
      <c r="BW997" s="6"/>
      <c r="BX997" s="6"/>
      <c r="BY997" s="6"/>
      <c r="BZ997" s="6"/>
      <c r="CA997" s="6"/>
      <c r="CB997" s="6"/>
      <c r="CC997" s="6"/>
      <c r="CD997" s="6"/>
      <c r="CE997" s="6"/>
      <c r="CF997" s="6"/>
      <c r="CG997" s="6"/>
      <c r="CH997" s="6"/>
      <c r="CI997" s="6"/>
      <c r="CJ997" s="6"/>
      <c r="CK997" s="6"/>
      <c r="CL997" s="6"/>
      <c r="CM997" s="6"/>
      <c r="CN997" s="6"/>
      <c r="CO997" s="6"/>
      <c r="CP997" s="6"/>
      <c r="CQ997" s="6"/>
      <c r="CR997" s="6"/>
      <c r="CS997" s="6"/>
      <c r="CT997" s="6"/>
      <c r="CU997" s="6"/>
      <c r="CV997" s="6"/>
      <c r="CW997" s="6"/>
      <c r="CX997" s="6"/>
    </row>
    <row r="998" spans="1:102" ht="27.75" customHeight="1">
      <c r="A998" s="131">
        <v>5</v>
      </c>
      <c r="B998" s="13" t="s">
        <v>40</v>
      </c>
      <c r="C998" s="14" t="s">
        <v>20</v>
      </c>
      <c r="D998" s="131" t="s">
        <v>136</v>
      </c>
      <c r="E998" s="15">
        <v>5.8849999999999998</v>
      </c>
      <c r="F998" s="16">
        <v>0</v>
      </c>
      <c r="G998" s="17">
        <f t="shared" si="1355"/>
        <v>0</v>
      </c>
      <c r="H998" s="18">
        <v>44926</v>
      </c>
      <c r="I998" s="84">
        <v>44236</v>
      </c>
      <c r="J998" s="134">
        <v>197</v>
      </c>
      <c r="K998" s="141">
        <v>100</v>
      </c>
      <c r="L998" s="14">
        <f t="shared" si="1356"/>
        <v>588.5</v>
      </c>
      <c r="M998" s="141">
        <v>97</v>
      </c>
      <c r="N998" s="18">
        <v>44232</v>
      </c>
      <c r="O998" s="141">
        <f t="shared" si="1357"/>
        <v>0</v>
      </c>
      <c r="P998" s="19">
        <f t="shared" ref="P998:P1030" si="1376">E998*O998</f>
        <v>0</v>
      </c>
      <c r="Q998" s="20"/>
      <c r="R998" s="17"/>
      <c r="S998" s="14"/>
      <c r="T998" s="14"/>
      <c r="U998" s="16">
        <v>0</v>
      </c>
      <c r="V998" s="14">
        <f>U998*E998</f>
        <v>0</v>
      </c>
      <c r="W998" s="71"/>
      <c r="X998" s="83">
        <f t="shared" si="1360"/>
        <v>0</v>
      </c>
      <c r="AF998" s="22"/>
      <c r="AG998" s="22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  <c r="BO998" s="6"/>
      <c r="BP998" s="6"/>
      <c r="BQ998" s="6"/>
      <c r="BR998" s="6"/>
      <c r="BS998" s="6"/>
      <c r="BT998" s="6"/>
      <c r="BU998" s="6"/>
      <c r="BV998" s="6"/>
      <c r="BW998" s="6"/>
      <c r="BX998" s="6"/>
      <c r="BY998" s="6"/>
      <c r="BZ998" s="6"/>
      <c r="CA998" s="6"/>
      <c r="CB998" s="6"/>
      <c r="CC998" s="6"/>
      <c r="CD998" s="6"/>
      <c r="CE998" s="6"/>
      <c r="CF998" s="6"/>
      <c r="CG998" s="6"/>
      <c r="CH998" s="6"/>
      <c r="CI998" s="6"/>
      <c r="CJ998" s="6"/>
      <c r="CK998" s="6"/>
      <c r="CL998" s="6"/>
      <c r="CM998" s="6"/>
      <c r="CN998" s="6"/>
      <c r="CO998" s="6"/>
      <c r="CP998" s="6"/>
      <c r="CQ998" s="6"/>
      <c r="CR998" s="6"/>
      <c r="CS998" s="6"/>
      <c r="CT998" s="6"/>
      <c r="CU998" s="6"/>
      <c r="CV998" s="6"/>
      <c r="CW998" s="6"/>
      <c r="CX998" s="6"/>
    </row>
    <row r="999" spans="1:102" ht="27.75" customHeight="1">
      <c r="A999" s="131">
        <v>6</v>
      </c>
      <c r="B999" s="13" t="s">
        <v>40</v>
      </c>
      <c r="C999" s="14" t="s">
        <v>20</v>
      </c>
      <c r="D999" s="131" t="s">
        <v>189</v>
      </c>
      <c r="E999" s="23">
        <v>5.7190000000000003</v>
      </c>
      <c r="F999" s="16">
        <v>0</v>
      </c>
      <c r="G999" s="17">
        <f t="shared" ref="G999" si="1377">F999*E999</f>
        <v>0</v>
      </c>
      <c r="H999" s="18">
        <v>44926</v>
      </c>
      <c r="I999" s="12">
        <v>44270</v>
      </c>
      <c r="J999" s="134">
        <v>374</v>
      </c>
      <c r="K999" s="141">
        <v>280</v>
      </c>
      <c r="L999" s="14">
        <f t="shared" ref="L999" si="1378">K999*E999</f>
        <v>1601.3200000000002</v>
      </c>
      <c r="M999" s="141">
        <v>260</v>
      </c>
      <c r="N999" s="18">
        <v>44266</v>
      </c>
      <c r="O999" s="141">
        <f t="shared" si="1357"/>
        <v>0</v>
      </c>
      <c r="P999" s="19">
        <f t="shared" ref="P999" si="1379">E999*O999</f>
        <v>0</v>
      </c>
      <c r="Q999" s="20"/>
      <c r="R999" s="17"/>
      <c r="S999" s="14"/>
      <c r="T999" s="14"/>
      <c r="U999" s="16">
        <v>0</v>
      </c>
      <c r="V999" s="14">
        <f>U999*E999</f>
        <v>0</v>
      </c>
      <c r="W999" s="71"/>
      <c r="X999" s="83">
        <f t="shared" ref="X999" si="1380">G999-V999</f>
        <v>0</v>
      </c>
      <c r="AF999" s="22"/>
      <c r="AG999" s="22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6"/>
      <c r="BU999" s="6"/>
      <c r="BV999" s="6"/>
      <c r="BW999" s="6"/>
      <c r="BX999" s="6"/>
      <c r="BY999" s="6"/>
      <c r="BZ999" s="6"/>
      <c r="CA999" s="6"/>
      <c r="CB999" s="6"/>
      <c r="CC999" s="6"/>
      <c r="CD999" s="6"/>
      <c r="CE999" s="6"/>
      <c r="CF999" s="6"/>
      <c r="CG999" s="6"/>
      <c r="CH999" s="6"/>
      <c r="CI999" s="6"/>
      <c r="CJ999" s="6"/>
      <c r="CK999" s="6"/>
      <c r="CL999" s="6"/>
      <c r="CM999" s="6"/>
      <c r="CN999" s="6"/>
      <c r="CO999" s="6"/>
      <c r="CP999" s="6"/>
      <c r="CQ999" s="6"/>
      <c r="CR999" s="6"/>
      <c r="CS999" s="6"/>
      <c r="CT999" s="6"/>
      <c r="CU999" s="6"/>
      <c r="CV999" s="6"/>
      <c r="CW999" s="6"/>
      <c r="CX999" s="6"/>
    </row>
    <row r="1000" spans="1:102" s="27" customFormat="1" ht="47.25" customHeight="1">
      <c r="A1000" s="131">
        <v>7</v>
      </c>
      <c r="B1000" s="13" t="s">
        <v>40</v>
      </c>
      <c r="C1000" s="14" t="s">
        <v>20</v>
      </c>
      <c r="D1000" s="131" t="s">
        <v>189</v>
      </c>
      <c r="E1000" s="23">
        <v>5.7190000000000003</v>
      </c>
      <c r="F1000" s="141">
        <v>415</v>
      </c>
      <c r="G1000" s="17">
        <f>F1000*E1000</f>
        <v>2373.3850000000002</v>
      </c>
      <c r="H1000" s="18">
        <v>44926</v>
      </c>
      <c r="I1000" s="84">
        <v>44341</v>
      </c>
      <c r="J1000" s="134">
        <v>1171</v>
      </c>
      <c r="K1000" s="141">
        <v>450</v>
      </c>
      <c r="L1000" s="14">
        <f>K1000*E1000</f>
        <v>2573.5500000000002</v>
      </c>
      <c r="M1000" s="141">
        <v>566</v>
      </c>
      <c r="N1000" s="18">
        <v>44276</v>
      </c>
      <c r="O1000" s="141">
        <f t="shared" si="1357"/>
        <v>299</v>
      </c>
      <c r="P1000" s="19">
        <f t="shared" ref="P1000" si="1381">O1000*E1000</f>
        <v>1709.981</v>
      </c>
      <c r="Q1000" s="97"/>
      <c r="R1000" s="14"/>
      <c r="S1000" s="14"/>
      <c r="T1000" s="14"/>
      <c r="U1000" s="141">
        <v>116</v>
      </c>
      <c r="V1000" s="14">
        <f>U1000*E1000</f>
        <v>663.404</v>
      </c>
      <c r="W1000" s="71"/>
      <c r="X1000" s="156">
        <f>G1000-V1000</f>
        <v>1709.9810000000002</v>
      </c>
      <c r="Y1000" s="25"/>
      <c r="Z1000" s="25"/>
      <c r="AA1000" s="25"/>
      <c r="AB1000" s="26"/>
      <c r="AC1000" s="26"/>
      <c r="AD1000" s="26"/>
      <c r="AE1000" s="26"/>
      <c r="AF1000" s="157"/>
      <c r="AG1000" s="157"/>
    </row>
    <row r="1001" spans="1:102" ht="41.25" customHeight="1">
      <c r="A1001" s="131">
        <v>8</v>
      </c>
      <c r="B1001" s="13" t="s">
        <v>39</v>
      </c>
      <c r="C1001" s="14" t="s">
        <v>20</v>
      </c>
      <c r="D1001" s="131" t="s">
        <v>119</v>
      </c>
      <c r="E1001" s="135">
        <v>3.2789999999999999</v>
      </c>
      <c r="F1001" s="16">
        <v>0</v>
      </c>
      <c r="G1001" s="96">
        <f t="shared" ref="G1001:G1017" si="1382">F1001*E1001</f>
        <v>0</v>
      </c>
      <c r="H1001" s="18">
        <v>44347</v>
      </c>
      <c r="I1001" s="12">
        <v>44259</v>
      </c>
      <c r="J1001" s="134">
        <v>289</v>
      </c>
      <c r="K1001" s="141">
        <v>1870</v>
      </c>
      <c r="L1001" s="14">
        <f t="shared" ref="L1001:L1017" si="1383">K1001*E1001</f>
        <v>6131.73</v>
      </c>
      <c r="M1001" s="141">
        <v>223</v>
      </c>
      <c r="N1001" s="18">
        <v>44258</v>
      </c>
      <c r="O1001" s="141">
        <f t="shared" si="1357"/>
        <v>0</v>
      </c>
      <c r="P1001" s="19">
        <f t="shared" si="1376"/>
        <v>0</v>
      </c>
      <c r="Q1001" s="131"/>
      <c r="R1001" s="17"/>
      <c r="S1001" s="28"/>
      <c r="T1001" s="28"/>
      <c r="U1001" s="16">
        <v>0</v>
      </c>
      <c r="V1001" s="14">
        <f t="shared" ref="V1001:V1017" si="1384">U1001*E1001</f>
        <v>0</v>
      </c>
      <c r="W1001" s="71"/>
      <c r="X1001" s="83">
        <f>G1001-V1001</f>
        <v>0</v>
      </c>
      <c r="AF1001" s="22"/>
      <c r="AG1001" s="22"/>
      <c r="AH1001" s="6"/>
      <c r="AI1001" s="6"/>
      <c r="AJ1001" s="6"/>
      <c r="AK1001" s="6"/>
      <c r="AL1001" s="6"/>
      <c r="AM1001" s="6"/>
      <c r="AN1001" s="6"/>
      <c r="AO1001" s="6"/>
      <c r="AP1001" s="6"/>
      <c r="AQ1001" s="6"/>
      <c r="AR1001" s="6"/>
      <c r="AS1001" s="6"/>
      <c r="AT1001" s="6"/>
      <c r="AU1001" s="6"/>
      <c r="AV1001" s="6"/>
      <c r="AW1001" s="6"/>
      <c r="AX1001" s="6"/>
      <c r="AY1001" s="6"/>
      <c r="AZ1001" s="6"/>
      <c r="BA1001" s="6"/>
      <c r="BB1001" s="6"/>
      <c r="BC1001" s="6"/>
      <c r="BD1001" s="6"/>
      <c r="BE1001" s="6"/>
      <c r="BF1001" s="6"/>
      <c r="BG1001" s="6"/>
      <c r="BH1001" s="6"/>
      <c r="BI1001" s="6"/>
      <c r="BJ1001" s="6"/>
      <c r="BK1001" s="6"/>
      <c r="BL1001" s="6"/>
      <c r="BM1001" s="6"/>
      <c r="BN1001" s="6"/>
      <c r="BO1001" s="6"/>
      <c r="BP1001" s="6"/>
      <c r="BQ1001" s="6"/>
      <c r="BR1001" s="6"/>
      <c r="BS1001" s="6"/>
      <c r="BT1001" s="6"/>
      <c r="BU1001" s="6"/>
      <c r="BV1001" s="6"/>
      <c r="BW1001" s="6"/>
      <c r="BX1001" s="6"/>
      <c r="BY1001" s="6"/>
      <c r="BZ1001" s="6"/>
      <c r="CA1001" s="6"/>
      <c r="CB1001" s="6"/>
      <c r="CC1001" s="6"/>
      <c r="CD1001" s="6"/>
      <c r="CE1001" s="6"/>
      <c r="CF1001" s="6"/>
      <c r="CG1001" s="6"/>
      <c r="CH1001" s="6"/>
      <c r="CI1001" s="6"/>
      <c r="CJ1001" s="6"/>
      <c r="CK1001" s="6"/>
      <c r="CL1001" s="6"/>
      <c r="CM1001" s="6"/>
      <c r="CN1001" s="6"/>
      <c r="CO1001" s="6"/>
      <c r="CP1001" s="6"/>
      <c r="CQ1001" s="6"/>
      <c r="CR1001" s="6"/>
      <c r="CS1001" s="6"/>
      <c r="CT1001" s="6"/>
      <c r="CU1001" s="6"/>
      <c r="CV1001" s="6"/>
      <c r="CW1001" s="6"/>
      <c r="CX1001" s="6"/>
    </row>
    <row r="1002" spans="1:102" ht="41.25" customHeight="1">
      <c r="A1002" s="131">
        <v>9</v>
      </c>
      <c r="B1002" s="13" t="s">
        <v>39</v>
      </c>
      <c r="C1002" s="14" t="s">
        <v>20</v>
      </c>
      <c r="D1002" s="131" t="s">
        <v>177</v>
      </c>
      <c r="E1002" s="135">
        <v>4.6639999999999997</v>
      </c>
      <c r="F1002" s="16">
        <v>997</v>
      </c>
      <c r="G1002" s="96">
        <f t="shared" si="1382"/>
        <v>4650.0079999999998</v>
      </c>
      <c r="H1002" s="18">
        <v>45107</v>
      </c>
      <c r="I1002" s="84">
        <v>44327</v>
      </c>
      <c r="J1002" s="134">
        <v>1084</v>
      </c>
      <c r="K1002" s="141">
        <v>1000</v>
      </c>
      <c r="L1002" s="14">
        <f t="shared" si="1383"/>
        <v>4664</v>
      </c>
      <c r="M1002" s="141">
        <v>441</v>
      </c>
      <c r="N1002" s="18">
        <v>44305</v>
      </c>
      <c r="O1002" s="141">
        <f t="shared" si="1357"/>
        <v>238</v>
      </c>
      <c r="P1002" s="19">
        <f t="shared" ref="P1002" si="1385">O1002*E1002</f>
        <v>1110.0319999999999</v>
      </c>
      <c r="Q1002" s="131"/>
      <c r="R1002" s="17"/>
      <c r="S1002" s="28"/>
      <c r="T1002" s="28"/>
      <c r="U1002" s="16">
        <v>759</v>
      </c>
      <c r="V1002" s="14">
        <f t="shared" si="1384"/>
        <v>3539.9759999999997</v>
      </c>
      <c r="W1002" s="71"/>
      <c r="X1002" s="83"/>
      <c r="AF1002" s="22"/>
      <c r="AG1002" s="22"/>
    </row>
    <row r="1003" spans="1:102" ht="41.25" customHeight="1">
      <c r="A1003" s="131">
        <v>10</v>
      </c>
      <c r="B1003" s="13" t="s">
        <v>39</v>
      </c>
      <c r="C1003" s="14" t="s">
        <v>20</v>
      </c>
      <c r="D1003" s="131" t="s">
        <v>177</v>
      </c>
      <c r="E1003" s="135">
        <v>4.6639999999999997</v>
      </c>
      <c r="F1003" s="16">
        <v>1200</v>
      </c>
      <c r="G1003" s="96">
        <f t="shared" ref="G1003" si="1386">F1003*E1003</f>
        <v>5596.7999999999993</v>
      </c>
      <c r="H1003" s="18">
        <v>45107</v>
      </c>
      <c r="I1003" s="84">
        <v>44341</v>
      </c>
      <c r="J1003" s="134">
        <v>1171</v>
      </c>
      <c r="K1003" s="141">
        <v>1200</v>
      </c>
      <c r="L1003" s="14">
        <f t="shared" ref="L1003" si="1387">K1003*E1003</f>
        <v>5596.7999999999993</v>
      </c>
      <c r="M1003" s="141">
        <v>566</v>
      </c>
      <c r="N1003" s="18">
        <v>44276</v>
      </c>
      <c r="O1003" s="141">
        <f t="shared" si="1357"/>
        <v>0</v>
      </c>
      <c r="P1003" s="19">
        <f t="shared" ref="P1003" si="1388">O1003*E1003</f>
        <v>0</v>
      </c>
      <c r="Q1003" s="131"/>
      <c r="R1003" s="17"/>
      <c r="S1003" s="28"/>
      <c r="T1003" s="28"/>
      <c r="U1003" s="16">
        <v>1200</v>
      </c>
      <c r="V1003" s="14">
        <f t="shared" ref="V1003" si="1389">U1003*E1003</f>
        <v>5596.7999999999993</v>
      </c>
      <c r="W1003" s="71"/>
      <c r="X1003" s="83"/>
      <c r="AF1003" s="22"/>
      <c r="AG1003" s="22"/>
    </row>
    <row r="1004" spans="1:102" ht="50.25" customHeight="1">
      <c r="A1004" s="131">
        <v>11</v>
      </c>
      <c r="B1004" s="13" t="s">
        <v>45</v>
      </c>
      <c r="C1004" s="14" t="s">
        <v>20</v>
      </c>
      <c r="D1004" s="131" t="s">
        <v>186</v>
      </c>
      <c r="E1004" s="96">
        <v>5.4130000000000003</v>
      </c>
      <c r="F1004" s="141">
        <v>218</v>
      </c>
      <c r="G1004" s="96">
        <f t="shared" si="1382"/>
        <v>1180.0340000000001</v>
      </c>
      <c r="H1004" s="18">
        <v>44804</v>
      </c>
      <c r="I1004" s="12">
        <v>44270</v>
      </c>
      <c r="J1004" s="134">
        <v>374</v>
      </c>
      <c r="K1004" s="141">
        <v>1100</v>
      </c>
      <c r="L1004" s="14">
        <f>K1004*E1004</f>
        <v>5954.3</v>
      </c>
      <c r="M1004" s="141">
        <v>260</v>
      </c>
      <c r="N1004" s="18">
        <v>44008</v>
      </c>
      <c r="O1004" s="141">
        <f t="shared" si="1357"/>
        <v>218</v>
      </c>
      <c r="P1004" s="19">
        <f t="shared" ref="P1004:P1007" si="1390">O1004*E1004</f>
        <v>1180.0340000000001</v>
      </c>
      <c r="Q1004" s="97"/>
      <c r="R1004" s="14"/>
      <c r="S1004" s="14"/>
      <c r="T1004" s="14"/>
      <c r="U1004" s="141">
        <v>0</v>
      </c>
      <c r="V1004" s="14">
        <f>U1004*E1004</f>
        <v>0</v>
      </c>
      <c r="W1004" s="71"/>
      <c r="X1004" s="83"/>
      <c r="AF1004" s="22"/>
      <c r="AG1004" s="22"/>
    </row>
    <row r="1005" spans="1:102" ht="50.25" customHeight="1">
      <c r="A1005" s="131">
        <v>12</v>
      </c>
      <c r="B1005" s="13" t="s">
        <v>45</v>
      </c>
      <c r="C1005" s="14" t="s">
        <v>20</v>
      </c>
      <c r="D1005" s="131" t="s">
        <v>186</v>
      </c>
      <c r="E1005" s="96">
        <v>5.4130000000000003</v>
      </c>
      <c r="F1005" s="141">
        <v>300</v>
      </c>
      <c r="G1005" s="96">
        <f t="shared" si="1382"/>
        <v>1623.9</v>
      </c>
      <c r="H1005" s="18">
        <v>44804</v>
      </c>
      <c r="I1005" s="84">
        <v>44341</v>
      </c>
      <c r="J1005" s="134">
        <v>1171</v>
      </c>
      <c r="K1005" s="141">
        <v>300</v>
      </c>
      <c r="L1005" s="14">
        <f>K1005*E1005</f>
        <v>1623.9</v>
      </c>
      <c r="M1005" s="141">
        <v>566</v>
      </c>
      <c r="N1005" s="18">
        <v>44276</v>
      </c>
      <c r="O1005" s="141">
        <f t="shared" si="1357"/>
        <v>2</v>
      </c>
      <c r="P1005" s="19">
        <f t="shared" si="1390"/>
        <v>10.826000000000001</v>
      </c>
      <c r="Q1005" s="97"/>
      <c r="R1005" s="14"/>
      <c r="S1005" s="14"/>
      <c r="T1005" s="14"/>
      <c r="U1005" s="141">
        <v>298</v>
      </c>
      <c r="V1005" s="14">
        <f>U1005*E1005</f>
        <v>1613.0740000000001</v>
      </c>
      <c r="W1005" s="71"/>
      <c r="X1005" s="83"/>
      <c r="AF1005" s="22"/>
      <c r="AG1005" s="22"/>
    </row>
    <row r="1006" spans="1:102" s="27" customFormat="1" ht="52.5" customHeight="1">
      <c r="A1006" s="131">
        <v>13</v>
      </c>
      <c r="B1006" s="13" t="s">
        <v>187</v>
      </c>
      <c r="C1006" s="14" t="s">
        <v>20</v>
      </c>
      <c r="D1006" s="131" t="s">
        <v>185</v>
      </c>
      <c r="E1006" s="23">
        <v>3.8170000000000002</v>
      </c>
      <c r="F1006" s="16">
        <v>0</v>
      </c>
      <c r="G1006" s="17">
        <f t="shared" si="1382"/>
        <v>0</v>
      </c>
      <c r="H1006" s="18">
        <v>44651</v>
      </c>
      <c r="I1006" s="12">
        <v>44270</v>
      </c>
      <c r="J1006" s="134">
        <v>374</v>
      </c>
      <c r="K1006" s="141">
        <v>140</v>
      </c>
      <c r="L1006" s="14">
        <f t="shared" ref="L1006:L1007" si="1391">K1006*E1006</f>
        <v>534.38</v>
      </c>
      <c r="M1006" s="141">
        <v>273</v>
      </c>
      <c r="N1006" s="18">
        <v>44267</v>
      </c>
      <c r="O1006" s="141">
        <f t="shared" si="1357"/>
        <v>0</v>
      </c>
      <c r="P1006" s="19">
        <f t="shared" si="1390"/>
        <v>0</v>
      </c>
      <c r="Q1006" s="20"/>
      <c r="R1006" s="17"/>
      <c r="S1006" s="14"/>
      <c r="T1006" s="14"/>
      <c r="U1006" s="16">
        <v>0</v>
      </c>
      <c r="V1006" s="14">
        <f t="shared" ref="V1006:V1007" si="1392">U1006*E1006</f>
        <v>0</v>
      </c>
      <c r="W1006" s="71"/>
      <c r="X1006" s="24"/>
      <c r="Y1006" s="21">
        <f t="shared" ref="Y1006:Y1007" si="1393">G1006-V1006</f>
        <v>0</v>
      </c>
      <c r="Z1006" s="25"/>
      <c r="AA1006" s="25"/>
      <c r="AB1006" s="26"/>
      <c r="AC1006" s="26"/>
      <c r="AD1006" s="26"/>
      <c r="AE1006" s="22"/>
      <c r="AF1006" s="22"/>
      <c r="AG1006" s="26"/>
      <c r="AH1006" s="26"/>
      <c r="AI1006" s="26"/>
      <c r="AJ1006" s="26"/>
      <c r="AK1006" s="26"/>
      <c r="AL1006" s="26"/>
      <c r="AM1006" s="26"/>
      <c r="AN1006" s="26"/>
      <c r="AO1006" s="26"/>
      <c r="AP1006" s="26"/>
      <c r="AQ1006" s="26"/>
      <c r="AR1006" s="26"/>
      <c r="AS1006" s="26"/>
      <c r="AT1006" s="26"/>
      <c r="AU1006" s="26"/>
      <c r="AV1006" s="26"/>
      <c r="AW1006" s="26"/>
      <c r="AX1006" s="26"/>
      <c r="AY1006" s="26"/>
      <c r="AZ1006" s="26"/>
      <c r="BA1006" s="26"/>
      <c r="BB1006" s="26"/>
      <c r="BC1006" s="26"/>
      <c r="BD1006" s="26"/>
      <c r="BE1006" s="26"/>
      <c r="BF1006" s="26"/>
      <c r="BG1006" s="26"/>
      <c r="BH1006" s="26"/>
      <c r="BI1006" s="26"/>
      <c r="BJ1006" s="26"/>
      <c r="BK1006" s="26"/>
      <c r="BL1006" s="26"/>
      <c r="BM1006" s="26"/>
      <c r="BN1006" s="26"/>
      <c r="BO1006" s="26"/>
      <c r="BP1006" s="26"/>
      <c r="BQ1006" s="26"/>
      <c r="BR1006" s="26"/>
      <c r="BS1006" s="26"/>
      <c r="BT1006" s="26"/>
      <c r="BU1006" s="26"/>
      <c r="BV1006" s="26"/>
      <c r="BW1006" s="26"/>
      <c r="BX1006" s="26"/>
      <c r="BY1006" s="26"/>
      <c r="BZ1006" s="26"/>
      <c r="CA1006" s="26"/>
      <c r="CB1006" s="26"/>
      <c r="CC1006" s="26"/>
      <c r="CD1006" s="26"/>
      <c r="CE1006" s="26"/>
      <c r="CF1006" s="26"/>
      <c r="CG1006" s="26"/>
      <c r="CH1006" s="26"/>
      <c r="CI1006" s="26"/>
      <c r="CJ1006" s="26"/>
      <c r="CK1006" s="26"/>
      <c r="CL1006" s="26"/>
      <c r="CM1006" s="26"/>
      <c r="CN1006" s="26"/>
      <c r="CO1006" s="26"/>
      <c r="CP1006" s="26"/>
      <c r="CQ1006" s="26"/>
      <c r="CR1006" s="26"/>
      <c r="CS1006" s="26"/>
      <c r="CT1006" s="26"/>
      <c r="CU1006" s="26"/>
      <c r="CV1006" s="26"/>
      <c r="CW1006" s="26"/>
      <c r="CX1006" s="26"/>
    </row>
    <row r="1007" spans="1:102" s="27" customFormat="1" ht="52.5" customHeight="1">
      <c r="A1007" s="131">
        <v>14</v>
      </c>
      <c r="B1007" s="13" t="s">
        <v>187</v>
      </c>
      <c r="C1007" s="14" t="s">
        <v>20</v>
      </c>
      <c r="D1007" s="131" t="s">
        <v>185</v>
      </c>
      <c r="E1007" s="23">
        <v>3.8170000000000002</v>
      </c>
      <c r="F1007" s="16">
        <v>0</v>
      </c>
      <c r="G1007" s="17">
        <f t="shared" si="1382"/>
        <v>0</v>
      </c>
      <c r="H1007" s="18">
        <v>44651</v>
      </c>
      <c r="I1007" s="84">
        <v>44299</v>
      </c>
      <c r="J1007" s="134">
        <v>780</v>
      </c>
      <c r="K1007" s="141">
        <v>100</v>
      </c>
      <c r="L1007" s="14">
        <f t="shared" si="1391"/>
        <v>381.70000000000005</v>
      </c>
      <c r="M1007" s="141">
        <v>392</v>
      </c>
      <c r="N1007" s="18">
        <v>44298</v>
      </c>
      <c r="O1007" s="141">
        <f t="shared" si="1357"/>
        <v>0</v>
      </c>
      <c r="P1007" s="19">
        <f t="shared" si="1390"/>
        <v>0</v>
      </c>
      <c r="Q1007" s="20"/>
      <c r="R1007" s="17"/>
      <c r="S1007" s="14"/>
      <c r="T1007" s="14"/>
      <c r="U1007" s="16">
        <v>0</v>
      </c>
      <c r="V1007" s="14">
        <f t="shared" si="1392"/>
        <v>0</v>
      </c>
      <c r="W1007" s="71"/>
      <c r="X1007" s="24"/>
      <c r="Y1007" s="21">
        <f t="shared" si="1393"/>
        <v>0</v>
      </c>
      <c r="Z1007" s="25"/>
      <c r="AA1007" s="25"/>
      <c r="AB1007" s="26"/>
      <c r="AC1007" s="26"/>
      <c r="AD1007" s="26"/>
      <c r="AE1007" s="22"/>
      <c r="AF1007" s="22"/>
      <c r="AG1007" s="26"/>
      <c r="AH1007" s="26"/>
      <c r="AI1007" s="26"/>
      <c r="AJ1007" s="26"/>
      <c r="AK1007" s="26"/>
      <c r="AL1007" s="26"/>
      <c r="AM1007" s="26"/>
      <c r="AN1007" s="26"/>
      <c r="AO1007" s="26"/>
      <c r="AP1007" s="26"/>
      <c r="AQ1007" s="26"/>
      <c r="AR1007" s="26"/>
      <c r="AS1007" s="26"/>
      <c r="AT1007" s="26"/>
      <c r="AU1007" s="26"/>
      <c r="AV1007" s="26"/>
      <c r="AW1007" s="26"/>
      <c r="AX1007" s="26"/>
      <c r="AY1007" s="26"/>
      <c r="AZ1007" s="26"/>
      <c r="BA1007" s="26"/>
      <c r="BB1007" s="26"/>
      <c r="BC1007" s="26"/>
      <c r="BD1007" s="26"/>
      <c r="BE1007" s="26"/>
      <c r="BF1007" s="26"/>
      <c r="BG1007" s="26"/>
      <c r="BH1007" s="26"/>
      <c r="BI1007" s="26"/>
      <c r="BJ1007" s="26"/>
      <c r="BK1007" s="26"/>
      <c r="BL1007" s="26"/>
      <c r="BM1007" s="26"/>
      <c r="BN1007" s="26"/>
      <c r="BO1007" s="26"/>
      <c r="BP1007" s="26"/>
      <c r="BQ1007" s="26"/>
      <c r="BR1007" s="26"/>
      <c r="BS1007" s="26"/>
      <c r="BT1007" s="26"/>
      <c r="BU1007" s="26"/>
      <c r="BV1007" s="26"/>
      <c r="BW1007" s="26"/>
      <c r="BX1007" s="26"/>
      <c r="BY1007" s="26"/>
      <c r="BZ1007" s="26"/>
      <c r="CA1007" s="26"/>
      <c r="CB1007" s="26"/>
      <c r="CC1007" s="26"/>
      <c r="CD1007" s="26"/>
      <c r="CE1007" s="26"/>
      <c r="CF1007" s="26"/>
      <c r="CG1007" s="26"/>
      <c r="CH1007" s="26"/>
      <c r="CI1007" s="26"/>
      <c r="CJ1007" s="26"/>
      <c r="CK1007" s="26"/>
      <c r="CL1007" s="26"/>
      <c r="CM1007" s="26"/>
      <c r="CN1007" s="26"/>
      <c r="CO1007" s="26"/>
      <c r="CP1007" s="26"/>
      <c r="CQ1007" s="26"/>
      <c r="CR1007" s="26"/>
      <c r="CS1007" s="26"/>
      <c r="CT1007" s="26"/>
      <c r="CU1007" s="26"/>
      <c r="CV1007" s="26"/>
      <c r="CW1007" s="26"/>
      <c r="CX1007" s="26"/>
    </row>
    <row r="1008" spans="1:102" ht="25.5" customHeight="1">
      <c r="A1008" s="131">
        <v>15</v>
      </c>
      <c r="B1008" s="13" t="s">
        <v>35</v>
      </c>
      <c r="C1008" s="14" t="s">
        <v>20</v>
      </c>
      <c r="D1008" s="131" t="s">
        <v>82</v>
      </c>
      <c r="E1008" s="14">
        <v>16.91</v>
      </c>
      <c r="F1008" s="131">
        <v>0</v>
      </c>
      <c r="G1008" s="17">
        <f t="shared" si="1382"/>
        <v>0</v>
      </c>
      <c r="H1008" s="18">
        <v>44358</v>
      </c>
      <c r="I1008" s="12"/>
      <c r="J1008" s="134"/>
      <c r="K1008" s="141"/>
      <c r="L1008" s="85">
        <f t="shared" si="1383"/>
        <v>0</v>
      </c>
      <c r="M1008" s="141">
        <v>158</v>
      </c>
      <c r="N1008" s="18">
        <v>43873</v>
      </c>
      <c r="O1008" s="141">
        <f t="shared" si="1357"/>
        <v>0</v>
      </c>
      <c r="P1008" s="19">
        <f t="shared" si="1376"/>
        <v>0</v>
      </c>
      <c r="Q1008" s="131"/>
      <c r="R1008" s="131"/>
      <c r="S1008" s="131"/>
      <c r="T1008" s="131"/>
      <c r="U1008" s="131">
        <v>0</v>
      </c>
      <c r="V1008" s="17">
        <f t="shared" si="1384"/>
        <v>0</v>
      </c>
      <c r="W1008" s="81"/>
      <c r="X1008" s="83">
        <f>G1008-V1008</f>
        <v>0</v>
      </c>
      <c r="AF1008" s="22"/>
      <c r="AG1008" s="22"/>
      <c r="AH1008" s="6"/>
      <c r="AI1008" s="6"/>
      <c r="AJ1008" s="6"/>
      <c r="AK1008" s="6"/>
      <c r="AL1008" s="6"/>
      <c r="AM1008" s="6"/>
      <c r="AN1008" s="6"/>
      <c r="AO1008" s="6"/>
      <c r="AP1008" s="6"/>
      <c r="AQ1008" s="6"/>
      <c r="AR1008" s="6"/>
      <c r="AS1008" s="6"/>
      <c r="AT1008" s="6"/>
      <c r="AU1008" s="6"/>
      <c r="AV1008" s="6"/>
      <c r="AW1008" s="6"/>
      <c r="AX1008" s="6"/>
      <c r="AY1008" s="6"/>
      <c r="AZ1008" s="6"/>
      <c r="BA1008" s="6"/>
      <c r="BB1008" s="6"/>
      <c r="BC1008" s="6"/>
      <c r="BD1008" s="6"/>
      <c r="BE1008" s="6"/>
      <c r="BF1008" s="6"/>
      <c r="BG1008" s="6"/>
      <c r="BH1008" s="6"/>
      <c r="BI1008" s="6"/>
      <c r="BJ1008" s="6"/>
      <c r="BK1008" s="6"/>
      <c r="BL1008" s="6"/>
      <c r="BM1008" s="6"/>
      <c r="BN1008" s="6"/>
      <c r="BO1008" s="6"/>
      <c r="BP1008" s="6"/>
      <c r="BQ1008" s="6"/>
      <c r="BR1008" s="6"/>
      <c r="BS1008" s="6"/>
      <c r="BT1008" s="6"/>
      <c r="BU1008" s="6"/>
      <c r="BV1008" s="6"/>
      <c r="BW1008" s="6"/>
      <c r="BX1008" s="6"/>
      <c r="BY1008" s="6"/>
      <c r="BZ1008" s="6"/>
      <c r="CA1008" s="6"/>
      <c r="CB1008" s="6"/>
      <c r="CC1008" s="6"/>
      <c r="CD1008" s="6"/>
      <c r="CE1008" s="6"/>
      <c r="CF1008" s="6"/>
      <c r="CG1008" s="6"/>
      <c r="CH1008" s="6"/>
      <c r="CI1008" s="6"/>
      <c r="CJ1008" s="6"/>
      <c r="CK1008" s="6"/>
      <c r="CL1008" s="6"/>
      <c r="CM1008" s="6"/>
      <c r="CN1008" s="6"/>
      <c r="CO1008" s="6"/>
      <c r="CP1008" s="6"/>
      <c r="CQ1008" s="6"/>
      <c r="CR1008" s="6"/>
      <c r="CS1008" s="6"/>
      <c r="CT1008" s="6"/>
      <c r="CU1008" s="6"/>
      <c r="CV1008" s="6"/>
      <c r="CW1008" s="6"/>
      <c r="CX1008" s="6"/>
    </row>
    <row r="1009" spans="1:102" ht="25.5" customHeight="1">
      <c r="A1009" s="131">
        <v>16</v>
      </c>
      <c r="B1009" s="13" t="s">
        <v>35</v>
      </c>
      <c r="C1009" s="14" t="s">
        <v>20</v>
      </c>
      <c r="D1009" s="131" t="s">
        <v>139</v>
      </c>
      <c r="E1009" s="14">
        <v>16.91</v>
      </c>
      <c r="F1009" s="131">
        <v>0</v>
      </c>
      <c r="G1009" s="17">
        <f t="shared" si="1382"/>
        <v>0</v>
      </c>
      <c r="H1009" s="18">
        <v>44325</v>
      </c>
      <c r="I1009" s="12"/>
      <c r="J1009" s="134"/>
      <c r="K1009" s="141"/>
      <c r="L1009" s="85">
        <f t="shared" si="1383"/>
        <v>0</v>
      </c>
      <c r="M1009" s="141">
        <v>158</v>
      </c>
      <c r="N1009" s="18">
        <v>43873</v>
      </c>
      <c r="O1009" s="141">
        <f t="shared" si="1357"/>
        <v>0</v>
      </c>
      <c r="P1009" s="19">
        <f t="shared" si="1376"/>
        <v>0</v>
      </c>
      <c r="Q1009" s="131"/>
      <c r="R1009" s="131"/>
      <c r="S1009" s="131"/>
      <c r="T1009" s="131"/>
      <c r="U1009" s="131">
        <v>0</v>
      </c>
      <c r="V1009" s="17">
        <f t="shared" si="1384"/>
        <v>0</v>
      </c>
      <c r="W1009" s="81"/>
      <c r="X1009" s="83">
        <f>G1009-V1009</f>
        <v>0</v>
      </c>
      <c r="AF1009" s="22"/>
      <c r="AG1009" s="22"/>
      <c r="AH1009" s="6"/>
      <c r="AI1009" s="6"/>
      <c r="AJ1009" s="6"/>
      <c r="AK1009" s="6"/>
      <c r="AL1009" s="6"/>
      <c r="AM1009" s="6"/>
      <c r="AN1009" s="6"/>
      <c r="AO1009" s="6"/>
      <c r="AP1009" s="6"/>
      <c r="AQ1009" s="6"/>
      <c r="AR1009" s="6"/>
      <c r="AS1009" s="6"/>
      <c r="AT1009" s="6"/>
      <c r="AU1009" s="6"/>
      <c r="AV1009" s="6"/>
      <c r="AW1009" s="6"/>
      <c r="AX1009" s="6"/>
      <c r="AY1009" s="6"/>
      <c r="AZ1009" s="6"/>
      <c r="BA1009" s="6"/>
      <c r="BB1009" s="6"/>
      <c r="BC1009" s="6"/>
      <c r="BD1009" s="6"/>
      <c r="BE1009" s="6"/>
      <c r="BF1009" s="6"/>
      <c r="BG1009" s="6"/>
      <c r="BH1009" s="6"/>
      <c r="BI1009" s="6"/>
      <c r="BJ1009" s="6"/>
      <c r="BK1009" s="6"/>
      <c r="BL1009" s="6"/>
      <c r="BM1009" s="6"/>
      <c r="BN1009" s="6"/>
      <c r="BO1009" s="6"/>
      <c r="BP1009" s="6"/>
      <c r="BQ1009" s="6"/>
      <c r="BR1009" s="6"/>
      <c r="BS1009" s="6"/>
      <c r="BT1009" s="6"/>
      <c r="BU1009" s="6"/>
      <c r="BV1009" s="6"/>
      <c r="BW1009" s="6"/>
      <c r="BX1009" s="6"/>
      <c r="BY1009" s="6"/>
      <c r="BZ1009" s="6"/>
      <c r="CA1009" s="6"/>
      <c r="CB1009" s="6"/>
      <c r="CC1009" s="6"/>
      <c r="CD1009" s="6"/>
      <c r="CE1009" s="6"/>
      <c r="CF1009" s="6"/>
      <c r="CG1009" s="6"/>
      <c r="CH1009" s="6"/>
      <c r="CI1009" s="6"/>
      <c r="CJ1009" s="6"/>
      <c r="CK1009" s="6"/>
      <c r="CL1009" s="6"/>
      <c r="CM1009" s="6"/>
      <c r="CN1009" s="6"/>
      <c r="CO1009" s="6"/>
      <c r="CP1009" s="6"/>
      <c r="CQ1009" s="6"/>
      <c r="CR1009" s="6"/>
      <c r="CS1009" s="6"/>
      <c r="CT1009" s="6"/>
      <c r="CU1009" s="6"/>
      <c r="CV1009" s="6"/>
      <c r="CW1009" s="6"/>
      <c r="CX1009" s="6"/>
    </row>
    <row r="1010" spans="1:102" ht="25.5" customHeight="1">
      <c r="A1010" s="131">
        <v>17</v>
      </c>
      <c r="B1010" s="13" t="s">
        <v>35</v>
      </c>
      <c r="C1010" s="14" t="s">
        <v>20</v>
      </c>
      <c r="D1010" s="131" t="s">
        <v>82</v>
      </c>
      <c r="E1010" s="14">
        <v>16.91</v>
      </c>
      <c r="F1010" s="131">
        <v>200</v>
      </c>
      <c r="G1010" s="17">
        <f t="shared" ref="G1010" si="1394">F1010*E1010</f>
        <v>3382</v>
      </c>
      <c r="H1010" s="18">
        <v>44358</v>
      </c>
      <c r="I1010" s="12">
        <v>44270</v>
      </c>
      <c r="J1010" s="134">
        <v>374</v>
      </c>
      <c r="K1010" s="141">
        <v>200</v>
      </c>
      <c r="L1010" s="85">
        <f t="shared" ref="L1010" si="1395">K1010*E1010</f>
        <v>3382</v>
      </c>
      <c r="M1010" s="141">
        <v>158</v>
      </c>
      <c r="N1010" s="18">
        <v>43873</v>
      </c>
      <c r="O1010" s="141">
        <f t="shared" si="1357"/>
        <v>200</v>
      </c>
      <c r="P1010" s="19">
        <f t="shared" ref="P1010" si="1396">E1010*O1010</f>
        <v>3382</v>
      </c>
      <c r="Q1010" s="131"/>
      <c r="R1010" s="131"/>
      <c r="S1010" s="131"/>
      <c r="T1010" s="131"/>
      <c r="U1010" s="131">
        <v>0</v>
      </c>
      <c r="V1010" s="17">
        <f t="shared" ref="V1010" si="1397">U1010*E1010</f>
        <v>0</v>
      </c>
      <c r="W1010" s="81"/>
      <c r="X1010" s="83">
        <f>G1010-V1010</f>
        <v>3382</v>
      </c>
      <c r="AF1010" s="22"/>
      <c r="AG1010" s="22"/>
      <c r="AH1010" s="6"/>
      <c r="AI1010" s="6"/>
      <c r="AJ1010" s="6"/>
      <c r="AK1010" s="6"/>
      <c r="AL1010" s="6"/>
      <c r="AM1010" s="6"/>
      <c r="AN1010" s="6"/>
      <c r="AO1010" s="6"/>
      <c r="AP1010" s="6"/>
      <c r="AQ1010" s="6"/>
      <c r="AR1010" s="6"/>
      <c r="AS1010" s="6"/>
      <c r="AT1010" s="6"/>
      <c r="AU1010" s="6"/>
      <c r="AV1010" s="6"/>
      <c r="AW1010" s="6"/>
      <c r="AX1010" s="6"/>
      <c r="AY1010" s="6"/>
      <c r="AZ1010" s="6"/>
      <c r="BA1010" s="6"/>
      <c r="BB1010" s="6"/>
      <c r="BC1010" s="6"/>
      <c r="BD1010" s="6"/>
      <c r="BE1010" s="6"/>
      <c r="BF1010" s="6"/>
      <c r="BG1010" s="6"/>
      <c r="BH1010" s="6"/>
      <c r="BI1010" s="6"/>
      <c r="BJ1010" s="6"/>
      <c r="BK1010" s="6"/>
      <c r="BL1010" s="6"/>
      <c r="BM1010" s="6"/>
      <c r="BN1010" s="6"/>
      <c r="BO1010" s="6"/>
      <c r="BP1010" s="6"/>
      <c r="BQ1010" s="6"/>
      <c r="BR1010" s="6"/>
      <c r="BS1010" s="6"/>
      <c r="BT1010" s="6"/>
      <c r="BU1010" s="6"/>
      <c r="BV1010" s="6"/>
      <c r="BW1010" s="6"/>
      <c r="BX1010" s="6"/>
      <c r="BY1010" s="6"/>
      <c r="BZ1010" s="6"/>
      <c r="CA1010" s="6"/>
      <c r="CB1010" s="6"/>
      <c r="CC1010" s="6"/>
      <c r="CD1010" s="6"/>
      <c r="CE1010" s="6"/>
      <c r="CF1010" s="6"/>
      <c r="CG1010" s="6"/>
      <c r="CH1010" s="6"/>
      <c r="CI1010" s="6"/>
      <c r="CJ1010" s="6"/>
      <c r="CK1010" s="6"/>
      <c r="CL1010" s="6"/>
      <c r="CM1010" s="6"/>
      <c r="CN1010" s="6"/>
      <c r="CO1010" s="6"/>
      <c r="CP1010" s="6"/>
      <c r="CQ1010" s="6"/>
      <c r="CR1010" s="6"/>
      <c r="CS1010" s="6"/>
      <c r="CT1010" s="6"/>
      <c r="CU1010" s="6"/>
      <c r="CV1010" s="6"/>
      <c r="CW1010" s="6"/>
      <c r="CX1010" s="6"/>
    </row>
    <row r="1011" spans="1:102" ht="36" customHeight="1">
      <c r="A1011" s="131">
        <v>18</v>
      </c>
      <c r="B1011" s="13" t="s">
        <v>35</v>
      </c>
      <c r="C1011" s="14" t="s">
        <v>20</v>
      </c>
      <c r="D1011" s="131" t="s">
        <v>82</v>
      </c>
      <c r="E1011" s="14">
        <v>16.91</v>
      </c>
      <c r="F1011" s="16">
        <v>0</v>
      </c>
      <c r="G1011" s="14">
        <f>F1011*E1011</f>
        <v>0</v>
      </c>
      <c r="H1011" s="18">
        <v>44358</v>
      </c>
      <c r="I1011" s="84">
        <v>44299</v>
      </c>
      <c r="J1011" s="134">
        <v>780</v>
      </c>
      <c r="K1011" s="34">
        <v>300</v>
      </c>
      <c r="L1011" s="14">
        <f>K1011*E1011</f>
        <v>5073</v>
      </c>
      <c r="M1011" s="134">
        <v>1343</v>
      </c>
      <c r="N1011" s="12">
        <v>44167</v>
      </c>
      <c r="O1011" s="141">
        <f t="shared" si="1357"/>
        <v>0</v>
      </c>
      <c r="P1011" s="19">
        <f>O1011*E1011</f>
        <v>0</v>
      </c>
      <c r="Q1011" s="20"/>
      <c r="R1011" s="17"/>
      <c r="S1011" s="124"/>
      <c r="T1011" s="124"/>
      <c r="U1011" s="16">
        <v>0</v>
      </c>
      <c r="V1011" s="14">
        <f>U1011*E1011</f>
        <v>0</v>
      </c>
      <c r="W1011" s="91"/>
      <c r="X1011" s="83"/>
      <c r="Y1011" s="3"/>
      <c r="Z1011" s="3"/>
      <c r="AA1011" s="3"/>
      <c r="AB1011" s="43"/>
      <c r="AC1011" s="43"/>
      <c r="AD1011" s="43"/>
      <c r="AE1011" s="43"/>
      <c r="AF1011" s="45"/>
      <c r="AG1011" s="45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  <c r="BE1011" s="43"/>
      <c r="BF1011" s="43"/>
      <c r="BG1011" s="43"/>
      <c r="BH1011" s="43"/>
      <c r="BI1011" s="43"/>
      <c r="BJ1011" s="43"/>
      <c r="BK1011" s="43"/>
      <c r="BL1011" s="43"/>
      <c r="BM1011" s="43"/>
      <c r="BN1011" s="43"/>
      <c r="BO1011" s="43"/>
      <c r="BP1011" s="43"/>
      <c r="BQ1011" s="43"/>
      <c r="BR1011" s="43"/>
      <c r="BS1011" s="43"/>
      <c r="BT1011" s="43"/>
      <c r="BU1011" s="43"/>
      <c r="BV1011" s="43"/>
      <c r="BW1011" s="43"/>
      <c r="BX1011" s="43"/>
      <c r="BY1011" s="43"/>
      <c r="BZ1011" s="43"/>
      <c r="CA1011" s="43"/>
      <c r="CB1011" s="43"/>
      <c r="CC1011" s="43"/>
      <c r="CD1011" s="43"/>
      <c r="CE1011" s="43"/>
      <c r="CF1011" s="43"/>
      <c r="CG1011" s="43"/>
      <c r="CH1011" s="43"/>
      <c r="CI1011" s="43"/>
      <c r="CJ1011" s="43"/>
      <c r="CK1011" s="43"/>
      <c r="CL1011" s="43"/>
      <c r="CM1011" s="43"/>
      <c r="CN1011" s="43"/>
      <c r="CO1011" s="43"/>
      <c r="CP1011" s="43"/>
      <c r="CQ1011" s="43"/>
      <c r="CR1011" s="43"/>
      <c r="CS1011" s="43"/>
      <c r="CT1011" s="43"/>
      <c r="CU1011" s="43"/>
      <c r="CV1011" s="43"/>
      <c r="CW1011" s="43"/>
      <c r="CX1011" s="43"/>
    </row>
    <row r="1012" spans="1:102" ht="38.25" customHeight="1">
      <c r="A1012" s="131">
        <v>19</v>
      </c>
      <c r="B1012" s="13" t="s">
        <v>35</v>
      </c>
      <c r="C1012" s="14" t="s">
        <v>20</v>
      </c>
      <c r="D1012" s="131" t="s">
        <v>82</v>
      </c>
      <c r="E1012" s="14">
        <v>16.91</v>
      </c>
      <c r="F1012" s="144">
        <v>26</v>
      </c>
      <c r="G1012" s="17">
        <f t="shared" ref="G1012:G1013" si="1398">F1012*E1012</f>
        <v>439.66</v>
      </c>
      <c r="H1012" s="18">
        <v>44358</v>
      </c>
      <c r="I1012" s="84">
        <v>44327</v>
      </c>
      <c r="J1012" s="134">
        <v>1084</v>
      </c>
      <c r="K1012" s="141">
        <v>60</v>
      </c>
      <c r="L1012" s="85">
        <f t="shared" ref="L1012" si="1399">K1012*E1012</f>
        <v>1014.6</v>
      </c>
      <c r="M1012" s="141">
        <v>460</v>
      </c>
      <c r="N1012" s="18">
        <v>44308</v>
      </c>
      <c r="O1012" s="141">
        <f t="shared" si="1357"/>
        <v>26</v>
      </c>
      <c r="P1012" s="19">
        <f t="shared" ref="P1012:P1013" si="1400">O1012*E1012</f>
        <v>439.66</v>
      </c>
      <c r="Q1012" s="131"/>
      <c r="R1012" s="131"/>
      <c r="S1012" s="131"/>
      <c r="T1012" s="131"/>
      <c r="U1012" s="144">
        <v>0</v>
      </c>
      <c r="V1012" s="17">
        <f t="shared" ref="V1012" si="1401">U1012*E1012</f>
        <v>0</v>
      </c>
      <c r="W1012" s="81"/>
      <c r="X1012" s="83"/>
      <c r="AF1012" s="22"/>
      <c r="AG1012" s="22"/>
    </row>
    <row r="1013" spans="1:102" ht="31.5" customHeight="1">
      <c r="A1013" s="131">
        <v>20</v>
      </c>
      <c r="B1013" s="13" t="s">
        <v>35</v>
      </c>
      <c r="C1013" s="14" t="s">
        <v>20</v>
      </c>
      <c r="D1013" s="131" t="s">
        <v>202</v>
      </c>
      <c r="E1013" s="14">
        <v>20.27</v>
      </c>
      <c r="F1013" s="131">
        <v>0</v>
      </c>
      <c r="G1013" s="17">
        <f t="shared" si="1398"/>
        <v>0</v>
      </c>
      <c r="H1013" s="18">
        <v>45091</v>
      </c>
      <c r="I1013" s="12">
        <v>44350</v>
      </c>
      <c r="J1013" s="134">
        <v>1324</v>
      </c>
      <c r="K1013" s="141">
        <v>400</v>
      </c>
      <c r="L1013" s="17">
        <f>K1013*E1013</f>
        <v>8108</v>
      </c>
      <c r="M1013" s="141">
        <v>597</v>
      </c>
      <c r="N1013" s="18">
        <v>44348</v>
      </c>
      <c r="O1013" s="16">
        <f>K1013-U1013</f>
        <v>0</v>
      </c>
      <c r="P1013" s="96">
        <f t="shared" si="1400"/>
        <v>0</v>
      </c>
      <c r="Q1013" s="131"/>
      <c r="R1013" s="131"/>
      <c r="S1013" s="131"/>
      <c r="T1013" s="131"/>
      <c r="U1013" s="131">
        <f>K1013</f>
        <v>400</v>
      </c>
      <c r="V1013" s="17">
        <f>U1013*E1013</f>
        <v>8108</v>
      </c>
      <c r="W1013" s="81"/>
      <c r="X1013" s="83"/>
      <c r="AF1013" s="22"/>
      <c r="AG1013" s="22"/>
    </row>
    <row r="1014" spans="1:102" ht="51.75" customHeight="1">
      <c r="A1014" s="131">
        <v>21</v>
      </c>
      <c r="B1014" s="13" t="s">
        <v>100</v>
      </c>
      <c r="C1014" s="124" t="s">
        <v>20</v>
      </c>
      <c r="D1014" s="131" t="s">
        <v>89</v>
      </c>
      <c r="E1014" s="23">
        <v>36.090000000000003</v>
      </c>
      <c r="F1014" s="16">
        <v>14</v>
      </c>
      <c r="G1014" s="17">
        <f t="shared" si="1382"/>
        <v>505.26000000000005</v>
      </c>
      <c r="H1014" s="18">
        <v>44439</v>
      </c>
      <c r="I1014" s="12"/>
      <c r="J1014" s="134"/>
      <c r="K1014" s="141"/>
      <c r="L1014" s="14">
        <f t="shared" si="1383"/>
        <v>0</v>
      </c>
      <c r="M1014" s="141">
        <v>1237</v>
      </c>
      <c r="N1014" s="18">
        <v>43773</v>
      </c>
      <c r="O1014" s="141">
        <f t="shared" si="1357"/>
        <v>14</v>
      </c>
      <c r="P1014" s="19">
        <f t="shared" si="1376"/>
        <v>505.26000000000005</v>
      </c>
      <c r="Q1014" s="20"/>
      <c r="R1014" s="17"/>
      <c r="S1014" s="28"/>
      <c r="T1014" s="28"/>
      <c r="U1014" s="16">
        <v>0</v>
      </c>
      <c r="V1014" s="14">
        <f t="shared" si="1384"/>
        <v>0</v>
      </c>
      <c r="W1014" s="71"/>
      <c r="X1014" s="83">
        <f t="shared" si="1360"/>
        <v>505.26000000000005</v>
      </c>
      <c r="Y1014" s="21">
        <f>G1014-V1014</f>
        <v>505.26000000000005</v>
      </c>
      <c r="AE1014" s="22"/>
      <c r="AF1014" s="22"/>
      <c r="AH1014" s="6"/>
      <c r="AI1014" s="6"/>
      <c r="AJ1014" s="6"/>
      <c r="AK1014" s="6"/>
      <c r="AL1014" s="6"/>
      <c r="AM1014" s="6"/>
      <c r="AN1014" s="6"/>
      <c r="AO1014" s="6"/>
      <c r="AP1014" s="6"/>
      <c r="AQ1014" s="6"/>
      <c r="AR1014" s="6"/>
      <c r="AS1014" s="6"/>
      <c r="AT1014" s="6"/>
      <c r="AU1014" s="6"/>
      <c r="AV1014" s="6"/>
      <c r="AW1014" s="6"/>
      <c r="AX1014" s="6"/>
      <c r="AY1014" s="6"/>
      <c r="AZ1014" s="6"/>
      <c r="BA1014" s="6"/>
      <c r="BB1014" s="6"/>
      <c r="BC1014" s="6"/>
      <c r="BD1014" s="6"/>
      <c r="BE1014" s="6"/>
      <c r="BF1014" s="6"/>
      <c r="BG1014" s="6"/>
      <c r="BH1014" s="6"/>
      <c r="BI1014" s="6"/>
      <c r="BJ1014" s="6"/>
      <c r="BK1014" s="6"/>
      <c r="BL1014" s="6"/>
      <c r="BM1014" s="6"/>
      <c r="BN1014" s="6"/>
      <c r="BO1014" s="6"/>
      <c r="BP1014" s="6"/>
      <c r="BQ1014" s="6"/>
      <c r="BR1014" s="6"/>
      <c r="BS1014" s="6"/>
      <c r="BT1014" s="6"/>
      <c r="BU1014" s="6"/>
      <c r="BV1014" s="6"/>
      <c r="BW1014" s="6"/>
      <c r="BX1014" s="6"/>
      <c r="BY1014" s="6"/>
      <c r="BZ1014" s="6"/>
      <c r="CA1014" s="6"/>
      <c r="CB1014" s="6"/>
      <c r="CC1014" s="6"/>
      <c r="CD1014" s="6"/>
      <c r="CE1014" s="6"/>
      <c r="CF1014" s="6"/>
      <c r="CG1014" s="6"/>
      <c r="CH1014" s="6"/>
      <c r="CI1014" s="6"/>
      <c r="CJ1014" s="6"/>
      <c r="CK1014" s="6"/>
      <c r="CL1014" s="6"/>
      <c r="CM1014" s="6"/>
      <c r="CN1014" s="6"/>
      <c r="CO1014" s="6"/>
      <c r="CP1014" s="6"/>
      <c r="CQ1014" s="6"/>
      <c r="CR1014" s="6"/>
      <c r="CS1014" s="6"/>
      <c r="CT1014" s="6"/>
      <c r="CU1014" s="6"/>
      <c r="CV1014" s="6"/>
      <c r="CW1014" s="6"/>
      <c r="CX1014" s="6"/>
    </row>
    <row r="1015" spans="1:102" ht="51.75" customHeight="1">
      <c r="A1015" s="131">
        <v>22</v>
      </c>
      <c r="B1015" s="13" t="s">
        <v>100</v>
      </c>
      <c r="C1015" s="124" t="s">
        <v>20</v>
      </c>
      <c r="D1015" s="131" t="s">
        <v>91</v>
      </c>
      <c r="E1015" s="23">
        <v>36.090000000000003</v>
      </c>
      <c r="F1015" s="141">
        <v>300</v>
      </c>
      <c r="G1015" s="17">
        <f t="shared" ref="G1015" si="1402">F1015*E1015</f>
        <v>10827.000000000002</v>
      </c>
      <c r="H1015" s="18">
        <v>44439</v>
      </c>
      <c r="I1015" s="84">
        <v>44236</v>
      </c>
      <c r="J1015" s="134">
        <v>197</v>
      </c>
      <c r="K1015" s="141">
        <v>300</v>
      </c>
      <c r="L1015" s="14">
        <f t="shared" ref="L1015" si="1403">K1015*E1015</f>
        <v>10827.000000000002</v>
      </c>
      <c r="M1015" s="141">
        <v>1237</v>
      </c>
      <c r="N1015" s="18">
        <v>43773</v>
      </c>
      <c r="O1015" s="141">
        <f t="shared" si="1357"/>
        <v>5</v>
      </c>
      <c r="P1015" s="19">
        <f t="shared" si="1376"/>
        <v>180.45000000000002</v>
      </c>
      <c r="Q1015" s="20"/>
      <c r="R1015" s="17"/>
      <c r="S1015" s="28"/>
      <c r="T1015" s="28"/>
      <c r="U1015" s="141">
        <v>295</v>
      </c>
      <c r="V1015" s="14">
        <f t="shared" ref="V1015" si="1404">U1015*E1015</f>
        <v>10646.550000000001</v>
      </c>
      <c r="W1015" s="71"/>
      <c r="X1015" s="83">
        <f t="shared" ref="X1015" si="1405">G1015-V1015</f>
        <v>180.45000000000073</v>
      </c>
      <c r="Y1015" s="21">
        <f>G1015-V1015</f>
        <v>180.45000000000073</v>
      </c>
      <c r="AE1015" s="22"/>
      <c r="AF1015" s="22"/>
      <c r="AH1015" s="6"/>
      <c r="AI1015" s="6"/>
      <c r="AJ1015" s="6"/>
      <c r="AK1015" s="6"/>
      <c r="AL1015" s="6"/>
      <c r="AM1015" s="6"/>
      <c r="AN1015" s="6"/>
      <c r="AO1015" s="6"/>
      <c r="AP1015" s="6"/>
      <c r="AQ1015" s="6"/>
      <c r="AR1015" s="6"/>
      <c r="AS1015" s="6"/>
      <c r="AT1015" s="6"/>
      <c r="AU1015" s="6"/>
      <c r="AV1015" s="6"/>
      <c r="AW1015" s="6"/>
      <c r="AX1015" s="6"/>
      <c r="AY1015" s="6"/>
      <c r="AZ1015" s="6"/>
      <c r="BA1015" s="6"/>
      <c r="BB1015" s="6"/>
      <c r="BC1015" s="6"/>
      <c r="BD1015" s="6"/>
      <c r="BE1015" s="6"/>
      <c r="BF1015" s="6"/>
      <c r="BG1015" s="6"/>
      <c r="BH1015" s="6"/>
      <c r="BI1015" s="6"/>
      <c r="BJ1015" s="6"/>
      <c r="BK1015" s="6"/>
      <c r="BL1015" s="6"/>
      <c r="BM1015" s="6"/>
      <c r="BN1015" s="6"/>
      <c r="BO1015" s="6"/>
      <c r="BP1015" s="6"/>
      <c r="BQ1015" s="6"/>
      <c r="BR1015" s="6"/>
      <c r="BS1015" s="6"/>
      <c r="BT1015" s="6"/>
      <c r="BU1015" s="6"/>
      <c r="BV1015" s="6"/>
      <c r="BW1015" s="6"/>
      <c r="BX1015" s="6"/>
      <c r="BY1015" s="6"/>
      <c r="BZ1015" s="6"/>
      <c r="CA1015" s="6"/>
      <c r="CB1015" s="6"/>
      <c r="CC1015" s="6"/>
      <c r="CD1015" s="6"/>
      <c r="CE1015" s="6"/>
      <c r="CF1015" s="6"/>
      <c r="CG1015" s="6"/>
      <c r="CH1015" s="6"/>
      <c r="CI1015" s="6"/>
      <c r="CJ1015" s="6"/>
      <c r="CK1015" s="6"/>
      <c r="CL1015" s="6"/>
      <c r="CM1015" s="6"/>
      <c r="CN1015" s="6"/>
      <c r="CO1015" s="6"/>
      <c r="CP1015" s="6"/>
      <c r="CQ1015" s="6"/>
      <c r="CR1015" s="6"/>
      <c r="CS1015" s="6"/>
      <c r="CT1015" s="6"/>
      <c r="CU1015" s="6"/>
      <c r="CV1015" s="6"/>
      <c r="CW1015" s="6"/>
      <c r="CX1015" s="6"/>
    </row>
    <row r="1016" spans="1:102" ht="51.75" customHeight="1">
      <c r="A1016" s="131">
        <v>23</v>
      </c>
      <c r="B1016" s="13" t="s">
        <v>100</v>
      </c>
      <c r="C1016" s="124" t="s">
        <v>20</v>
      </c>
      <c r="D1016" s="131" t="s">
        <v>91</v>
      </c>
      <c r="E1016" s="23">
        <v>36.090000000000003</v>
      </c>
      <c r="F1016" s="141">
        <v>200</v>
      </c>
      <c r="G1016" s="17">
        <f t="shared" ref="G1016" si="1406">F1016*E1016</f>
        <v>7218.0000000000009</v>
      </c>
      <c r="H1016" s="18">
        <v>44439</v>
      </c>
      <c r="I1016" s="12">
        <v>44270</v>
      </c>
      <c r="J1016" s="134">
        <v>374</v>
      </c>
      <c r="K1016" s="141">
        <v>200</v>
      </c>
      <c r="L1016" s="14">
        <f t="shared" ref="L1016" si="1407">K1016*E1016</f>
        <v>7218.0000000000009</v>
      </c>
      <c r="M1016" s="141">
        <v>1237</v>
      </c>
      <c r="N1016" s="18">
        <v>43773</v>
      </c>
      <c r="O1016" s="141">
        <f t="shared" si="1357"/>
        <v>0</v>
      </c>
      <c r="P1016" s="19">
        <f t="shared" ref="P1016" si="1408">E1016*O1016</f>
        <v>0</v>
      </c>
      <c r="Q1016" s="20"/>
      <c r="R1016" s="17"/>
      <c r="S1016" s="28"/>
      <c r="T1016" s="28"/>
      <c r="U1016" s="141">
        <v>200</v>
      </c>
      <c r="V1016" s="14">
        <f t="shared" ref="V1016" si="1409">U1016*E1016</f>
        <v>7218.0000000000009</v>
      </c>
      <c r="W1016" s="71"/>
      <c r="X1016" s="83">
        <f t="shared" ref="X1016" si="1410">G1016-V1016</f>
        <v>0</v>
      </c>
      <c r="Y1016" s="21">
        <f>G1016-V1016</f>
        <v>0</v>
      </c>
      <c r="AE1016" s="22"/>
      <c r="AF1016" s="22"/>
      <c r="AH1016" s="6"/>
      <c r="AI1016" s="6"/>
      <c r="AJ1016" s="6"/>
      <c r="AK1016" s="6"/>
      <c r="AL1016" s="6"/>
      <c r="AM1016" s="6"/>
      <c r="AN1016" s="6"/>
      <c r="AO1016" s="6"/>
      <c r="AP1016" s="6"/>
      <c r="AQ1016" s="6"/>
      <c r="AR1016" s="6"/>
      <c r="AS1016" s="6"/>
      <c r="AT1016" s="6"/>
      <c r="AU1016" s="6"/>
      <c r="AV1016" s="6"/>
      <c r="AW1016" s="6"/>
      <c r="AX1016" s="6"/>
      <c r="AY1016" s="6"/>
      <c r="AZ1016" s="6"/>
      <c r="BA1016" s="6"/>
      <c r="BB1016" s="6"/>
      <c r="BC1016" s="6"/>
      <c r="BD1016" s="6"/>
      <c r="BE1016" s="6"/>
      <c r="BF1016" s="6"/>
      <c r="BG1016" s="6"/>
      <c r="BH1016" s="6"/>
      <c r="BI1016" s="6"/>
      <c r="BJ1016" s="6"/>
      <c r="BK1016" s="6"/>
      <c r="BL1016" s="6"/>
      <c r="BM1016" s="6"/>
      <c r="BN1016" s="6"/>
      <c r="BO1016" s="6"/>
      <c r="BP1016" s="6"/>
      <c r="BQ1016" s="6"/>
      <c r="BR1016" s="6"/>
      <c r="BS1016" s="6"/>
      <c r="BT1016" s="6"/>
      <c r="BU1016" s="6"/>
      <c r="BV1016" s="6"/>
      <c r="BW1016" s="6"/>
      <c r="BX1016" s="6"/>
      <c r="BY1016" s="6"/>
      <c r="BZ1016" s="6"/>
      <c r="CA1016" s="6"/>
      <c r="CB1016" s="6"/>
      <c r="CC1016" s="6"/>
      <c r="CD1016" s="6"/>
      <c r="CE1016" s="6"/>
      <c r="CF1016" s="6"/>
      <c r="CG1016" s="6"/>
      <c r="CH1016" s="6"/>
      <c r="CI1016" s="6"/>
      <c r="CJ1016" s="6"/>
      <c r="CK1016" s="6"/>
      <c r="CL1016" s="6"/>
      <c r="CM1016" s="6"/>
      <c r="CN1016" s="6"/>
      <c r="CO1016" s="6"/>
      <c r="CP1016" s="6"/>
      <c r="CQ1016" s="6"/>
      <c r="CR1016" s="6"/>
      <c r="CS1016" s="6"/>
      <c r="CT1016" s="6"/>
      <c r="CU1016" s="6"/>
      <c r="CV1016" s="6"/>
      <c r="CW1016" s="6"/>
      <c r="CX1016" s="6"/>
    </row>
    <row r="1017" spans="1:102" ht="38.25" customHeight="1">
      <c r="A1017" s="131">
        <v>24</v>
      </c>
      <c r="B1017" s="13" t="s">
        <v>44</v>
      </c>
      <c r="C1017" s="14" t="s">
        <v>20</v>
      </c>
      <c r="D1017" s="131" t="s">
        <v>144</v>
      </c>
      <c r="E1017" s="96">
        <v>59.100999999999999</v>
      </c>
      <c r="F1017" s="141">
        <v>0</v>
      </c>
      <c r="G1017" s="96">
        <f t="shared" si="1382"/>
        <v>0</v>
      </c>
      <c r="H1017" s="18">
        <v>44469</v>
      </c>
      <c r="I1017" s="84">
        <v>44236</v>
      </c>
      <c r="J1017" s="134">
        <v>197</v>
      </c>
      <c r="K1017" s="141">
        <v>300</v>
      </c>
      <c r="L1017" s="14">
        <f t="shared" si="1383"/>
        <v>17730.3</v>
      </c>
      <c r="M1017" s="141">
        <v>1326</v>
      </c>
      <c r="N1017" s="18">
        <v>44161</v>
      </c>
      <c r="O1017" s="141">
        <f t="shared" si="1357"/>
        <v>0</v>
      </c>
      <c r="P1017" s="19">
        <f t="shared" si="1376"/>
        <v>0</v>
      </c>
      <c r="Q1017" s="97"/>
      <c r="R1017" s="14"/>
      <c r="S1017" s="14"/>
      <c r="T1017" s="14"/>
      <c r="U1017" s="141">
        <v>0</v>
      </c>
      <c r="V1017" s="14">
        <f t="shared" si="1384"/>
        <v>0</v>
      </c>
      <c r="W1017" s="71"/>
      <c r="X1017" s="83">
        <f t="shared" si="1360"/>
        <v>0</v>
      </c>
      <c r="AF1017" s="22"/>
      <c r="AG1017" s="22"/>
    </row>
    <row r="1018" spans="1:102" ht="38.25" customHeight="1">
      <c r="A1018" s="131">
        <v>25</v>
      </c>
      <c r="B1018" s="13" t="s">
        <v>44</v>
      </c>
      <c r="C1018" s="14" t="s">
        <v>20</v>
      </c>
      <c r="D1018" s="131" t="s">
        <v>144</v>
      </c>
      <c r="E1018" s="96">
        <v>59.100999999999999</v>
      </c>
      <c r="F1018" s="141">
        <v>0</v>
      </c>
      <c r="G1018" s="96">
        <f t="shared" ref="G1018:G1020" si="1411">F1018*E1018</f>
        <v>0</v>
      </c>
      <c r="H1018" s="18">
        <v>44469</v>
      </c>
      <c r="I1018" s="12">
        <v>44270</v>
      </c>
      <c r="J1018" s="134">
        <v>374</v>
      </c>
      <c r="K1018" s="141">
        <v>600</v>
      </c>
      <c r="L1018" s="14">
        <f t="shared" ref="L1018:L1020" si="1412">K1018*E1018</f>
        <v>35460.6</v>
      </c>
      <c r="M1018" s="141">
        <v>228</v>
      </c>
      <c r="N1018" s="18">
        <v>44259</v>
      </c>
      <c r="O1018" s="141">
        <f t="shared" si="1357"/>
        <v>0</v>
      </c>
      <c r="P1018" s="19">
        <f t="shared" ref="P1018" si="1413">E1018*O1018</f>
        <v>0</v>
      </c>
      <c r="Q1018" s="97"/>
      <c r="R1018" s="14"/>
      <c r="S1018" s="14"/>
      <c r="T1018" s="14"/>
      <c r="U1018" s="141">
        <v>0</v>
      </c>
      <c r="V1018" s="14">
        <f t="shared" ref="V1018:V1020" si="1414">U1018*E1018</f>
        <v>0</v>
      </c>
      <c r="W1018" s="71"/>
      <c r="X1018" s="83">
        <f t="shared" ref="X1018:X1020" si="1415">G1018-V1018</f>
        <v>0</v>
      </c>
      <c r="AF1018" s="22"/>
      <c r="AG1018" s="22"/>
    </row>
    <row r="1019" spans="1:102" ht="38.25" customHeight="1">
      <c r="A1019" s="131">
        <v>26</v>
      </c>
      <c r="B1019" s="13" t="s">
        <v>44</v>
      </c>
      <c r="C1019" s="14" t="s">
        <v>20</v>
      </c>
      <c r="D1019" s="131" t="s">
        <v>144</v>
      </c>
      <c r="E1019" s="96">
        <v>59.100999999999999</v>
      </c>
      <c r="F1019" s="16">
        <v>401</v>
      </c>
      <c r="G1019" s="96">
        <f t="shared" si="1411"/>
        <v>23699.501</v>
      </c>
      <c r="H1019" s="18">
        <v>44469</v>
      </c>
      <c r="I1019" s="84">
        <v>44299</v>
      </c>
      <c r="J1019" s="134">
        <v>780</v>
      </c>
      <c r="K1019" s="141">
        <v>500</v>
      </c>
      <c r="L1019" s="14">
        <f t="shared" si="1412"/>
        <v>29550.5</v>
      </c>
      <c r="M1019" s="141">
        <v>228</v>
      </c>
      <c r="N1019" s="18">
        <v>44259</v>
      </c>
      <c r="O1019" s="141">
        <f t="shared" si="1357"/>
        <v>380</v>
      </c>
      <c r="P1019" s="19">
        <f t="shared" ref="P1019:P1020" si="1416">O1019*E1019</f>
        <v>22458.38</v>
      </c>
      <c r="Q1019" s="97"/>
      <c r="R1019" s="14"/>
      <c r="S1019" s="14"/>
      <c r="T1019" s="14"/>
      <c r="U1019" s="16">
        <v>21</v>
      </c>
      <c r="V1019" s="14">
        <f t="shared" si="1414"/>
        <v>1241.1210000000001</v>
      </c>
      <c r="W1019" s="71"/>
      <c r="X1019" s="83">
        <f t="shared" si="1415"/>
        <v>22458.38</v>
      </c>
      <c r="AF1019" s="22"/>
      <c r="AG1019" s="22"/>
      <c r="AH1019" s="6"/>
      <c r="AI1019" s="6"/>
      <c r="AJ1019" s="6"/>
      <c r="AK1019" s="6"/>
      <c r="AL1019" s="6"/>
      <c r="AM1019" s="6"/>
      <c r="AN1019" s="6"/>
      <c r="AO1019" s="6"/>
      <c r="AP1019" s="6"/>
      <c r="AQ1019" s="6"/>
      <c r="AR1019" s="6"/>
      <c r="AS1019" s="6"/>
      <c r="AT1019" s="6"/>
      <c r="AU1019" s="6"/>
      <c r="AV1019" s="6"/>
      <c r="AW1019" s="6"/>
      <c r="AX1019" s="6"/>
      <c r="AY1019" s="6"/>
      <c r="AZ1019" s="6"/>
      <c r="BA1019" s="6"/>
      <c r="BB1019" s="6"/>
      <c r="BC1019" s="6"/>
      <c r="BD1019" s="6"/>
      <c r="BE1019" s="6"/>
      <c r="BF1019" s="6"/>
      <c r="BG1019" s="6"/>
      <c r="BH1019" s="6"/>
      <c r="BI1019" s="6"/>
      <c r="BJ1019" s="6"/>
      <c r="BK1019" s="6"/>
      <c r="BL1019" s="6"/>
      <c r="BM1019" s="6"/>
      <c r="BN1019" s="6"/>
      <c r="BO1019" s="6"/>
      <c r="BP1019" s="6"/>
      <c r="BQ1019" s="6"/>
      <c r="BR1019" s="6"/>
      <c r="BS1019" s="6"/>
      <c r="BT1019" s="6"/>
      <c r="BU1019" s="6"/>
      <c r="BV1019" s="6"/>
      <c r="BW1019" s="6"/>
      <c r="BX1019" s="6"/>
      <c r="BY1019" s="6"/>
      <c r="BZ1019" s="6"/>
      <c r="CA1019" s="6"/>
      <c r="CB1019" s="6"/>
      <c r="CC1019" s="6"/>
      <c r="CD1019" s="6"/>
      <c r="CE1019" s="6"/>
      <c r="CF1019" s="6"/>
      <c r="CG1019" s="6"/>
      <c r="CH1019" s="6"/>
      <c r="CI1019" s="6"/>
      <c r="CJ1019" s="6"/>
      <c r="CK1019" s="6"/>
      <c r="CL1019" s="6"/>
      <c r="CM1019" s="6"/>
      <c r="CN1019" s="6"/>
      <c r="CO1019" s="6"/>
      <c r="CP1019" s="6"/>
      <c r="CQ1019" s="6"/>
      <c r="CR1019" s="6"/>
      <c r="CS1019" s="6"/>
      <c r="CT1019" s="6"/>
      <c r="CU1019" s="6"/>
      <c r="CV1019" s="6"/>
      <c r="CW1019" s="6"/>
      <c r="CX1019" s="6"/>
    </row>
    <row r="1020" spans="1:102" ht="38.25" customHeight="1">
      <c r="A1020" s="131">
        <v>27</v>
      </c>
      <c r="B1020" s="13" t="s">
        <v>44</v>
      </c>
      <c r="C1020" s="14" t="s">
        <v>20</v>
      </c>
      <c r="D1020" s="131" t="s">
        <v>144</v>
      </c>
      <c r="E1020" s="96">
        <v>59.100999999999999</v>
      </c>
      <c r="F1020" s="16">
        <v>500</v>
      </c>
      <c r="G1020" s="96">
        <f t="shared" si="1411"/>
        <v>29550.5</v>
      </c>
      <c r="H1020" s="18">
        <v>44469</v>
      </c>
      <c r="I1020" s="84">
        <v>44327</v>
      </c>
      <c r="J1020" s="134">
        <v>1084</v>
      </c>
      <c r="K1020" s="141">
        <v>500</v>
      </c>
      <c r="L1020" s="14">
        <f t="shared" si="1412"/>
        <v>29550.5</v>
      </c>
      <c r="M1020" s="141">
        <v>228</v>
      </c>
      <c r="N1020" s="18">
        <v>44259</v>
      </c>
      <c r="O1020" s="141">
        <f t="shared" si="1357"/>
        <v>0</v>
      </c>
      <c r="P1020" s="19">
        <f t="shared" si="1416"/>
        <v>0</v>
      </c>
      <c r="Q1020" s="97"/>
      <c r="R1020" s="14"/>
      <c r="S1020" s="14"/>
      <c r="T1020" s="14"/>
      <c r="U1020" s="16">
        <v>500</v>
      </c>
      <c r="V1020" s="14">
        <f t="shared" si="1414"/>
        <v>29550.5</v>
      </c>
      <c r="W1020" s="71"/>
      <c r="X1020" s="83">
        <f t="shared" si="1415"/>
        <v>0</v>
      </c>
      <c r="AF1020" s="22"/>
      <c r="AG1020" s="22"/>
      <c r="AH1020" s="6"/>
      <c r="AI1020" s="6"/>
      <c r="AJ1020" s="6"/>
      <c r="AK1020" s="6"/>
      <c r="AL1020" s="6"/>
      <c r="AM1020" s="6"/>
      <c r="AN1020" s="6"/>
      <c r="AO1020" s="6"/>
      <c r="AP1020" s="6"/>
      <c r="AQ1020" s="6"/>
      <c r="AR1020" s="6"/>
      <c r="AS1020" s="6"/>
      <c r="AT1020" s="6"/>
      <c r="AU1020" s="6"/>
      <c r="AV1020" s="6"/>
      <c r="AW1020" s="6"/>
      <c r="AX1020" s="6"/>
      <c r="AY1020" s="6"/>
      <c r="AZ1020" s="6"/>
      <c r="BA1020" s="6"/>
      <c r="BB1020" s="6"/>
      <c r="BC1020" s="6"/>
      <c r="BD1020" s="6"/>
      <c r="BE1020" s="6"/>
      <c r="BF1020" s="6"/>
      <c r="BG1020" s="6"/>
      <c r="BH1020" s="6"/>
      <c r="BI1020" s="6"/>
      <c r="BJ1020" s="6"/>
      <c r="BK1020" s="6"/>
      <c r="BL1020" s="6"/>
      <c r="BM1020" s="6"/>
      <c r="BN1020" s="6"/>
      <c r="BO1020" s="6"/>
      <c r="BP1020" s="6"/>
      <c r="BQ1020" s="6"/>
      <c r="BR1020" s="6"/>
      <c r="BS1020" s="6"/>
      <c r="BT1020" s="6"/>
      <c r="BU1020" s="6"/>
      <c r="BV1020" s="6"/>
      <c r="BW1020" s="6"/>
      <c r="BX1020" s="6"/>
      <c r="BY1020" s="6"/>
      <c r="BZ1020" s="6"/>
      <c r="CA1020" s="6"/>
      <c r="CB1020" s="6"/>
      <c r="CC1020" s="6"/>
      <c r="CD1020" s="6"/>
      <c r="CE1020" s="6"/>
      <c r="CF1020" s="6"/>
      <c r="CG1020" s="6"/>
      <c r="CH1020" s="6"/>
      <c r="CI1020" s="6"/>
      <c r="CJ1020" s="6"/>
      <c r="CK1020" s="6"/>
      <c r="CL1020" s="6"/>
      <c r="CM1020" s="6"/>
      <c r="CN1020" s="6"/>
      <c r="CO1020" s="6"/>
      <c r="CP1020" s="6"/>
      <c r="CQ1020" s="6"/>
      <c r="CR1020" s="6"/>
      <c r="CS1020" s="6"/>
      <c r="CT1020" s="6"/>
      <c r="CU1020" s="6"/>
      <c r="CV1020" s="6"/>
      <c r="CW1020" s="6"/>
      <c r="CX1020" s="6"/>
    </row>
    <row r="1021" spans="1:102" ht="41.25" customHeight="1">
      <c r="A1021" s="131">
        <v>28</v>
      </c>
      <c r="B1021" s="31" t="s">
        <v>42</v>
      </c>
      <c r="C1021" s="14" t="s">
        <v>20</v>
      </c>
      <c r="D1021" s="131" t="s">
        <v>98</v>
      </c>
      <c r="E1021" s="32">
        <v>132.97</v>
      </c>
      <c r="F1021" s="16">
        <v>0</v>
      </c>
      <c r="G1021" s="96">
        <f t="shared" si="1355"/>
        <v>0</v>
      </c>
      <c r="H1021" s="33">
        <v>44316</v>
      </c>
      <c r="I1021" s="12"/>
      <c r="J1021" s="134"/>
      <c r="K1021" s="34"/>
      <c r="L1021" s="14">
        <f t="shared" si="1356"/>
        <v>0</v>
      </c>
      <c r="M1021" s="134">
        <v>266</v>
      </c>
      <c r="N1021" s="12">
        <v>43490</v>
      </c>
      <c r="O1021" s="141">
        <f t="shared" si="1357"/>
        <v>0</v>
      </c>
      <c r="P1021" s="19">
        <f t="shared" si="1376"/>
        <v>0</v>
      </c>
      <c r="Q1021" s="20"/>
      <c r="R1021" s="17"/>
      <c r="S1021" s="124"/>
      <c r="T1021" s="124"/>
      <c r="U1021" s="16">
        <v>0</v>
      </c>
      <c r="V1021" s="14">
        <f t="shared" si="1359"/>
        <v>0</v>
      </c>
      <c r="W1021" s="71"/>
      <c r="X1021" s="83">
        <f t="shared" si="1360"/>
        <v>0</v>
      </c>
      <c r="AF1021" s="22"/>
      <c r="AG1021" s="22"/>
      <c r="AH1021" s="6"/>
      <c r="AI1021" s="6"/>
      <c r="AJ1021" s="6"/>
      <c r="AK1021" s="6"/>
      <c r="AL1021" s="6"/>
      <c r="AM1021" s="6"/>
      <c r="AN1021" s="6"/>
      <c r="AO1021" s="6"/>
      <c r="AP1021" s="6"/>
      <c r="AQ1021" s="6"/>
      <c r="AR1021" s="6"/>
      <c r="AS1021" s="6"/>
      <c r="AT1021" s="6"/>
      <c r="AU1021" s="6"/>
      <c r="AV1021" s="6"/>
      <c r="AW1021" s="6"/>
      <c r="AX1021" s="6"/>
      <c r="AY1021" s="6"/>
      <c r="AZ1021" s="6"/>
      <c r="BA1021" s="6"/>
      <c r="BB1021" s="6"/>
      <c r="BC1021" s="6"/>
      <c r="BD1021" s="6"/>
      <c r="BE1021" s="6"/>
      <c r="BF1021" s="6"/>
      <c r="BG1021" s="6"/>
      <c r="BH1021" s="6"/>
      <c r="BI1021" s="6"/>
      <c r="BJ1021" s="6"/>
      <c r="BK1021" s="6"/>
      <c r="BL1021" s="6"/>
      <c r="BM1021" s="6"/>
      <c r="BN1021" s="6"/>
      <c r="BO1021" s="6"/>
      <c r="BP1021" s="6"/>
      <c r="BQ1021" s="6"/>
      <c r="BR1021" s="6"/>
      <c r="BS1021" s="6"/>
      <c r="BT1021" s="6"/>
      <c r="BU1021" s="6"/>
      <c r="BV1021" s="6"/>
      <c r="BW1021" s="6"/>
      <c r="BX1021" s="6"/>
      <c r="BY1021" s="6"/>
      <c r="BZ1021" s="6"/>
      <c r="CA1021" s="6"/>
      <c r="CB1021" s="6"/>
      <c r="CC1021" s="6"/>
      <c r="CD1021" s="6"/>
      <c r="CE1021" s="6"/>
      <c r="CF1021" s="6"/>
      <c r="CG1021" s="6"/>
      <c r="CH1021" s="6"/>
      <c r="CI1021" s="6"/>
      <c r="CJ1021" s="6"/>
      <c r="CK1021" s="6"/>
      <c r="CL1021" s="6"/>
      <c r="CM1021" s="6"/>
      <c r="CN1021" s="6"/>
      <c r="CO1021" s="6"/>
      <c r="CP1021" s="6"/>
      <c r="CQ1021" s="6"/>
      <c r="CR1021" s="6"/>
      <c r="CS1021" s="6"/>
      <c r="CT1021" s="6"/>
      <c r="CU1021" s="6"/>
      <c r="CV1021" s="6"/>
      <c r="CW1021" s="6"/>
      <c r="CX1021" s="6"/>
    </row>
    <row r="1022" spans="1:102" ht="30.75" customHeight="1">
      <c r="A1022" s="131">
        <v>29</v>
      </c>
      <c r="B1022" s="31" t="s">
        <v>42</v>
      </c>
      <c r="C1022" s="14" t="s">
        <v>20</v>
      </c>
      <c r="D1022" s="131" t="s">
        <v>130</v>
      </c>
      <c r="E1022" s="32">
        <v>132.97</v>
      </c>
      <c r="F1022" s="16">
        <v>0</v>
      </c>
      <c r="G1022" s="14">
        <f t="shared" si="1355"/>
        <v>0</v>
      </c>
      <c r="H1022" s="33">
        <v>44316</v>
      </c>
      <c r="I1022" s="12"/>
      <c r="J1022" s="134"/>
      <c r="K1022" s="34"/>
      <c r="L1022" s="14">
        <f t="shared" si="1356"/>
        <v>0</v>
      </c>
      <c r="M1022" s="134">
        <v>52</v>
      </c>
      <c r="N1022" s="12">
        <v>43485</v>
      </c>
      <c r="O1022" s="141">
        <f t="shared" si="1357"/>
        <v>0</v>
      </c>
      <c r="P1022" s="19">
        <f t="shared" si="1376"/>
        <v>0</v>
      </c>
      <c r="Q1022" s="20"/>
      <c r="R1022" s="17"/>
      <c r="S1022" s="124"/>
      <c r="T1022" s="124"/>
      <c r="U1022" s="16">
        <v>0</v>
      </c>
      <c r="V1022" s="14">
        <f t="shared" si="1359"/>
        <v>0</v>
      </c>
      <c r="W1022" s="71"/>
      <c r="X1022" s="83">
        <f t="shared" si="1360"/>
        <v>0</v>
      </c>
      <c r="AF1022" s="22"/>
      <c r="AG1022" s="22"/>
      <c r="AH1022" s="6"/>
      <c r="AI1022" s="6"/>
      <c r="AJ1022" s="6"/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  <c r="AZ1022" s="6"/>
      <c r="BA1022" s="6"/>
      <c r="BB1022" s="6"/>
      <c r="BC1022" s="6"/>
      <c r="BD1022" s="6"/>
      <c r="BE1022" s="6"/>
      <c r="BF1022" s="6"/>
      <c r="BG1022" s="6"/>
      <c r="BH1022" s="6"/>
      <c r="BI1022" s="6"/>
      <c r="BJ1022" s="6"/>
      <c r="BK1022" s="6"/>
      <c r="BL1022" s="6"/>
      <c r="BM1022" s="6"/>
      <c r="BN1022" s="6"/>
      <c r="BO1022" s="6"/>
      <c r="BP1022" s="6"/>
      <c r="BQ1022" s="6"/>
      <c r="BR1022" s="6"/>
      <c r="BS1022" s="6"/>
      <c r="BT1022" s="6"/>
      <c r="BU1022" s="6"/>
      <c r="BV1022" s="6"/>
      <c r="BW1022" s="6"/>
      <c r="BX1022" s="6"/>
      <c r="BY1022" s="6"/>
      <c r="BZ1022" s="6"/>
      <c r="CA1022" s="6"/>
      <c r="CB1022" s="6"/>
      <c r="CC1022" s="6"/>
      <c r="CD1022" s="6"/>
      <c r="CE1022" s="6"/>
      <c r="CF1022" s="6"/>
      <c r="CG1022" s="6"/>
      <c r="CH1022" s="6"/>
      <c r="CI1022" s="6"/>
      <c r="CJ1022" s="6"/>
      <c r="CK1022" s="6"/>
      <c r="CL1022" s="6"/>
      <c r="CM1022" s="6"/>
      <c r="CN1022" s="6"/>
      <c r="CO1022" s="6"/>
      <c r="CP1022" s="6"/>
      <c r="CQ1022" s="6"/>
      <c r="CR1022" s="6"/>
      <c r="CS1022" s="6"/>
      <c r="CT1022" s="6"/>
      <c r="CU1022" s="6"/>
      <c r="CV1022" s="6"/>
      <c r="CW1022" s="6"/>
      <c r="CX1022" s="6"/>
    </row>
    <row r="1023" spans="1:102" ht="38.25" customHeight="1">
      <c r="A1023" s="131">
        <v>30</v>
      </c>
      <c r="B1023" s="31" t="s">
        <v>42</v>
      </c>
      <c r="C1023" s="14" t="s">
        <v>20</v>
      </c>
      <c r="D1023" s="131" t="s">
        <v>107</v>
      </c>
      <c r="E1023" s="96">
        <v>123.47</v>
      </c>
      <c r="F1023" s="16">
        <v>0</v>
      </c>
      <c r="G1023" s="14">
        <f>F1023*E1023</f>
        <v>0</v>
      </c>
      <c r="H1023" s="18">
        <v>44439</v>
      </c>
      <c r="I1023" s="12"/>
      <c r="J1023" s="134"/>
      <c r="K1023" s="141"/>
      <c r="L1023" s="14">
        <f>K1023*E1023</f>
        <v>0</v>
      </c>
      <c r="M1023" s="141">
        <v>659</v>
      </c>
      <c r="N1023" s="18">
        <v>44008</v>
      </c>
      <c r="O1023" s="141">
        <f t="shared" si="1357"/>
        <v>0</v>
      </c>
      <c r="P1023" s="19">
        <f t="shared" si="1376"/>
        <v>0</v>
      </c>
      <c r="Q1023" s="97"/>
      <c r="R1023" s="14"/>
      <c r="S1023" s="14"/>
      <c r="T1023" s="14"/>
      <c r="U1023" s="16">
        <v>0</v>
      </c>
      <c r="V1023" s="14">
        <f>U1023*E1023</f>
        <v>0</v>
      </c>
      <c r="W1023" s="71"/>
      <c r="X1023" s="83">
        <f>G1023-V1023</f>
        <v>0</v>
      </c>
      <c r="AF1023" s="22"/>
      <c r="AG1023" s="22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6"/>
      <c r="BH1023" s="6"/>
      <c r="BI1023" s="6"/>
      <c r="BJ1023" s="6"/>
      <c r="BK1023" s="6"/>
      <c r="BL1023" s="6"/>
      <c r="BM1023" s="6"/>
      <c r="BN1023" s="6"/>
      <c r="BO1023" s="6"/>
      <c r="BP1023" s="6"/>
      <c r="BQ1023" s="6"/>
      <c r="BR1023" s="6"/>
      <c r="BS1023" s="6"/>
      <c r="BT1023" s="6"/>
      <c r="BU1023" s="6"/>
      <c r="BV1023" s="6"/>
      <c r="BW1023" s="6"/>
      <c r="BX1023" s="6"/>
      <c r="BY1023" s="6"/>
      <c r="BZ1023" s="6"/>
      <c r="CA1023" s="6"/>
      <c r="CB1023" s="6"/>
      <c r="CC1023" s="6"/>
      <c r="CD1023" s="6"/>
      <c r="CE1023" s="6"/>
      <c r="CF1023" s="6"/>
      <c r="CG1023" s="6"/>
      <c r="CH1023" s="6"/>
      <c r="CI1023" s="6"/>
      <c r="CJ1023" s="6"/>
      <c r="CK1023" s="6"/>
      <c r="CL1023" s="6"/>
      <c r="CM1023" s="6"/>
      <c r="CN1023" s="6"/>
      <c r="CO1023" s="6"/>
      <c r="CP1023" s="6"/>
      <c r="CQ1023" s="6"/>
      <c r="CR1023" s="6"/>
      <c r="CS1023" s="6"/>
      <c r="CT1023" s="6"/>
      <c r="CU1023" s="6"/>
      <c r="CV1023" s="6"/>
      <c r="CW1023" s="6"/>
      <c r="CX1023" s="6"/>
    </row>
    <row r="1024" spans="1:102" ht="38.25" customHeight="1">
      <c r="A1024" s="131">
        <v>31</v>
      </c>
      <c r="B1024" s="31" t="s">
        <v>42</v>
      </c>
      <c r="C1024" s="14" t="s">
        <v>20</v>
      </c>
      <c r="D1024" s="131" t="s">
        <v>109</v>
      </c>
      <c r="E1024" s="96">
        <v>123.47</v>
      </c>
      <c r="F1024" s="16">
        <v>0</v>
      </c>
      <c r="G1024" s="14">
        <f>F1024*E1024</f>
        <v>0</v>
      </c>
      <c r="H1024" s="18">
        <v>44469</v>
      </c>
      <c r="I1024" s="84">
        <v>44236</v>
      </c>
      <c r="J1024" s="134">
        <v>197</v>
      </c>
      <c r="K1024" s="141">
        <v>260</v>
      </c>
      <c r="L1024" s="14">
        <f>K1024*E1024</f>
        <v>32102.2</v>
      </c>
      <c r="M1024" s="141">
        <v>1181</v>
      </c>
      <c r="N1024" s="18">
        <v>44139</v>
      </c>
      <c r="O1024" s="141">
        <f t="shared" si="1357"/>
        <v>0</v>
      </c>
      <c r="P1024" s="19">
        <f t="shared" si="1376"/>
        <v>0</v>
      </c>
      <c r="Q1024" s="97"/>
      <c r="R1024" s="14"/>
      <c r="S1024" s="14"/>
      <c r="T1024" s="14"/>
      <c r="U1024" s="16">
        <v>0</v>
      </c>
      <c r="V1024" s="14">
        <f>U1024*E1024</f>
        <v>0</v>
      </c>
      <c r="W1024" s="71"/>
      <c r="X1024" s="83">
        <f>G1024-V1024</f>
        <v>0</v>
      </c>
      <c r="AF1024" s="22"/>
      <c r="AG1024" s="22"/>
      <c r="AH1024" s="6"/>
      <c r="AI1024" s="6"/>
      <c r="AJ1024" s="6"/>
      <c r="AK1024" s="6"/>
      <c r="AL1024" s="6"/>
      <c r="AM1024" s="6"/>
      <c r="AN1024" s="6"/>
      <c r="AO1024" s="6"/>
      <c r="AP1024" s="6"/>
      <c r="AQ1024" s="6"/>
      <c r="AR1024" s="6"/>
      <c r="AS1024" s="6"/>
      <c r="AT1024" s="6"/>
      <c r="AU1024" s="6"/>
      <c r="AV1024" s="6"/>
      <c r="AW1024" s="6"/>
      <c r="AX1024" s="6"/>
      <c r="AY1024" s="6"/>
      <c r="AZ1024" s="6"/>
      <c r="BA1024" s="6"/>
      <c r="BB1024" s="6"/>
      <c r="BC1024" s="6"/>
      <c r="BD1024" s="6"/>
      <c r="BE1024" s="6"/>
      <c r="BF1024" s="6"/>
      <c r="BG1024" s="6"/>
      <c r="BH1024" s="6"/>
      <c r="BI1024" s="6"/>
      <c r="BJ1024" s="6"/>
      <c r="BK1024" s="6"/>
      <c r="BL1024" s="6"/>
      <c r="BM1024" s="6"/>
      <c r="BN1024" s="6"/>
      <c r="BO1024" s="6"/>
      <c r="BP1024" s="6"/>
      <c r="BQ1024" s="6"/>
      <c r="BR1024" s="6"/>
      <c r="BS1024" s="6"/>
      <c r="BT1024" s="6"/>
      <c r="BU1024" s="6"/>
      <c r="BV1024" s="6"/>
      <c r="BW1024" s="6"/>
      <c r="BX1024" s="6"/>
      <c r="BY1024" s="6"/>
      <c r="BZ1024" s="6"/>
      <c r="CA1024" s="6"/>
      <c r="CB1024" s="6"/>
      <c r="CC1024" s="6"/>
      <c r="CD1024" s="6"/>
      <c r="CE1024" s="6"/>
      <c r="CF1024" s="6"/>
      <c r="CG1024" s="6"/>
      <c r="CH1024" s="6"/>
      <c r="CI1024" s="6"/>
      <c r="CJ1024" s="6"/>
      <c r="CK1024" s="6"/>
      <c r="CL1024" s="6"/>
      <c r="CM1024" s="6"/>
      <c r="CN1024" s="6"/>
      <c r="CO1024" s="6"/>
      <c r="CP1024" s="6"/>
      <c r="CQ1024" s="6"/>
      <c r="CR1024" s="6"/>
      <c r="CS1024" s="6"/>
      <c r="CT1024" s="6"/>
      <c r="CU1024" s="6"/>
      <c r="CV1024" s="6"/>
      <c r="CW1024" s="6"/>
      <c r="CX1024" s="6"/>
    </row>
    <row r="1025" spans="1:102" ht="38.25" customHeight="1">
      <c r="A1025" s="131">
        <v>32</v>
      </c>
      <c r="B1025" s="31" t="s">
        <v>42</v>
      </c>
      <c r="C1025" s="14" t="s">
        <v>20</v>
      </c>
      <c r="D1025" s="131" t="s">
        <v>109</v>
      </c>
      <c r="E1025" s="96">
        <v>123.47</v>
      </c>
      <c r="F1025" s="16">
        <v>0</v>
      </c>
      <c r="G1025" s="14">
        <f>F1025*E1025</f>
        <v>0</v>
      </c>
      <c r="H1025" s="18">
        <v>44469</v>
      </c>
      <c r="I1025" s="84">
        <v>44256</v>
      </c>
      <c r="J1025" s="134">
        <v>276</v>
      </c>
      <c r="K1025" s="141">
        <v>300</v>
      </c>
      <c r="L1025" s="14">
        <f>K1025*E1025</f>
        <v>37041</v>
      </c>
      <c r="M1025" s="141">
        <v>1181</v>
      </c>
      <c r="N1025" s="18">
        <v>44139</v>
      </c>
      <c r="O1025" s="141">
        <f t="shared" si="1357"/>
        <v>0</v>
      </c>
      <c r="P1025" s="19">
        <f t="shared" ref="P1025:P1029" si="1417">E1025*O1025</f>
        <v>0</v>
      </c>
      <c r="Q1025" s="97"/>
      <c r="R1025" s="14"/>
      <c r="S1025" s="14"/>
      <c r="T1025" s="14"/>
      <c r="U1025" s="16">
        <v>0</v>
      </c>
      <c r="V1025" s="14">
        <f>U1025*E1025</f>
        <v>0</v>
      </c>
      <c r="W1025" s="71"/>
      <c r="X1025" s="83">
        <f>G1025-V1025</f>
        <v>0</v>
      </c>
      <c r="AF1025" s="22"/>
      <c r="AG1025" s="22"/>
      <c r="AH1025" s="6"/>
      <c r="AI1025" s="6"/>
      <c r="AJ1025" s="6"/>
      <c r="AK1025" s="6"/>
      <c r="AL1025" s="6"/>
      <c r="AM1025" s="6"/>
      <c r="AN1025" s="6"/>
      <c r="AO1025" s="6"/>
      <c r="AP1025" s="6"/>
      <c r="AQ1025" s="6"/>
      <c r="AR1025" s="6"/>
      <c r="AS1025" s="6"/>
      <c r="AT1025" s="6"/>
      <c r="AU1025" s="6"/>
      <c r="AV1025" s="6"/>
      <c r="AW1025" s="6"/>
      <c r="AX1025" s="6"/>
      <c r="AY1025" s="6"/>
      <c r="AZ1025" s="6"/>
      <c r="BA1025" s="6"/>
      <c r="BB1025" s="6"/>
      <c r="BC1025" s="6"/>
      <c r="BD1025" s="6"/>
      <c r="BE1025" s="6"/>
      <c r="BF1025" s="6"/>
      <c r="BG1025" s="6"/>
      <c r="BH1025" s="6"/>
      <c r="BI1025" s="6"/>
      <c r="BJ1025" s="6"/>
      <c r="BK1025" s="6"/>
      <c r="BL1025" s="6"/>
      <c r="BM1025" s="6"/>
      <c r="BN1025" s="6"/>
      <c r="BO1025" s="6"/>
      <c r="BP1025" s="6"/>
      <c r="BQ1025" s="6"/>
      <c r="BR1025" s="6"/>
      <c r="BS1025" s="6"/>
      <c r="BT1025" s="6"/>
      <c r="BU1025" s="6"/>
      <c r="BV1025" s="6"/>
      <c r="BW1025" s="6"/>
      <c r="BX1025" s="6"/>
      <c r="BY1025" s="6"/>
      <c r="BZ1025" s="6"/>
      <c r="CA1025" s="6"/>
      <c r="CB1025" s="6"/>
      <c r="CC1025" s="6"/>
      <c r="CD1025" s="6"/>
      <c r="CE1025" s="6"/>
      <c r="CF1025" s="6"/>
      <c r="CG1025" s="6"/>
      <c r="CH1025" s="6"/>
      <c r="CI1025" s="6"/>
      <c r="CJ1025" s="6"/>
      <c r="CK1025" s="6"/>
      <c r="CL1025" s="6"/>
      <c r="CM1025" s="6"/>
      <c r="CN1025" s="6"/>
      <c r="CO1025" s="6"/>
      <c r="CP1025" s="6"/>
      <c r="CQ1025" s="6"/>
      <c r="CR1025" s="6"/>
      <c r="CS1025" s="6"/>
      <c r="CT1025" s="6"/>
      <c r="CU1025" s="6"/>
      <c r="CV1025" s="6"/>
      <c r="CW1025" s="6"/>
      <c r="CX1025" s="6"/>
    </row>
    <row r="1026" spans="1:102" ht="38.25" customHeight="1">
      <c r="A1026" s="131">
        <v>33</v>
      </c>
      <c r="B1026" s="31" t="s">
        <v>42</v>
      </c>
      <c r="C1026" s="14" t="s">
        <v>20</v>
      </c>
      <c r="D1026" s="131" t="s">
        <v>112</v>
      </c>
      <c r="E1026" s="96">
        <v>132.83000000000001</v>
      </c>
      <c r="F1026" s="16">
        <v>46</v>
      </c>
      <c r="G1026" s="14">
        <f t="shared" ref="G1026" si="1418">F1026*E1026</f>
        <v>6110.18</v>
      </c>
      <c r="H1026" s="18">
        <v>44469</v>
      </c>
      <c r="I1026" s="12">
        <v>44270</v>
      </c>
      <c r="J1026" s="134">
        <v>374</v>
      </c>
      <c r="K1026" s="141">
        <v>400</v>
      </c>
      <c r="L1026" s="14">
        <f t="shared" ref="L1026" si="1419">K1026*E1026</f>
        <v>53132.000000000007</v>
      </c>
      <c r="M1026" s="141">
        <v>96</v>
      </c>
      <c r="N1026" s="18">
        <v>44232</v>
      </c>
      <c r="O1026" s="141">
        <f t="shared" si="1357"/>
        <v>46</v>
      </c>
      <c r="P1026" s="19">
        <f t="shared" ref="P1026" si="1420">O1026*E1026</f>
        <v>6110.18</v>
      </c>
      <c r="Q1026" s="97"/>
      <c r="R1026" s="14"/>
      <c r="S1026" s="14"/>
      <c r="T1026" s="14"/>
      <c r="U1026" s="16">
        <v>0</v>
      </c>
      <c r="V1026" s="14">
        <f t="shared" ref="V1026" si="1421">U1026*E1026</f>
        <v>0</v>
      </c>
      <c r="W1026" s="71"/>
      <c r="X1026" s="83"/>
      <c r="AF1026" s="22"/>
      <c r="AG1026" s="22"/>
    </row>
    <row r="1027" spans="1:102" s="27" customFormat="1" ht="30.75" customHeight="1">
      <c r="A1027" s="131">
        <v>34</v>
      </c>
      <c r="B1027" s="31" t="s">
        <v>42</v>
      </c>
      <c r="C1027" s="14" t="s">
        <v>20</v>
      </c>
      <c r="D1027" s="131" t="s">
        <v>112</v>
      </c>
      <c r="E1027" s="32">
        <v>132.83000000000001</v>
      </c>
      <c r="F1027" s="16">
        <v>400</v>
      </c>
      <c r="G1027" s="14">
        <f>F1027*E1027</f>
        <v>53132.000000000007</v>
      </c>
      <c r="H1027" s="33">
        <v>44469</v>
      </c>
      <c r="I1027" s="84">
        <v>44299</v>
      </c>
      <c r="J1027" s="134">
        <v>780</v>
      </c>
      <c r="K1027" s="34">
        <v>400</v>
      </c>
      <c r="L1027" s="14">
        <f>K1027*E1027</f>
        <v>53132.000000000007</v>
      </c>
      <c r="M1027" s="134">
        <v>96</v>
      </c>
      <c r="N1027" s="12">
        <v>43866</v>
      </c>
      <c r="O1027" s="141">
        <f t="shared" si="1357"/>
        <v>176</v>
      </c>
      <c r="P1027" s="19">
        <f>O1027*E1027</f>
        <v>23378.080000000002</v>
      </c>
      <c r="Q1027" s="20"/>
      <c r="R1027" s="17"/>
      <c r="S1027" s="124"/>
      <c r="T1027" s="124"/>
      <c r="U1027" s="16">
        <v>224</v>
      </c>
      <c r="V1027" s="14">
        <f>U1027*E1027</f>
        <v>29753.920000000002</v>
      </c>
      <c r="W1027" s="71"/>
      <c r="X1027" s="83">
        <f>G1027-V1027</f>
        <v>23378.080000000005</v>
      </c>
      <c r="Y1027" s="4"/>
      <c r="Z1027" s="4"/>
      <c r="AA1027" s="4"/>
      <c r="AB1027" s="5"/>
      <c r="AC1027" s="5"/>
      <c r="AD1027" s="5"/>
      <c r="AE1027" s="5"/>
      <c r="AF1027" s="22"/>
      <c r="AG1027" s="22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</row>
    <row r="1028" spans="1:102" s="27" customFormat="1" ht="44.25" customHeight="1">
      <c r="A1028" s="131">
        <v>35</v>
      </c>
      <c r="B1028" s="31" t="s">
        <v>42</v>
      </c>
      <c r="C1028" s="131" t="s">
        <v>20</v>
      </c>
      <c r="D1028" s="131" t="s">
        <v>113</v>
      </c>
      <c r="E1028" s="32">
        <v>132.83000000000001</v>
      </c>
      <c r="F1028" s="16">
        <v>200</v>
      </c>
      <c r="G1028" s="17">
        <f t="shared" ref="G1028" si="1422">F1028*E1028</f>
        <v>26566.000000000004</v>
      </c>
      <c r="H1028" s="33">
        <v>44469</v>
      </c>
      <c r="I1028" s="84">
        <v>44327</v>
      </c>
      <c r="J1028" s="134">
        <v>1084</v>
      </c>
      <c r="K1028" s="34">
        <v>200</v>
      </c>
      <c r="L1028" s="14">
        <f>K1028*E1028</f>
        <v>26566.000000000004</v>
      </c>
      <c r="M1028" s="134">
        <v>96</v>
      </c>
      <c r="N1028" s="12">
        <v>44232</v>
      </c>
      <c r="O1028" s="141">
        <f t="shared" si="1357"/>
        <v>0</v>
      </c>
      <c r="P1028" s="19">
        <f t="shared" ref="P1028" si="1423">O1028*E1028</f>
        <v>0</v>
      </c>
      <c r="Q1028" s="20"/>
      <c r="R1028" s="17"/>
      <c r="S1028" s="124"/>
      <c r="T1028" s="124"/>
      <c r="U1028" s="16">
        <v>200</v>
      </c>
      <c r="V1028" s="14">
        <f>U1028*E1028</f>
        <v>26566.000000000004</v>
      </c>
      <c r="W1028" s="71"/>
      <c r="X1028" s="83"/>
      <c r="Y1028" s="4"/>
      <c r="Z1028" s="4"/>
      <c r="AA1028" s="4"/>
      <c r="AB1028" s="5"/>
      <c r="AC1028" s="5"/>
      <c r="AD1028" s="5"/>
      <c r="AE1028" s="5"/>
      <c r="AF1028" s="22"/>
      <c r="AG1028" s="22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</row>
    <row r="1029" spans="1:102" ht="34.5" customHeight="1">
      <c r="A1029" s="131">
        <v>36</v>
      </c>
      <c r="B1029" s="31" t="s">
        <v>77</v>
      </c>
      <c r="C1029" s="131" t="s">
        <v>20</v>
      </c>
      <c r="D1029" s="131" t="s">
        <v>151</v>
      </c>
      <c r="E1029" s="32">
        <v>5.4969999999999999</v>
      </c>
      <c r="F1029" s="16">
        <v>0</v>
      </c>
      <c r="G1029" s="17">
        <f>F1029*E1029</f>
        <v>0</v>
      </c>
      <c r="H1029" s="33">
        <v>44440</v>
      </c>
      <c r="I1029" s="84">
        <v>44256</v>
      </c>
      <c r="J1029" s="134">
        <v>276</v>
      </c>
      <c r="K1029" s="34">
        <v>500</v>
      </c>
      <c r="L1029" s="14">
        <f>K1029*E1029</f>
        <v>2748.5</v>
      </c>
      <c r="M1029" s="134">
        <v>164</v>
      </c>
      <c r="N1029" s="12">
        <v>44245</v>
      </c>
      <c r="O1029" s="141">
        <f t="shared" si="1357"/>
        <v>0</v>
      </c>
      <c r="P1029" s="19">
        <f t="shared" si="1417"/>
        <v>0</v>
      </c>
      <c r="Q1029" s="20"/>
      <c r="R1029" s="17"/>
      <c r="S1029" s="124"/>
      <c r="T1029" s="124"/>
      <c r="U1029" s="16">
        <v>0</v>
      </c>
      <c r="V1029" s="14">
        <f>U1029*E1029</f>
        <v>0</v>
      </c>
      <c r="W1029" s="71"/>
      <c r="X1029" s="83"/>
      <c r="AF1029" s="22"/>
      <c r="AG1029" s="22"/>
    </row>
    <row r="1030" spans="1:102" ht="34.5" customHeight="1">
      <c r="A1030" s="131">
        <v>37</v>
      </c>
      <c r="B1030" s="31" t="s">
        <v>77</v>
      </c>
      <c r="C1030" s="131" t="s">
        <v>20</v>
      </c>
      <c r="D1030" s="131" t="s">
        <v>151</v>
      </c>
      <c r="E1030" s="32">
        <v>5.4969999999999999</v>
      </c>
      <c r="F1030" s="16">
        <v>650</v>
      </c>
      <c r="G1030" s="17">
        <f>F1030*E1030</f>
        <v>3573.0499999999997</v>
      </c>
      <c r="H1030" s="33">
        <v>44454</v>
      </c>
      <c r="I1030" s="12">
        <v>44270</v>
      </c>
      <c r="J1030" s="134">
        <v>374</v>
      </c>
      <c r="K1030" s="34">
        <v>1600</v>
      </c>
      <c r="L1030" s="14">
        <f>K1030*E1030</f>
        <v>8795.2000000000007</v>
      </c>
      <c r="M1030" s="134">
        <v>260</v>
      </c>
      <c r="N1030" s="12">
        <v>44266</v>
      </c>
      <c r="O1030" s="141">
        <f t="shared" si="1357"/>
        <v>270</v>
      </c>
      <c r="P1030" s="19">
        <f t="shared" si="1376"/>
        <v>1484.19</v>
      </c>
      <c r="Q1030" s="20"/>
      <c r="R1030" s="17"/>
      <c r="S1030" s="124"/>
      <c r="T1030" s="124"/>
      <c r="U1030" s="16">
        <v>380</v>
      </c>
      <c r="V1030" s="14">
        <f>U1030*E1030</f>
        <v>2088.86</v>
      </c>
      <c r="W1030" s="71"/>
      <c r="X1030" s="83"/>
      <c r="AF1030" s="22"/>
      <c r="AG1030" s="22"/>
    </row>
    <row r="1031" spans="1:102" ht="34.5" customHeight="1">
      <c r="A1031" s="136"/>
      <c r="B1031" s="36" t="s">
        <v>14</v>
      </c>
      <c r="C1031" s="128"/>
      <c r="D1031" s="41"/>
      <c r="E1031" s="41"/>
      <c r="F1031" s="42">
        <f>SUM(F994:F1030)</f>
        <v>6080</v>
      </c>
      <c r="G1031" s="90">
        <f>SUM(G994:G1030)</f>
        <v>181149.818</v>
      </c>
      <c r="H1031" s="82"/>
      <c r="I1031" s="82"/>
      <c r="J1031" s="128"/>
      <c r="K1031" s="128">
        <f>SUM(K994:K1030)</f>
        <v>14560</v>
      </c>
      <c r="L1031" s="90">
        <f>SUM(L994:L1030)</f>
        <v>446661.58</v>
      </c>
      <c r="M1031" s="128"/>
      <c r="N1031" s="82"/>
      <c r="O1031" s="128">
        <f>SUM(O994:O1030)</f>
        <v>2087</v>
      </c>
      <c r="P1031" s="90">
        <f>SUM(P994:P1030)</f>
        <v>73787.613000000012</v>
      </c>
      <c r="Q1031" s="133"/>
      <c r="R1031" s="41"/>
      <c r="S1031" s="133"/>
      <c r="T1031" s="133"/>
      <c r="U1031" s="42">
        <f>SUM(U994:U1030)</f>
        <v>4593</v>
      </c>
      <c r="V1031" s="90">
        <f>SUM(V994:V1030)</f>
        <v>126586.205</v>
      </c>
      <c r="W1031" s="107"/>
      <c r="X1031" s="83">
        <f t="shared" si="1360"/>
        <v>54563.612999999998</v>
      </c>
      <c r="AF1031" s="22"/>
      <c r="AG1031" s="22"/>
      <c r="AH1031" s="6"/>
      <c r="AI1031" s="6"/>
      <c r="AJ1031" s="6"/>
      <c r="AK1031" s="6"/>
      <c r="AL1031" s="6"/>
      <c r="AM1031" s="6"/>
      <c r="AN1031" s="6"/>
      <c r="AO1031" s="6"/>
      <c r="AP1031" s="6"/>
      <c r="AQ1031" s="6"/>
      <c r="AR1031" s="6"/>
      <c r="AS1031" s="6"/>
      <c r="AT1031" s="6"/>
      <c r="AU1031" s="6"/>
      <c r="AV1031" s="6"/>
      <c r="AW1031" s="6"/>
      <c r="AX1031" s="6"/>
      <c r="AY1031" s="6"/>
      <c r="AZ1031" s="6"/>
      <c r="BA1031" s="6"/>
      <c r="BB1031" s="6"/>
      <c r="BC1031" s="6"/>
      <c r="BD1031" s="6"/>
      <c r="BE1031" s="6"/>
      <c r="BF1031" s="6"/>
      <c r="BG1031" s="6"/>
      <c r="BH1031" s="6"/>
      <c r="BI1031" s="6"/>
      <c r="BJ1031" s="6"/>
      <c r="BK1031" s="6"/>
      <c r="BL1031" s="6"/>
      <c r="BM1031" s="6"/>
      <c r="BN1031" s="6"/>
      <c r="BO1031" s="6"/>
      <c r="BP1031" s="6"/>
      <c r="BQ1031" s="6"/>
      <c r="BR1031" s="6"/>
      <c r="BS1031" s="6"/>
      <c r="BT1031" s="6"/>
      <c r="BU1031" s="6"/>
      <c r="BV1031" s="6"/>
      <c r="BW1031" s="6"/>
      <c r="BX1031" s="6"/>
      <c r="BY1031" s="6"/>
      <c r="BZ1031" s="6"/>
      <c r="CA1031" s="6"/>
      <c r="CB1031" s="6"/>
      <c r="CC1031" s="6"/>
      <c r="CD1031" s="6"/>
      <c r="CE1031" s="6"/>
      <c r="CF1031" s="6"/>
      <c r="CG1031" s="6"/>
      <c r="CH1031" s="6"/>
      <c r="CI1031" s="6"/>
      <c r="CJ1031" s="6"/>
      <c r="CK1031" s="6"/>
      <c r="CL1031" s="6"/>
      <c r="CM1031" s="6"/>
      <c r="CN1031" s="6"/>
      <c r="CO1031" s="6"/>
      <c r="CP1031" s="6"/>
      <c r="CQ1031" s="6"/>
      <c r="CR1031" s="6"/>
      <c r="CS1031" s="6"/>
      <c r="CT1031" s="6"/>
      <c r="CU1031" s="6"/>
      <c r="CV1031" s="6"/>
      <c r="CW1031" s="6"/>
      <c r="CX1031" s="6"/>
    </row>
    <row r="1032" spans="1:102" ht="38.25" customHeight="1">
      <c r="A1032" s="204" t="s">
        <v>29</v>
      </c>
      <c r="B1032" s="204"/>
      <c r="C1032" s="204"/>
      <c r="D1032" s="204"/>
      <c r="E1032" s="204"/>
      <c r="F1032" s="204"/>
      <c r="G1032" s="204"/>
      <c r="H1032" s="204"/>
      <c r="I1032" s="204"/>
      <c r="J1032" s="204"/>
      <c r="K1032" s="204"/>
      <c r="L1032" s="204"/>
      <c r="M1032" s="204"/>
      <c r="N1032" s="204"/>
      <c r="O1032" s="204"/>
      <c r="P1032" s="204"/>
      <c r="Q1032" s="204"/>
      <c r="R1032" s="204"/>
      <c r="S1032" s="204"/>
      <c r="T1032" s="204"/>
      <c r="U1032" s="204"/>
      <c r="V1032" s="204"/>
      <c r="W1032" s="70"/>
      <c r="X1032" s="83">
        <f>G1032-V1032</f>
        <v>0</v>
      </c>
      <c r="AF1032" s="22"/>
      <c r="AG1032" s="22"/>
      <c r="AH1032" s="6"/>
      <c r="AI1032" s="6"/>
      <c r="AJ1032" s="6"/>
      <c r="AK1032" s="6"/>
      <c r="AL1032" s="6"/>
      <c r="AM1032" s="6"/>
      <c r="AN1032" s="6"/>
      <c r="AO1032" s="6"/>
      <c r="AP1032" s="6"/>
      <c r="AQ1032" s="6"/>
      <c r="AR1032" s="6"/>
      <c r="AS1032" s="6"/>
      <c r="AT1032" s="6"/>
      <c r="AU1032" s="6"/>
      <c r="AV1032" s="6"/>
      <c r="AW1032" s="6"/>
      <c r="AX1032" s="6"/>
      <c r="AY1032" s="6"/>
      <c r="AZ1032" s="6"/>
      <c r="BA1032" s="6"/>
      <c r="BB1032" s="6"/>
      <c r="BC1032" s="6"/>
      <c r="BD1032" s="6"/>
      <c r="BE1032" s="6"/>
      <c r="BF1032" s="6"/>
      <c r="BG1032" s="6"/>
      <c r="BH1032" s="6"/>
      <c r="BI1032" s="6"/>
      <c r="BJ1032" s="6"/>
      <c r="BK1032" s="6"/>
      <c r="BL1032" s="6"/>
      <c r="BM1032" s="6"/>
      <c r="BN1032" s="6"/>
      <c r="BO1032" s="6"/>
      <c r="BP1032" s="6"/>
      <c r="BQ1032" s="6"/>
      <c r="BR1032" s="6"/>
      <c r="BS1032" s="6"/>
      <c r="BT1032" s="6"/>
      <c r="BU1032" s="6"/>
      <c r="BV1032" s="6"/>
      <c r="BW1032" s="6"/>
      <c r="BX1032" s="6"/>
      <c r="BY1032" s="6"/>
      <c r="BZ1032" s="6"/>
      <c r="CA1032" s="6"/>
      <c r="CB1032" s="6"/>
      <c r="CC1032" s="6"/>
      <c r="CD1032" s="6"/>
      <c r="CE1032" s="6"/>
      <c r="CF1032" s="6"/>
      <c r="CG1032" s="6"/>
      <c r="CH1032" s="6"/>
      <c r="CI1032" s="6"/>
      <c r="CJ1032" s="6"/>
      <c r="CK1032" s="6"/>
      <c r="CL1032" s="6"/>
      <c r="CM1032" s="6"/>
      <c r="CN1032" s="6"/>
      <c r="CO1032" s="6"/>
      <c r="CP1032" s="6"/>
      <c r="CQ1032" s="6"/>
      <c r="CR1032" s="6"/>
      <c r="CS1032" s="6"/>
      <c r="CT1032" s="6"/>
      <c r="CU1032" s="6"/>
      <c r="CV1032" s="6"/>
      <c r="CW1032" s="6"/>
      <c r="CX1032" s="6"/>
    </row>
    <row r="1033" spans="1:102" ht="25.5" customHeight="1">
      <c r="A1033" s="131">
        <v>1</v>
      </c>
      <c r="B1033" s="13" t="s">
        <v>40</v>
      </c>
      <c r="C1033" s="14" t="s">
        <v>20</v>
      </c>
      <c r="D1033" s="131" t="s">
        <v>136</v>
      </c>
      <c r="E1033" s="15">
        <v>5.8849999999999998</v>
      </c>
      <c r="F1033" s="16">
        <v>0</v>
      </c>
      <c r="G1033" s="17">
        <f>F1033*E1033</f>
        <v>0</v>
      </c>
      <c r="H1033" s="18">
        <v>44926</v>
      </c>
      <c r="I1033" s="12">
        <v>44238</v>
      </c>
      <c r="J1033" s="134">
        <v>199</v>
      </c>
      <c r="K1033" s="141">
        <v>100</v>
      </c>
      <c r="L1033" s="14">
        <f>K1033*E1033</f>
        <v>588.5</v>
      </c>
      <c r="M1033" s="141">
        <v>1168</v>
      </c>
      <c r="N1033" s="18">
        <v>44119</v>
      </c>
      <c r="O1033" s="141">
        <f t="shared" ref="O1033:O1088" si="1424">F1033-U1033</f>
        <v>0</v>
      </c>
      <c r="P1033" s="19">
        <f t="shared" ref="P1033" si="1425">O1033*E1033</f>
        <v>0</v>
      </c>
      <c r="Q1033" s="20"/>
      <c r="R1033" s="17"/>
      <c r="S1033" s="14"/>
      <c r="T1033" s="14"/>
      <c r="U1033" s="16">
        <v>0</v>
      </c>
      <c r="V1033" s="14">
        <f t="shared" ref="V1033:V1046" si="1426">U1033*E1033</f>
        <v>0</v>
      </c>
      <c r="W1033" s="71"/>
      <c r="X1033" s="83">
        <f>G1033-V1033</f>
        <v>0</v>
      </c>
      <c r="AF1033" s="22"/>
      <c r="AG1033" s="22"/>
      <c r="AH1033" s="6"/>
      <c r="AI1033" s="6"/>
      <c r="AJ1033" s="6"/>
      <c r="AK1033" s="6"/>
      <c r="AL1033" s="6"/>
      <c r="AM1033" s="6"/>
      <c r="AN1033" s="6"/>
      <c r="AO1033" s="6"/>
      <c r="AP1033" s="6"/>
      <c r="AQ1033" s="6"/>
      <c r="AR1033" s="6"/>
      <c r="AS1033" s="6"/>
      <c r="AT1033" s="6"/>
      <c r="AU1033" s="6"/>
      <c r="AV1033" s="6"/>
      <c r="AW1033" s="6"/>
      <c r="AX1033" s="6"/>
      <c r="AY1033" s="6"/>
      <c r="AZ1033" s="6"/>
      <c r="BA1033" s="6"/>
      <c r="BB1033" s="6"/>
      <c r="BC1033" s="6"/>
      <c r="BD1033" s="6"/>
      <c r="BE1033" s="6"/>
      <c r="BF1033" s="6"/>
      <c r="BG1033" s="6"/>
      <c r="BH1033" s="6"/>
      <c r="BI1033" s="6"/>
      <c r="BJ1033" s="6"/>
      <c r="BK1033" s="6"/>
      <c r="BL1033" s="6"/>
      <c r="BM1033" s="6"/>
      <c r="BN1033" s="6"/>
      <c r="BO1033" s="6"/>
      <c r="BP1033" s="6"/>
      <c r="BQ1033" s="6"/>
      <c r="BR1033" s="6"/>
      <c r="BS1033" s="6"/>
      <c r="BT1033" s="6"/>
      <c r="BU1033" s="6"/>
      <c r="BV1033" s="6"/>
      <c r="BW1033" s="6"/>
      <c r="BX1033" s="6"/>
      <c r="BY1033" s="6"/>
      <c r="BZ1033" s="6"/>
      <c r="CA1033" s="6"/>
      <c r="CB1033" s="6"/>
      <c r="CC1033" s="6"/>
      <c r="CD1033" s="6"/>
      <c r="CE1033" s="6"/>
      <c r="CF1033" s="6"/>
      <c r="CG1033" s="6"/>
      <c r="CH1033" s="6"/>
      <c r="CI1033" s="6"/>
      <c r="CJ1033" s="6"/>
      <c r="CK1033" s="6"/>
      <c r="CL1033" s="6"/>
      <c r="CM1033" s="6"/>
      <c r="CN1033" s="6"/>
      <c r="CO1033" s="6"/>
      <c r="CP1033" s="6"/>
      <c r="CQ1033" s="6"/>
      <c r="CR1033" s="6"/>
      <c r="CS1033" s="6"/>
      <c r="CT1033" s="6"/>
      <c r="CU1033" s="6"/>
      <c r="CV1033" s="6"/>
      <c r="CW1033" s="6"/>
      <c r="CX1033" s="6"/>
    </row>
    <row r="1034" spans="1:102" ht="27.75" customHeight="1">
      <c r="A1034" s="131">
        <v>2</v>
      </c>
      <c r="B1034" s="13" t="s">
        <v>40</v>
      </c>
      <c r="C1034" s="14" t="s">
        <v>20</v>
      </c>
      <c r="D1034" s="131" t="s">
        <v>189</v>
      </c>
      <c r="E1034" s="15">
        <v>5.7190000000000003</v>
      </c>
      <c r="F1034" s="16">
        <v>0</v>
      </c>
      <c r="G1034" s="17">
        <f t="shared" ref="G1034" si="1427">F1034*E1034</f>
        <v>0</v>
      </c>
      <c r="H1034" s="18">
        <v>44926</v>
      </c>
      <c r="I1034" s="12">
        <v>44271</v>
      </c>
      <c r="J1034" s="134">
        <v>386</v>
      </c>
      <c r="K1034" s="141">
        <v>100</v>
      </c>
      <c r="L1034" s="14">
        <f t="shared" ref="L1034" si="1428">K1034*E1034</f>
        <v>571.9</v>
      </c>
      <c r="M1034" s="141">
        <v>260</v>
      </c>
      <c r="N1034" s="18">
        <v>44266</v>
      </c>
      <c r="O1034" s="141">
        <f t="shared" si="1424"/>
        <v>0</v>
      </c>
      <c r="P1034" s="19">
        <f t="shared" ref="P1034" si="1429">E1034*O1034</f>
        <v>0</v>
      </c>
      <c r="Q1034" s="20"/>
      <c r="R1034" s="17"/>
      <c r="S1034" s="14"/>
      <c r="T1034" s="14"/>
      <c r="U1034" s="16">
        <v>0</v>
      </c>
      <c r="V1034" s="14">
        <f t="shared" si="1426"/>
        <v>0</v>
      </c>
      <c r="W1034" s="71"/>
      <c r="X1034" s="83">
        <f t="shared" ref="X1034" si="1430">G1034-V1034</f>
        <v>0</v>
      </c>
      <c r="AF1034" s="22"/>
      <c r="AG1034" s="22"/>
      <c r="AH1034" s="6"/>
      <c r="AI1034" s="6"/>
      <c r="AJ1034" s="6"/>
      <c r="AK1034" s="6"/>
      <c r="AL1034" s="6"/>
      <c r="AM1034" s="6"/>
      <c r="AN1034" s="6"/>
      <c r="AO1034" s="6"/>
      <c r="AP1034" s="6"/>
      <c r="AQ1034" s="6"/>
      <c r="AR1034" s="6"/>
      <c r="AS1034" s="6"/>
      <c r="AT1034" s="6"/>
      <c r="AU1034" s="6"/>
      <c r="AV1034" s="6"/>
      <c r="AW1034" s="6"/>
      <c r="AX1034" s="6"/>
      <c r="AY1034" s="6"/>
      <c r="AZ1034" s="6"/>
      <c r="BA1034" s="6"/>
      <c r="BB1034" s="6"/>
      <c r="BC1034" s="6"/>
      <c r="BD1034" s="6"/>
      <c r="BE1034" s="6"/>
      <c r="BF1034" s="6"/>
      <c r="BG1034" s="6"/>
      <c r="BH1034" s="6"/>
      <c r="BI1034" s="6"/>
      <c r="BJ1034" s="6"/>
      <c r="BK1034" s="6"/>
      <c r="BL1034" s="6"/>
      <c r="BM1034" s="6"/>
      <c r="BN1034" s="6"/>
      <c r="BO1034" s="6"/>
      <c r="BP1034" s="6"/>
      <c r="BQ1034" s="6"/>
      <c r="BR1034" s="6"/>
      <c r="BS1034" s="6"/>
      <c r="BT1034" s="6"/>
      <c r="BU1034" s="6"/>
      <c r="BV1034" s="6"/>
      <c r="BW1034" s="6"/>
      <c r="BX1034" s="6"/>
      <c r="BY1034" s="6"/>
      <c r="BZ1034" s="6"/>
      <c r="CA1034" s="6"/>
      <c r="CB1034" s="6"/>
      <c r="CC1034" s="6"/>
      <c r="CD1034" s="6"/>
      <c r="CE1034" s="6"/>
      <c r="CF1034" s="6"/>
      <c r="CG1034" s="6"/>
      <c r="CH1034" s="6"/>
      <c r="CI1034" s="6"/>
      <c r="CJ1034" s="6"/>
      <c r="CK1034" s="6"/>
      <c r="CL1034" s="6"/>
      <c r="CM1034" s="6"/>
      <c r="CN1034" s="6"/>
      <c r="CO1034" s="6"/>
      <c r="CP1034" s="6"/>
      <c r="CQ1034" s="6"/>
      <c r="CR1034" s="6"/>
      <c r="CS1034" s="6"/>
      <c r="CT1034" s="6"/>
      <c r="CU1034" s="6"/>
      <c r="CV1034" s="6"/>
      <c r="CW1034" s="6"/>
      <c r="CX1034" s="6"/>
    </row>
    <row r="1035" spans="1:102" ht="25.5" customHeight="1">
      <c r="A1035" s="131">
        <v>3</v>
      </c>
      <c r="B1035" s="13" t="s">
        <v>40</v>
      </c>
      <c r="C1035" s="14" t="s">
        <v>20</v>
      </c>
      <c r="D1035" s="131" t="s">
        <v>189</v>
      </c>
      <c r="E1035" s="15">
        <v>5.7190000000000003</v>
      </c>
      <c r="F1035" s="16">
        <v>0</v>
      </c>
      <c r="G1035" s="17">
        <f t="shared" ref="G1035:G1040" si="1431">F1035*E1035</f>
        <v>0</v>
      </c>
      <c r="H1035" s="18">
        <v>44926</v>
      </c>
      <c r="I1035" s="84">
        <v>44287</v>
      </c>
      <c r="J1035" s="134">
        <v>670</v>
      </c>
      <c r="K1035" s="141">
        <v>160</v>
      </c>
      <c r="L1035" s="14">
        <f t="shared" ref="L1035:L1040" si="1432">K1035*E1035</f>
        <v>915.04000000000008</v>
      </c>
      <c r="M1035" s="141">
        <v>260</v>
      </c>
      <c r="N1035" s="18">
        <v>44266</v>
      </c>
      <c r="O1035" s="141">
        <f t="shared" si="1424"/>
        <v>0</v>
      </c>
      <c r="P1035" s="19">
        <f t="shared" ref="P1035:P1036" si="1433">O1035*E1035</f>
        <v>0</v>
      </c>
      <c r="Q1035" s="20"/>
      <c r="R1035" s="17"/>
      <c r="S1035" s="14"/>
      <c r="T1035" s="14"/>
      <c r="U1035" s="16">
        <v>0</v>
      </c>
      <c r="V1035" s="14">
        <f t="shared" si="1426"/>
        <v>0</v>
      </c>
      <c r="W1035" s="71"/>
      <c r="X1035" s="83"/>
      <c r="AF1035" s="22"/>
      <c r="AG1035" s="22"/>
      <c r="AH1035" s="6"/>
      <c r="AI1035" s="6"/>
      <c r="AJ1035" s="6"/>
      <c r="AK1035" s="6"/>
      <c r="AL1035" s="6"/>
      <c r="AM1035" s="6"/>
      <c r="AN1035" s="6"/>
      <c r="AO1035" s="6"/>
      <c r="AP1035" s="6"/>
      <c r="AQ1035" s="6"/>
      <c r="AR1035" s="6"/>
      <c r="AS1035" s="6"/>
      <c r="AT1035" s="6"/>
      <c r="AU1035" s="6"/>
      <c r="AV1035" s="6"/>
      <c r="AW1035" s="6"/>
      <c r="AX1035" s="6"/>
      <c r="AY1035" s="6"/>
      <c r="AZ1035" s="6"/>
      <c r="BA1035" s="6"/>
      <c r="BB1035" s="6"/>
      <c r="BC1035" s="6"/>
      <c r="BD1035" s="6"/>
      <c r="BE1035" s="6"/>
      <c r="BF1035" s="6"/>
      <c r="BG1035" s="6"/>
      <c r="BH1035" s="6"/>
      <c r="BI1035" s="6"/>
      <c r="BJ1035" s="6"/>
      <c r="BK1035" s="6"/>
      <c r="BL1035" s="6"/>
      <c r="BM1035" s="6"/>
      <c r="BN1035" s="6"/>
      <c r="BO1035" s="6"/>
      <c r="BP1035" s="6"/>
      <c r="BQ1035" s="6"/>
      <c r="BR1035" s="6"/>
      <c r="BS1035" s="6"/>
      <c r="BT1035" s="6"/>
      <c r="BU1035" s="6"/>
      <c r="BV1035" s="6"/>
      <c r="BW1035" s="6"/>
      <c r="BX1035" s="6"/>
      <c r="BY1035" s="6"/>
      <c r="BZ1035" s="6"/>
      <c r="CA1035" s="6"/>
      <c r="CB1035" s="6"/>
      <c r="CC1035" s="6"/>
      <c r="CD1035" s="6"/>
      <c r="CE1035" s="6"/>
      <c r="CF1035" s="6"/>
      <c r="CG1035" s="6"/>
      <c r="CH1035" s="6"/>
      <c r="CI1035" s="6"/>
      <c r="CJ1035" s="6"/>
      <c r="CK1035" s="6"/>
      <c r="CL1035" s="6"/>
      <c r="CM1035" s="6"/>
      <c r="CN1035" s="6"/>
      <c r="CO1035" s="6"/>
      <c r="CP1035" s="6"/>
      <c r="CQ1035" s="6"/>
      <c r="CR1035" s="6"/>
      <c r="CS1035" s="6"/>
      <c r="CT1035" s="6"/>
      <c r="CU1035" s="6"/>
      <c r="CV1035" s="6"/>
      <c r="CW1035" s="6"/>
      <c r="CX1035" s="6"/>
    </row>
    <row r="1036" spans="1:102" s="27" customFormat="1" ht="47.25" customHeight="1">
      <c r="A1036" s="131">
        <v>4</v>
      </c>
      <c r="B1036" s="13" t="s">
        <v>40</v>
      </c>
      <c r="C1036" s="14" t="s">
        <v>20</v>
      </c>
      <c r="D1036" s="131" t="s">
        <v>189</v>
      </c>
      <c r="E1036" s="23">
        <v>5.7190000000000003</v>
      </c>
      <c r="F1036" s="141">
        <v>198</v>
      </c>
      <c r="G1036" s="17">
        <f t="shared" si="1431"/>
        <v>1132.3620000000001</v>
      </c>
      <c r="H1036" s="18">
        <v>44926</v>
      </c>
      <c r="I1036" s="84">
        <v>44341</v>
      </c>
      <c r="J1036" s="134">
        <v>1172</v>
      </c>
      <c r="K1036" s="141">
        <v>200</v>
      </c>
      <c r="L1036" s="14">
        <f t="shared" si="1432"/>
        <v>1143.8</v>
      </c>
      <c r="M1036" s="141">
        <v>566</v>
      </c>
      <c r="N1036" s="18">
        <v>44276</v>
      </c>
      <c r="O1036" s="141">
        <f t="shared" si="1424"/>
        <v>173</v>
      </c>
      <c r="P1036" s="19">
        <f t="shared" si="1433"/>
        <v>989.38700000000006</v>
      </c>
      <c r="Q1036" s="97"/>
      <c r="R1036" s="14"/>
      <c r="S1036" s="14"/>
      <c r="T1036" s="14"/>
      <c r="U1036" s="141">
        <v>25</v>
      </c>
      <c r="V1036" s="14">
        <f>U1036*E1036</f>
        <v>142.97499999999999</v>
      </c>
      <c r="W1036" s="71"/>
      <c r="X1036" s="156">
        <f>G1036-V1036</f>
        <v>989.38700000000006</v>
      </c>
      <c r="Y1036" s="25"/>
      <c r="Z1036" s="25"/>
      <c r="AA1036" s="25"/>
      <c r="AB1036" s="26"/>
      <c r="AC1036" s="26"/>
      <c r="AD1036" s="26"/>
      <c r="AE1036" s="26"/>
      <c r="AF1036" s="157"/>
      <c r="AG1036" s="157"/>
    </row>
    <row r="1037" spans="1:102" s="27" customFormat="1" ht="47.25" customHeight="1">
      <c r="A1037" s="131">
        <v>5</v>
      </c>
      <c r="B1037" s="13" t="s">
        <v>40</v>
      </c>
      <c r="C1037" s="14" t="s">
        <v>20</v>
      </c>
      <c r="D1037" s="131" t="s">
        <v>189</v>
      </c>
      <c r="E1037" s="23">
        <v>5.7190000000000003</v>
      </c>
      <c r="F1037" s="141">
        <v>0</v>
      </c>
      <c r="G1037" s="17">
        <f t="shared" si="1431"/>
        <v>0</v>
      </c>
      <c r="H1037" s="18">
        <v>44926</v>
      </c>
      <c r="I1037" s="12">
        <v>44349</v>
      </c>
      <c r="J1037" s="134">
        <v>1289</v>
      </c>
      <c r="K1037" s="141">
        <v>200</v>
      </c>
      <c r="L1037" s="14">
        <f t="shared" si="1432"/>
        <v>1143.8</v>
      </c>
      <c r="M1037" s="141">
        <v>566</v>
      </c>
      <c r="N1037" s="18">
        <v>44337</v>
      </c>
      <c r="O1037" s="16">
        <f>K1037-U1037</f>
        <v>0</v>
      </c>
      <c r="P1037" s="19">
        <f>O1037*E1037</f>
        <v>0</v>
      </c>
      <c r="Q1037" s="97"/>
      <c r="R1037" s="14"/>
      <c r="S1037" s="14"/>
      <c r="T1037" s="14"/>
      <c r="U1037" s="141">
        <f>K1037</f>
        <v>200</v>
      </c>
      <c r="V1037" s="14">
        <f>U1037*E1037</f>
        <v>1143.8</v>
      </c>
      <c r="W1037" s="71"/>
      <c r="X1037" s="156">
        <f>G1037-V1037</f>
        <v>-1143.8</v>
      </c>
      <c r="Y1037" s="25"/>
      <c r="Z1037" s="25"/>
      <c r="AA1037" s="25"/>
      <c r="AB1037" s="26"/>
      <c r="AC1037" s="26"/>
      <c r="AD1037" s="26"/>
      <c r="AE1037" s="26"/>
      <c r="AF1037" s="157"/>
      <c r="AG1037" s="157"/>
    </row>
    <row r="1038" spans="1:102" ht="41.25" customHeight="1">
      <c r="A1038" s="131">
        <v>6</v>
      </c>
      <c r="B1038" s="13" t="s">
        <v>39</v>
      </c>
      <c r="C1038" s="14" t="s">
        <v>20</v>
      </c>
      <c r="D1038" s="131" t="s">
        <v>119</v>
      </c>
      <c r="E1038" s="135">
        <v>3.2789999999999999</v>
      </c>
      <c r="F1038" s="16">
        <v>0</v>
      </c>
      <c r="G1038" s="96">
        <f t="shared" si="1431"/>
        <v>0</v>
      </c>
      <c r="H1038" s="18">
        <v>44347</v>
      </c>
      <c r="I1038" s="84">
        <v>44216</v>
      </c>
      <c r="J1038" s="134">
        <v>108</v>
      </c>
      <c r="K1038" s="141">
        <v>240</v>
      </c>
      <c r="L1038" s="14">
        <f t="shared" si="1432"/>
        <v>786.96</v>
      </c>
      <c r="M1038" s="141">
        <v>1168</v>
      </c>
      <c r="N1038" s="18">
        <v>43753</v>
      </c>
      <c r="O1038" s="141">
        <f t="shared" si="1424"/>
        <v>0</v>
      </c>
      <c r="P1038" s="19">
        <f t="shared" ref="P1038:P1088" si="1434">O1038*E1038</f>
        <v>0</v>
      </c>
      <c r="Q1038" s="131"/>
      <c r="R1038" s="17"/>
      <c r="S1038" s="28"/>
      <c r="T1038" s="28"/>
      <c r="U1038" s="16">
        <v>0</v>
      </c>
      <c r="V1038" s="14">
        <f t="shared" si="1426"/>
        <v>0</v>
      </c>
      <c r="W1038" s="71"/>
      <c r="X1038" s="83"/>
      <c r="AF1038" s="22"/>
      <c r="AG1038" s="22"/>
      <c r="AH1038" s="6"/>
      <c r="AI1038" s="6"/>
      <c r="AJ1038" s="6"/>
      <c r="AK1038" s="6"/>
      <c r="AL1038" s="6"/>
      <c r="AM1038" s="6"/>
      <c r="AN1038" s="6"/>
      <c r="AO1038" s="6"/>
      <c r="AP1038" s="6"/>
      <c r="AQ1038" s="6"/>
      <c r="AR1038" s="6"/>
      <c r="AS1038" s="6"/>
      <c r="AT1038" s="6"/>
      <c r="AU1038" s="6"/>
      <c r="AV1038" s="6"/>
      <c r="AW1038" s="6"/>
      <c r="AX1038" s="6"/>
      <c r="AY1038" s="6"/>
      <c r="AZ1038" s="6"/>
      <c r="BA1038" s="6"/>
      <c r="BB1038" s="6"/>
      <c r="BC1038" s="6"/>
      <c r="BD1038" s="6"/>
      <c r="BE1038" s="6"/>
      <c r="BF1038" s="6"/>
      <c r="BG1038" s="6"/>
      <c r="BH1038" s="6"/>
      <c r="BI1038" s="6"/>
      <c r="BJ1038" s="6"/>
      <c r="BK1038" s="6"/>
      <c r="BL1038" s="6"/>
      <c r="BM1038" s="6"/>
      <c r="BN1038" s="6"/>
      <c r="BO1038" s="6"/>
      <c r="BP1038" s="6"/>
      <c r="BQ1038" s="6"/>
      <c r="BR1038" s="6"/>
      <c r="BS1038" s="6"/>
      <c r="BT1038" s="6"/>
      <c r="BU1038" s="6"/>
      <c r="BV1038" s="6"/>
      <c r="BW1038" s="6"/>
      <c r="BX1038" s="6"/>
      <c r="BY1038" s="6"/>
      <c r="BZ1038" s="6"/>
      <c r="CA1038" s="6"/>
      <c r="CB1038" s="6"/>
      <c r="CC1038" s="6"/>
      <c r="CD1038" s="6"/>
      <c r="CE1038" s="6"/>
      <c r="CF1038" s="6"/>
      <c r="CG1038" s="6"/>
      <c r="CH1038" s="6"/>
      <c r="CI1038" s="6"/>
      <c r="CJ1038" s="6"/>
      <c r="CK1038" s="6"/>
      <c r="CL1038" s="6"/>
      <c r="CM1038" s="6"/>
      <c r="CN1038" s="6"/>
      <c r="CO1038" s="6"/>
      <c r="CP1038" s="6"/>
      <c r="CQ1038" s="6"/>
      <c r="CR1038" s="6"/>
      <c r="CS1038" s="6"/>
      <c r="CT1038" s="6"/>
      <c r="CU1038" s="6"/>
      <c r="CV1038" s="6"/>
      <c r="CW1038" s="6"/>
      <c r="CX1038" s="6"/>
    </row>
    <row r="1039" spans="1:102" ht="41.25" customHeight="1">
      <c r="A1039" s="131">
        <v>7</v>
      </c>
      <c r="B1039" s="13" t="s">
        <v>39</v>
      </c>
      <c r="C1039" s="14" t="s">
        <v>20</v>
      </c>
      <c r="D1039" s="131" t="s">
        <v>119</v>
      </c>
      <c r="E1039" s="135">
        <v>3.2789999999999999</v>
      </c>
      <c r="F1039" s="16">
        <v>0</v>
      </c>
      <c r="G1039" s="96">
        <f t="shared" si="1431"/>
        <v>0</v>
      </c>
      <c r="H1039" s="18">
        <v>44347</v>
      </c>
      <c r="I1039" s="84">
        <v>44264</v>
      </c>
      <c r="J1039" s="134">
        <v>297</v>
      </c>
      <c r="K1039" s="141">
        <v>240</v>
      </c>
      <c r="L1039" s="14">
        <f t="shared" si="1432"/>
        <v>786.96</v>
      </c>
      <c r="M1039" s="141">
        <v>1168</v>
      </c>
      <c r="N1039" s="18">
        <v>43753</v>
      </c>
      <c r="O1039" s="141">
        <f t="shared" si="1424"/>
        <v>0</v>
      </c>
      <c r="P1039" s="19">
        <f t="shared" ref="P1039:P1048" si="1435">O1039*E1039</f>
        <v>0</v>
      </c>
      <c r="Q1039" s="131"/>
      <c r="R1039" s="17"/>
      <c r="S1039" s="28"/>
      <c r="T1039" s="28"/>
      <c r="U1039" s="16">
        <v>0</v>
      </c>
      <c r="V1039" s="14">
        <f t="shared" si="1426"/>
        <v>0</v>
      </c>
      <c r="W1039" s="71"/>
      <c r="X1039" s="83"/>
      <c r="AF1039" s="22"/>
      <c r="AG1039" s="22"/>
      <c r="AH1039" s="6"/>
      <c r="AI1039" s="6"/>
      <c r="AJ1039" s="6"/>
      <c r="AK1039" s="6"/>
      <c r="AL1039" s="6"/>
      <c r="AM1039" s="6"/>
      <c r="AN1039" s="6"/>
      <c r="AO1039" s="6"/>
      <c r="AP1039" s="6"/>
      <c r="AQ1039" s="6"/>
      <c r="AR1039" s="6"/>
      <c r="AS1039" s="6"/>
      <c r="AT1039" s="6"/>
      <c r="AU1039" s="6"/>
      <c r="AV1039" s="6"/>
      <c r="AW1039" s="6"/>
      <c r="AX1039" s="6"/>
      <c r="AY1039" s="6"/>
      <c r="AZ1039" s="6"/>
      <c r="BA1039" s="6"/>
      <c r="BB1039" s="6"/>
      <c r="BC1039" s="6"/>
      <c r="BD1039" s="6"/>
      <c r="BE1039" s="6"/>
      <c r="BF1039" s="6"/>
      <c r="BG1039" s="6"/>
      <c r="BH1039" s="6"/>
      <c r="BI1039" s="6"/>
      <c r="BJ1039" s="6"/>
      <c r="BK1039" s="6"/>
      <c r="BL1039" s="6"/>
      <c r="BM1039" s="6"/>
      <c r="BN1039" s="6"/>
      <c r="BO1039" s="6"/>
      <c r="BP1039" s="6"/>
      <c r="BQ1039" s="6"/>
      <c r="BR1039" s="6"/>
      <c r="BS1039" s="6"/>
      <c r="BT1039" s="6"/>
      <c r="BU1039" s="6"/>
      <c r="BV1039" s="6"/>
      <c r="BW1039" s="6"/>
      <c r="BX1039" s="6"/>
      <c r="BY1039" s="6"/>
      <c r="BZ1039" s="6"/>
      <c r="CA1039" s="6"/>
      <c r="CB1039" s="6"/>
      <c r="CC1039" s="6"/>
      <c r="CD1039" s="6"/>
      <c r="CE1039" s="6"/>
      <c r="CF1039" s="6"/>
      <c r="CG1039" s="6"/>
      <c r="CH1039" s="6"/>
      <c r="CI1039" s="6"/>
      <c r="CJ1039" s="6"/>
      <c r="CK1039" s="6"/>
      <c r="CL1039" s="6"/>
      <c r="CM1039" s="6"/>
      <c r="CN1039" s="6"/>
      <c r="CO1039" s="6"/>
      <c r="CP1039" s="6"/>
      <c r="CQ1039" s="6"/>
      <c r="CR1039" s="6"/>
      <c r="CS1039" s="6"/>
      <c r="CT1039" s="6"/>
      <c r="CU1039" s="6"/>
      <c r="CV1039" s="6"/>
      <c r="CW1039" s="6"/>
      <c r="CX1039" s="6"/>
    </row>
    <row r="1040" spans="1:102" ht="49.5" customHeight="1">
      <c r="A1040" s="131">
        <v>8</v>
      </c>
      <c r="B1040" s="13" t="s">
        <v>196</v>
      </c>
      <c r="C1040" s="14" t="s">
        <v>20</v>
      </c>
      <c r="D1040" s="131" t="s">
        <v>119</v>
      </c>
      <c r="E1040" s="23">
        <v>3.2789999999999999</v>
      </c>
      <c r="F1040" s="16">
        <v>0</v>
      </c>
      <c r="G1040" s="17">
        <f t="shared" si="1431"/>
        <v>0</v>
      </c>
      <c r="H1040" s="18">
        <v>44347</v>
      </c>
      <c r="I1040" s="84">
        <v>44287</v>
      </c>
      <c r="J1040" s="134">
        <v>670</v>
      </c>
      <c r="K1040" s="34">
        <v>540</v>
      </c>
      <c r="L1040" s="14">
        <f t="shared" si="1432"/>
        <v>1770.6599999999999</v>
      </c>
      <c r="M1040" s="141">
        <v>1168</v>
      </c>
      <c r="N1040" s="18">
        <v>43753</v>
      </c>
      <c r="O1040" s="141">
        <f t="shared" si="1424"/>
        <v>0</v>
      </c>
      <c r="P1040" s="19">
        <f t="shared" si="1435"/>
        <v>0</v>
      </c>
      <c r="Q1040" s="20"/>
      <c r="R1040" s="17"/>
      <c r="S1040" s="14"/>
      <c r="T1040" s="14"/>
      <c r="U1040" s="16">
        <v>0</v>
      </c>
      <c r="V1040" s="14">
        <f t="shared" si="1426"/>
        <v>0</v>
      </c>
      <c r="W1040" s="71"/>
      <c r="Y1040" s="21">
        <f>G1040-V1040</f>
        <v>0</v>
      </c>
      <c r="AE1040" s="22"/>
      <c r="AF1040" s="22"/>
    </row>
    <row r="1041" spans="1:102" ht="41.25" customHeight="1">
      <c r="A1041" s="131">
        <v>9</v>
      </c>
      <c r="B1041" s="13" t="s">
        <v>39</v>
      </c>
      <c r="C1041" s="14" t="s">
        <v>20</v>
      </c>
      <c r="D1041" s="131" t="s">
        <v>177</v>
      </c>
      <c r="E1041" s="135">
        <v>4.6639999999999997</v>
      </c>
      <c r="F1041" s="16">
        <v>500</v>
      </c>
      <c r="G1041" s="96">
        <f t="shared" ref="G1041" si="1436">F1041*E1041</f>
        <v>2332</v>
      </c>
      <c r="H1041" s="18">
        <v>45107</v>
      </c>
      <c r="I1041" s="84">
        <v>44321</v>
      </c>
      <c r="J1041" s="134">
        <v>1056</v>
      </c>
      <c r="K1041" s="141">
        <v>500</v>
      </c>
      <c r="L1041" s="14">
        <f t="shared" ref="L1041" si="1437">K1041*E1041</f>
        <v>2332</v>
      </c>
      <c r="M1041" s="141">
        <v>441</v>
      </c>
      <c r="N1041" s="18">
        <v>44305</v>
      </c>
      <c r="O1041" s="141">
        <f t="shared" si="1424"/>
        <v>22</v>
      </c>
      <c r="P1041" s="19">
        <f t="shared" si="1435"/>
        <v>102.60799999999999</v>
      </c>
      <c r="Q1041" s="131"/>
      <c r="R1041" s="17"/>
      <c r="S1041" s="28"/>
      <c r="T1041" s="28"/>
      <c r="U1041" s="16">
        <v>478</v>
      </c>
      <c r="V1041" s="14">
        <f t="shared" si="1426"/>
        <v>2229.3919999999998</v>
      </c>
      <c r="W1041" s="71"/>
      <c r="X1041" s="83"/>
      <c r="AF1041" s="22"/>
      <c r="AG1041" s="22"/>
    </row>
    <row r="1042" spans="1:102" ht="41.25" customHeight="1">
      <c r="A1042" s="131">
        <v>10</v>
      </c>
      <c r="B1042" s="13" t="s">
        <v>39</v>
      </c>
      <c r="C1042" s="14" t="s">
        <v>20</v>
      </c>
      <c r="D1042" s="131" t="s">
        <v>177</v>
      </c>
      <c r="E1042" s="135">
        <v>4.6639999999999997</v>
      </c>
      <c r="F1042" s="16">
        <v>110</v>
      </c>
      <c r="G1042" s="96">
        <f t="shared" ref="G1042" si="1438">F1042*E1042</f>
        <v>513.04</v>
      </c>
      <c r="H1042" s="18">
        <v>45107</v>
      </c>
      <c r="I1042" s="84">
        <v>44341</v>
      </c>
      <c r="J1042" s="134">
        <v>1172</v>
      </c>
      <c r="K1042" s="141">
        <v>240</v>
      </c>
      <c r="L1042" s="14">
        <f t="shared" ref="L1042:L1043" si="1439">K1042*E1042</f>
        <v>1119.3599999999999</v>
      </c>
      <c r="M1042" s="141">
        <v>441</v>
      </c>
      <c r="N1042" s="18">
        <v>44305</v>
      </c>
      <c r="O1042" s="141">
        <f t="shared" si="1424"/>
        <v>0</v>
      </c>
      <c r="P1042" s="19">
        <f t="shared" ref="P1042:P1043" si="1440">O1042*E1042</f>
        <v>0</v>
      </c>
      <c r="Q1042" s="131"/>
      <c r="R1042" s="17"/>
      <c r="S1042" s="28"/>
      <c r="T1042" s="28"/>
      <c r="U1042" s="16">
        <v>110</v>
      </c>
      <c r="V1042" s="14">
        <f t="shared" ref="V1042:V1043" si="1441">U1042*E1042</f>
        <v>513.04</v>
      </c>
      <c r="W1042" s="71"/>
      <c r="X1042" s="83"/>
      <c r="AF1042" s="22"/>
      <c r="AG1042" s="22"/>
    </row>
    <row r="1043" spans="1:102" ht="49.5" customHeight="1">
      <c r="A1043" s="131">
        <v>11</v>
      </c>
      <c r="B1043" s="13" t="s">
        <v>197</v>
      </c>
      <c r="C1043" s="14" t="s">
        <v>20</v>
      </c>
      <c r="D1043" s="131" t="s">
        <v>177</v>
      </c>
      <c r="E1043" s="23">
        <v>4.6639999999999997</v>
      </c>
      <c r="F1043" s="16">
        <v>0</v>
      </c>
      <c r="G1043" s="17">
        <f>F1043*E1043</f>
        <v>0</v>
      </c>
      <c r="H1043" s="18">
        <v>45107</v>
      </c>
      <c r="I1043" s="12">
        <v>44349</v>
      </c>
      <c r="J1043" s="134">
        <v>1289</v>
      </c>
      <c r="K1043" s="34">
        <v>240</v>
      </c>
      <c r="L1043" s="14">
        <f t="shared" si="1439"/>
        <v>1119.3599999999999</v>
      </c>
      <c r="M1043" s="141">
        <v>441</v>
      </c>
      <c r="N1043" s="18">
        <v>44305</v>
      </c>
      <c r="O1043" s="16">
        <f>K1043-U1043</f>
        <v>240</v>
      </c>
      <c r="P1043" s="19">
        <f t="shared" si="1440"/>
        <v>1119.3599999999999</v>
      </c>
      <c r="Q1043" s="20"/>
      <c r="R1043" s="17"/>
      <c r="S1043" s="14"/>
      <c r="T1043" s="14"/>
      <c r="U1043" s="16">
        <v>0</v>
      </c>
      <c r="V1043" s="14">
        <f t="shared" si="1441"/>
        <v>0</v>
      </c>
      <c r="W1043" s="71"/>
      <c r="Y1043" s="21">
        <f>G1043-V1043</f>
        <v>0</v>
      </c>
      <c r="AE1043" s="22"/>
      <c r="AF1043" s="22"/>
    </row>
    <row r="1044" spans="1:102" ht="49.5" customHeight="1">
      <c r="A1044" s="131">
        <v>12</v>
      </c>
      <c r="B1044" s="13" t="s">
        <v>197</v>
      </c>
      <c r="C1044" s="14" t="s">
        <v>20</v>
      </c>
      <c r="D1044" s="131" t="s">
        <v>177</v>
      </c>
      <c r="E1044" s="23">
        <v>4.6639999999999997</v>
      </c>
      <c r="F1044" s="16">
        <v>0</v>
      </c>
      <c r="G1044" s="17">
        <f>F1044*E1044</f>
        <v>0</v>
      </c>
      <c r="H1044" s="18">
        <v>45107</v>
      </c>
      <c r="I1044" s="84">
        <v>44361</v>
      </c>
      <c r="J1044" s="134">
        <v>1522</v>
      </c>
      <c r="K1044" s="34">
        <v>240</v>
      </c>
      <c r="L1044" s="14">
        <f t="shared" ref="L1044" si="1442">K1044*E1044</f>
        <v>1119.3599999999999</v>
      </c>
      <c r="M1044" s="141">
        <v>441</v>
      </c>
      <c r="N1044" s="18">
        <v>44305</v>
      </c>
      <c r="O1044" s="16">
        <f>K1044-U1044</f>
        <v>0</v>
      </c>
      <c r="P1044" s="19">
        <f t="shared" ref="P1044" si="1443">O1044*E1044</f>
        <v>0</v>
      </c>
      <c r="Q1044" s="20"/>
      <c r="R1044" s="17"/>
      <c r="S1044" s="14"/>
      <c r="T1044" s="14"/>
      <c r="U1044" s="16">
        <f>K1044</f>
        <v>240</v>
      </c>
      <c r="V1044" s="14">
        <f t="shared" ref="V1044" si="1444">U1044*E1044</f>
        <v>1119.3599999999999</v>
      </c>
      <c r="W1044" s="71"/>
      <c r="Y1044" s="21">
        <f>G1044-V1044</f>
        <v>-1119.3599999999999</v>
      </c>
      <c r="AE1044" s="22"/>
      <c r="AF1044" s="22"/>
    </row>
    <row r="1045" spans="1:102" ht="50.25" customHeight="1">
      <c r="A1045" s="131">
        <v>13</v>
      </c>
      <c r="B1045" s="13" t="s">
        <v>45</v>
      </c>
      <c r="C1045" s="14" t="s">
        <v>20</v>
      </c>
      <c r="D1045" s="131" t="s">
        <v>186</v>
      </c>
      <c r="E1045" s="96">
        <v>5.4130000000000003</v>
      </c>
      <c r="F1045" s="141">
        <v>212</v>
      </c>
      <c r="G1045" s="96">
        <f t="shared" ref="G1045:G1048" si="1445">F1045*E1045</f>
        <v>1147.556</v>
      </c>
      <c r="H1045" s="18">
        <v>44804</v>
      </c>
      <c r="I1045" s="12">
        <v>44271</v>
      </c>
      <c r="J1045" s="134">
        <v>386</v>
      </c>
      <c r="K1045" s="141">
        <v>500</v>
      </c>
      <c r="L1045" s="14">
        <f>K1045*E1045</f>
        <v>2706.5</v>
      </c>
      <c r="M1045" s="141">
        <v>260</v>
      </c>
      <c r="N1045" s="18">
        <v>44008</v>
      </c>
      <c r="O1045" s="141">
        <f t="shared" si="1424"/>
        <v>41</v>
      </c>
      <c r="P1045" s="19">
        <f t="shared" si="1435"/>
        <v>221.93300000000002</v>
      </c>
      <c r="Q1045" s="97"/>
      <c r="R1045" s="14"/>
      <c r="S1045" s="14"/>
      <c r="T1045" s="14"/>
      <c r="U1045" s="141">
        <v>171</v>
      </c>
      <c r="V1045" s="14">
        <f t="shared" si="1426"/>
        <v>925.62300000000005</v>
      </c>
      <c r="W1045" s="71"/>
      <c r="X1045" s="83"/>
      <c r="AF1045" s="22"/>
      <c r="AG1045" s="22"/>
    </row>
    <row r="1046" spans="1:102" ht="50.25" customHeight="1">
      <c r="A1046" s="131">
        <v>14</v>
      </c>
      <c r="B1046" s="13" t="s">
        <v>45</v>
      </c>
      <c r="C1046" s="14" t="s">
        <v>20</v>
      </c>
      <c r="D1046" s="131" t="s">
        <v>186</v>
      </c>
      <c r="E1046" s="96">
        <v>5.4130000000000003</v>
      </c>
      <c r="F1046" s="16">
        <v>0</v>
      </c>
      <c r="G1046" s="96">
        <f t="shared" si="1445"/>
        <v>0</v>
      </c>
      <c r="H1046" s="18">
        <v>44804</v>
      </c>
      <c r="I1046" s="12">
        <v>44349</v>
      </c>
      <c r="J1046" s="134">
        <v>1289</v>
      </c>
      <c r="K1046" s="141">
        <v>200</v>
      </c>
      <c r="L1046" s="14">
        <f t="shared" ref="L1046" si="1446">K1046*E1046</f>
        <v>1082.6000000000001</v>
      </c>
      <c r="M1046" s="141">
        <v>260</v>
      </c>
      <c r="N1046" s="18">
        <v>44008</v>
      </c>
      <c r="O1046" s="16">
        <f>K1046-U1046</f>
        <v>0</v>
      </c>
      <c r="P1046" s="19">
        <f t="shared" si="1435"/>
        <v>0</v>
      </c>
      <c r="Q1046" s="20"/>
      <c r="R1046" s="17"/>
      <c r="S1046" s="14"/>
      <c r="T1046" s="14"/>
      <c r="U1046" s="16">
        <f>K1046</f>
        <v>200</v>
      </c>
      <c r="V1046" s="14">
        <f t="shared" si="1426"/>
        <v>1082.6000000000001</v>
      </c>
      <c r="W1046" s="71"/>
      <c r="X1046" s="83"/>
      <c r="AF1046" s="22"/>
      <c r="AG1046" s="22"/>
    </row>
    <row r="1047" spans="1:102" s="27" customFormat="1" ht="52.5" customHeight="1">
      <c r="A1047" s="131">
        <v>15</v>
      </c>
      <c r="B1047" s="13" t="s">
        <v>187</v>
      </c>
      <c r="C1047" s="14" t="s">
        <v>20</v>
      </c>
      <c r="D1047" s="131" t="s">
        <v>185</v>
      </c>
      <c r="E1047" s="23">
        <v>3.8170000000000002</v>
      </c>
      <c r="F1047" s="16">
        <v>0</v>
      </c>
      <c r="G1047" s="17">
        <f t="shared" si="1445"/>
        <v>0</v>
      </c>
      <c r="H1047" s="18">
        <v>44651</v>
      </c>
      <c r="I1047" s="12">
        <v>44271</v>
      </c>
      <c r="J1047" s="134">
        <v>386</v>
      </c>
      <c r="K1047" s="141">
        <v>100</v>
      </c>
      <c r="L1047" s="14">
        <f t="shared" ref="L1047:L1048" si="1447">K1047*E1047</f>
        <v>381.70000000000005</v>
      </c>
      <c r="M1047" s="141">
        <v>273</v>
      </c>
      <c r="N1047" s="18">
        <v>44267</v>
      </c>
      <c r="O1047" s="141">
        <f t="shared" si="1424"/>
        <v>0</v>
      </c>
      <c r="P1047" s="19">
        <f t="shared" si="1435"/>
        <v>0</v>
      </c>
      <c r="Q1047" s="20"/>
      <c r="R1047" s="17"/>
      <c r="S1047" s="14"/>
      <c r="T1047" s="14"/>
      <c r="U1047" s="16">
        <v>0</v>
      </c>
      <c r="V1047" s="14">
        <f t="shared" ref="V1047:V1048" si="1448">U1047*E1047</f>
        <v>0</v>
      </c>
      <c r="W1047" s="71"/>
      <c r="X1047" s="24"/>
      <c r="Y1047" s="21">
        <f t="shared" ref="Y1047:Y1048" si="1449">G1047-V1047</f>
        <v>0</v>
      </c>
      <c r="Z1047" s="25"/>
      <c r="AA1047" s="25"/>
      <c r="AB1047" s="26"/>
      <c r="AC1047" s="26"/>
      <c r="AD1047" s="26"/>
      <c r="AE1047" s="22"/>
      <c r="AF1047" s="22"/>
      <c r="AG1047" s="26"/>
      <c r="AH1047" s="26"/>
      <c r="AI1047" s="26"/>
      <c r="AJ1047" s="26"/>
      <c r="AK1047" s="26"/>
      <c r="AL1047" s="26"/>
      <c r="AM1047" s="26"/>
      <c r="AN1047" s="26"/>
      <c r="AO1047" s="26"/>
      <c r="AP1047" s="26"/>
      <c r="AQ1047" s="26"/>
      <c r="AR1047" s="26"/>
      <c r="AS1047" s="26"/>
      <c r="AT1047" s="26"/>
      <c r="AU1047" s="26"/>
      <c r="AV1047" s="26"/>
      <c r="AW1047" s="26"/>
      <c r="AX1047" s="26"/>
      <c r="AY1047" s="26"/>
      <c r="AZ1047" s="26"/>
      <c r="BA1047" s="26"/>
      <c r="BB1047" s="26"/>
      <c r="BC1047" s="26"/>
      <c r="BD1047" s="26"/>
      <c r="BE1047" s="26"/>
      <c r="BF1047" s="26"/>
      <c r="BG1047" s="26"/>
      <c r="BH1047" s="26"/>
      <c r="BI1047" s="26"/>
      <c r="BJ1047" s="26"/>
      <c r="BK1047" s="26"/>
      <c r="BL1047" s="26"/>
      <c r="BM1047" s="26"/>
      <c r="BN1047" s="26"/>
      <c r="BO1047" s="26"/>
      <c r="BP1047" s="26"/>
      <c r="BQ1047" s="26"/>
      <c r="BR1047" s="26"/>
      <c r="BS1047" s="26"/>
      <c r="BT1047" s="26"/>
      <c r="BU1047" s="26"/>
      <c r="BV1047" s="26"/>
      <c r="BW1047" s="26"/>
      <c r="BX1047" s="26"/>
      <c r="BY1047" s="26"/>
      <c r="BZ1047" s="26"/>
      <c r="CA1047" s="26"/>
      <c r="CB1047" s="26"/>
      <c r="CC1047" s="26"/>
      <c r="CD1047" s="26"/>
      <c r="CE1047" s="26"/>
      <c r="CF1047" s="26"/>
      <c r="CG1047" s="26"/>
      <c r="CH1047" s="26"/>
      <c r="CI1047" s="26"/>
      <c r="CJ1047" s="26"/>
      <c r="CK1047" s="26"/>
      <c r="CL1047" s="26"/>
      <c r="CM1047" s="26"/>
      <c r="CN1047" s="26"/>
      <c r="CO1047" s="26"/>
      <c r="CP1047" s="26"/>
      <c r="CQ1047" s="26"/>
      <c r="CR1047" s="26"/>
      <c r="CS1047" s="26"/>
      <c r="CT1047" s="26"/>
      <c r="CU1047" s="26"/>
      <c r="CV1047" s="26"/>
      <c r="CW1047" s="26"/>
      <c r="CX1047" s="26"/>
    </row>
    <row r="1048" spans="1:102" s="27" customFormat="1" ht="52.5" customHeight="1">
      <c r="A1048" s="131">
        <v>16</v>
      </c>
      <c r="B1048" s="13" t="s">
        <v>187</v>
      </c>
      <c r="C1048" s="14" t="s">
        <v>20</v>
      </c>
      <c r="D1048" s="131" t="s">
        <v>185</v>
      </c>
      <c r="E1048" s="23">
        <v>3.8170000000000002</v>
      </c>
      <c r="F1048" s="16">
        <v>0</v>
      </c>
      <c r="G1048" s="17">
        <f t="shared" si="1445"/>
        <v>0</v>
      </c>
      <c r="H1048" s="18">
        <v>44651</v>
      </c>
      <c r="I1048" s="84">
        <v>44287</v>
      </c>
      <c r="J1048" s="134">
        <v>670</v>
      </c>
      <c r="K1048" s="141">
        <v>140</v>
      </c>
      <c r="L1048" s="14">
        <f t="shared" si="1447"/>
        <v>534.38</v>
      </c>
      <c r="M1048" s="141">
        <v>273</v>
      </c>
      <c r="N1048" s="18">
        <v>44267</v>
      </c>
      <c r="O1048" s="141">
        <f t="shared" si="1424"/>
        <v>0</v>
      </c>
      <c r="P1048" s="19">
        <f t="shared" si="1435"/>
        <v>0</v>
      </c>
      <c r="Q1048" s="20"/>
      <c r="R1048" s="17"/>
      <c r="S1048" s="14"/>
      <c r="T1048" s="14"/>
      <c r="U1048" s="16">
        <v>0</v>
      </c>
      <c r="V1048" s="14">
        <f t="shared" si="1448"/>
        <v>0</v>
      </c>
      <c r="W1048" s="71"/>
      <c r="X1048" s="24"/>
      <c r="Y1048" s="21">
        <f t="shared" si="1449"/>
        <v>0</v>
      </c>
      <c r="Z1048" s="25"/>
      <c r="AA1048" s="25"/>
      <c r="AB1048" s="26"/>
      <c r="AC1048" s="26"/>
      <c r="AD1048" s="26"/>
      <c r="AE1048" s="22"/>
      <c r="AF1048" s="22"/>
      <c r="AG1048" s="26"/>
      <c r="AH1048" s="26"/>
      <c r="AI1048" s="26"/>
      <c r="AJ1048" s="26"/>
      <c r="AK1048" s="26"/>
      <c r="AL1048" s="26"/>
      <c r="AM1048" s="26"/>
      <c r="AN1048" s="26"/>
      <c r="AO1048" s="26"/>
      <c r="AP1048" s="26"/>
      <c r="AQ1048" s="26"/>
      <c r="AR1048" s="26"/>
      <c r="AS1048" s="26"/>
      <c r="AT1048" s="26"/>
      <c r="AU1048" s="26"/>
      <c r="AV1048" s="26"/>
      <c r="AW1048" s="26"/>
      <c r="AX1048" s="26"/>
      <c r="AY1048" s="26"/>
      <c r="AZ1048" s="26"/>
      <c r="BA1048" s="26"/>
      <c r="BB1048" s="26"/>
      <c r="BC1048" s="26"/>
      <c r="BD1048" s="26"/>
      <c r="BE1048" s="26"/>
      <c r="BF1048" s="26"/>
      <c r="BG1048" s="26"/>
      <c r="BH1048" s="26"/>
      <c r="BI1048" s="26"/>
      <c r="BJ1048" s="26"/>
      <c r="BK1048" s="26"/>
      <c r="BL1048" s="26"/>
      <c r="BM1048" s="26"/>
      <c r="BN1048" s="26"/>
      <c r="BO1048" s="26"/>
      <c r="BP1048" s="26"/>
      <c r="BQ1048" s="26"/>
      <c r="BR1048" s="26"/>
      <c r="BS1048" s="26"/>
      <c r="BT1048" s="26"/>
      <c r="BU1048" s="26"/>
      <c r="BV1048" s="26"/>
      <c r="BW1048" s="26"/>
      <c r="BX1048" s="26"/>
      <c r="BY1048" s="26"/>
      <c r="BZ1048" s="26"/>
      <c r="CA1048" s="26"/>
      <c r="CB1048" s="26"/>
      <c r="CC1048" s="26"/>
      <c r="CD1048" s="26"/>
      <c r="CE1048" s="26"/>
      <c r="CF1048" s="26"/>
      <c r="CG1048" s="26"/>
      <c r="CH1048" s="26"/>
      <c r="CI1048" s="26"/>
      <c r="CJ1048" s="26"/>
      <c r="CK1048" s="26"/>
      <c r="CL1048" s="26"/>
      <c r="CM1048" s="26"/>
      <c r="CN1048" s="26"/>
      <c r="CO1048" s="26"/>
      <c r="CP1048" s="26"/>
      <c r="CQ1048" s="26"/>
      <c r="CR1048" s="26"/>
      <c r="CS1048" s="26"/>
      <c r="CT1048" s="26"/>
      <c r="CU1048" s="26"/>
      <c r="CV1048" s="26"/>
      <c r="CW1048" s="26"/>
      <c r="CX1048" s="26"/>
    </row>
    <row r="1049" spans="1:102" ht="50.25" customHeight="1">
      <c r="A1049" s="131">
        <v>17</v>
      </c>
      <c r="B1049" s="13" t="s">
        <v>45</v>
      </c>
      <c r="C1049" s="14" t="s">
        <v>20</v>
      </c>
      <c r="D1049" s="131" t="s">
        <v>128</v>
      </c>
      <c r="E1049" s="96">
        <v>5.08</v>
      </c>
      <c r="F1049" s="141">
        <v>0</v>
      </c>
      <c r="G1049" s="96">
        <f t="shared" ref="G1049:G1050" si="1450">F1049*E1049</f>
        <v>0</v>
      </c>
      <c r="H1049" s="18">
        <v>44469</v>
      </c>
      <c r="I1049" s="12"/>
      <c r="J1049" s="134"/>
      <c r="K1049" s="141"/>
      <c r="L1049" s="14">
        <f t="shared" ref="L1049" si="1451">K1049*E1049</f>
        <v>0</v>
      </c>
      <c r="M1049" s="141">
        <v>419</v>
      </c>
      <c r="N1049" s="18">
        <v>43935</v>
      </c>
      <c r="O1049" s="141">
        <f t="shared" si="1424"/>
        <v>0</v>
      </c>
      <c r="P1049" s="19">
        <f t="shared" ref="P1049:P1050" si="1452">O1049*E1049</f>
        <v>0</v>
      </c>
      <c r="Q1049" s="97"/>
      <c r="R1049" s="14"/>
      <c r="S1049" s="14"/>
      <c r="T1049" s="14"/>
      <c r="U1049" s="141">
        <v>0</v>
      </c>
      <c r="V1049" s="14">
        <f t="shared" ref="V1049" si="1453">U1049*E1049</f>
        <v>0</v>
      </c>
      <c r="W1049" s="71"/>
      <c r="X1049" s="83"/>
      <c r="AF1049" s="22"/>
      <c r="AG1049" s="22"/>
    </row>
    <row r="1050" spans="1:102" ht="50.25" customHeight="1">
      <c r="A1050" s="131">
        <v>18</v>
      </c>
      <c r="B1050" s="13" t="s">
        <v>45</v>
      </c>
      <c r="C1050" s="14" t="s">
        <v>20</v>
      </c>
      <c r="D1050" s="131" t="s">
        <v>186</v>
      </c>
      <c r="E1050" s="96">
        <v>5.4130000000000003</v>
      </c>
      <c r="F1050" s="141">
        <v>200</v>
      </c>
      <c r="G1050" s="96">
        <f t="shared" si="1450"/>
        <v>1082.6000000000001</v>
      </c>
      <c r="H1050" s="18">
        <v>44804</v>
      </c>
      <c r="I1050" s="84">
        <v>44341</v>
      </c>
      <c r="J1050" s="134">
        <v>1172</v>
      </c>
      <c r="K1050" s="141">
        <v>200</v>
      </c>
      <c r="L1050" s="14">
        <f>K1050*E1050</f>
        <v>1082.6000000000001</v>
      </c>
      <c r="M1050" s="141">
        <v>260</v>
      </c>
      <c r="N1050" s="18">
        <v>44266</v>
      </c>
      <c r="O1050" s="141">
        <f t="shared" si="1424"/>
        <v>200</v>
      </c>
      <c r="P1050" s="19">
        <f t="shared" si="1452"/>
        <v>1082.6000000000001</v>
      </c>
      <c r="Q1050" s="97"/>
      <c r="R1050" s="14"/>
      <c r="S1050" s="14"/>
      <c r="T1050" s="14"/>
      <c r="U1050" s="141">
        <v>0</v>
      </c>
      <c r="V1050" s="14">
        <f>U1050*E1050</f>
        <v>0</v>
      </c>
      <c r="W1050" s="71"/>
      <c r="X1050" s="83"/>
      <c r="AF1050" s="22"/>
      <c r="AG1050" s="22"/>
    </row>
    <row r="1051" spans="1:102" ht="25.5" customHeight="1">
      <c r="A1051" s="131">
        <v>19</v>
      </c>
      <c r="B1051" s="13" t="s">
        <v>35</v>
      </c>
      <c r="C1051" s="14" t="s">
        <v>20</v>
      </c>
      <c r="D1051" s="131" t="s">
        <v>82</v>
      </c>
      <c r="E1051" s="14">
        <v>16.91</v>
      </c>
      <c r="F1051" s="131">
        <v>0</v>
      </c>
      <c r="G1051" s="17">
        <f t="shared" ref="G1051:G1076" si="1454">F1051*E1051</f>
        <v>0</v>
      </c>
      <c r="H1051" s="18">
        <v>44351</v>
      </c>
      <c r="I1051" s="12"/>
      <c r="J1051" s="134"/>
      <c r="K1051" s="141"/>
      <c r="L1051" s="85">
        <f t="shared" ref="L1051:L1076" si="1455">K1051*E1051</f>
        <v>0</v>
      </c>
      <c r="M1051" s="141">
        <v>158</v>
      </c>
      <c r="N1051" s="18">
        <v>43873</v>
      </c>
      <c r="O1051" s="141">
        <f t="shared" si="1424"/>
        <v>0</v>
      </c>
      <c r="P1051" s="19">
        <f t="shared" si="1434"/>
        <v>0</v>
      </c>
      <c r="Q1051" s="131"/>
      <c r="R1051" s="131"/>
      <c r="S1051" s="131"/>
      <c r="T1051" s="131"/>
      <c r="U1051" s="131">
        <v>0</v>
      </c>
      <c r="V1051" s="17">
        <f t="shared" ref="V1051:V1076" si="1456">U1051*E1051</f>
        <v>0</v>
      </c>
      <c r="W1051" s="81"/>
      <c r="X1051" s="83"/>
      <c r="AF1051" s="22"/>
      <c r="AG1051" s="22"/>
      <c r="AH1051" s="6"/>
      <c r="AI1051" s="6"/>
      <c r="AJ1051" s="6"/>
      <c r="AK1051" s="6"/>
      <c r="AL1051" s="6"/>
      <c r="AM1051" s="6"/>
      <c r="AN1051" s="6"/>
      <c r="AO1051" s="6"/>
      <c r="AP1051" s="6"/>
      <c r="AQ1051" s="6"/>
      <c r="AR1051" s="6"/>
      <c r="AS1051" s="6"/>
      <c r="AT1051" s="6"/>
      <c r="AU1051" s="6"/>
      <c r="AV1051" s="6"/>
      <c r="AW1051" s="6"/>
      <c r="AX1051" s="6"/>
      <c r="AY1051" s="6"/>
      <c r="AZ1051" s="6"/>
      <c r="BA1051" s="6"/>
      <c r="BB1051" s="6"/>
      <c r="BC1051" s="6"/>
      <c r="BD1051" s="6"/>
      <c r="BE1051" s="6"/>
      <c r="BF1051" s="6"/>
      <c r="BG1051" s="6"/>
      <c r="BH1051" s="6"/>
      <c r="BI1051" s="6"/>
      <c r="BJ1051" s="6"/>
      <c r="BK1051" s="6"/>
      <c r="BL1051" s="6"/>
      <c r="BM1051" s="6"/>
      <c r="BN1051" s="6"/>
      <c r="BO1051" s="6"/>
      <c r="BP1051" s="6"/>
      <c r="BQ1051" s="6"/>
      <c r="BR1051" s="6"/>
      <c r="BS1051" s="6"/>
      <c r="BT1051" s="6"/>
      <c r="BU1051" s="6"/>
      <c r="BV1051" s="6"/>
      <c r="BW1051" s="6"/>
      <c r="BX1051" s="6"/>
      <c r="BY1051" s="6"/>
      <c r="BZ1051" s="6"/>
      <c r="CA1051" s="6"/>
      <c r="CB1051" s="6"/>
      <c r="CC1051" s="6"/>
      <c r="CD1051" s="6"/>
      <c r="CE1051" s="6"/>
      <c r="CF1051" s="6"/>
      <c r="CG1051" s="6"/>
      <c r="CH1051" s="6"/>
      <c r="CI1051" s="6"/>
      <c r="CJ1051" s="6"/>
      <c r="CK1051" s="6"/>
      <c r="CL1051" s="6"/>
      <c r="CM1051" s="6"/>
      <c r="CN1051" s="6"/>
      <c r="CO1051" s="6"/>
      <c r="CP1051" s="6"/>
      <c r="CQ1051" s="6"/>
      <c r="CR1051" s="6"/>
      <c r="CS1051" s="6"/>
      <c r="CT1051" s="6"/>
      <c r="CU1051" s="6"/>
      <c r="CV1051" s="6"/>
      <c r="CW1051" s="6"/>
      <c r="CX1051" s="6"/>
    </row>
    <row r="1052" spans="1:102" ht="25.5" customHeight="1">
      <c r="A1052" s="131">
        <v>20</v>
      </c>
      <c r="B1052" s="13" t="s">
        <v>35</v>
      </c>
      <c r="C1052" s="14" t="s">
        <v>20</v>
      </c>
      <c r="D1052" s="131" t="s">
        <v>140</v>
      </c>
      <c r="E1052" s="14">
        <v>16.91</v>
      </c>
      <c r="F1052" s="131">
        <v>0</v>
      </c>
      <c r="G1052" s="17">
        <f t="shared" ref="G1052" si="1457">F1052*E1052</f>
        <v>0</v>
      </c>
      <c r="H1052" s="18">
        <v>44351</v>
      </c>
      <c r="I1052" s="84">
        <v>44216</v>
      </c>
      <c r="J1052" s="134">
        <v>108</v>
      </c>
      <c r="K1052" s="141">
        <v>335</v>
      </c>
      <c r="L1052" s="85">
        <f t="shared" ref="L1052" si="1458">K1052*E1052</f>
        <v>5664.85</v>
      </c>
      <c r="M1052" s="141">
        <v>158</v>
      </c>
      <c r="N1052" s="18">
        <v>43873</v>
      </c>
      <c r="O1052" s="141">
        <f t="shared" si="1424"/>
        <v>0</v>
      </c>
      <c r="P1052" s="19">
        <f t="shared" si="1434"/>
        <v>0</v>
      </c>
      <c r="Q1052" s="131"/>
      <c r="R1052" s="131"/>
      <c r="S1052" s="131"/>
      <c r="T1052" s="131"/>
      <c r="U1052" s="131">
        <v>0</v>
      </c>
      <c r="V1052" s="17">
        <f t="shared" ref="V1052" si="1459">U1052*E1052</f>
        <v>0</v>
      </c>
      <c r="W1052" s="81"/>
      <c r="X1052" s="83"/>
      <c r="AF1052" s="22"/>
      <c r="AG1052" s="22"/>
      <c r="AH1052" s="6"/>
      <c r="AI1052" s="6"/>
      <c r="AJ1052" s="6"/>
      <c r="AK1052" s="6"/>
      <c r="AL1052" s="6"/>
      <c r="AM1052" s="6"/>
      <c r="AN1052" s="6"/>
      <c r="AO1052" s="6"/>
      <c r="AP1052" s="6"/>
      <c r="AQ1052" s="6"/>
      <c r="AR1052" s="6"/>
      <c r="AS1052" s="6"/>
      <c r="AT1052" s="6"/>
      <c r="AU1052" s="6"/>
      <c r="AV1052" s="6"/>
      <c r="AW1052" s="6"/>
      <c r="AX1052" s="6"/>
      <c r="AY1052" s="6"/>
      <c r="AZ1052" s="6"/>
      <c r="BA1052" s="6"/>
      <c r="BB1052" s="6"/>
      <c r="BC1052" s="6"/>
      <c r="BD1052" s="6"/>
      <c r="BE1052" s="6"/>
      <c r="BF1052" s="6"/>
      <c r="BG1052" s="6"/>
      <c r="BH1052" s="6"/>
      <c r="BI1052" s="6"/>
      <c r="BJ1052" s="6"/>
      <c r="BK1052" s="6"/>
      <c r="BL1052" s="6"/>
      <c r="BM1052" s="6"/>
      <c r="BN1052" s="6"/>
      <c r="BO1052" s="6"/>
      <c r="BP1052" s="6"/>
      <c r="BQ1052" s="6"/>
      <c r="BR1052" s="6"/>
      <c r="BS1052" s="6"/>
      <c r="BT1052" s="6"/>
      <c r="BU1052" s="6"/>
      <c r="BV1052" s="6"/>
      <c r="BW1052" s="6"/>
      <c r="BX1052" s="6"/>
      <c r="BY1052" s="6"/>
      <c r="BZ1052" s="6"/>
      <c r="CA1052" s="6"/>
      <c r="CB1052" s="6"/>
      <c r="CC1052" s="6"/>
      <c r="CD1052" s="6"/>
      <c r="CE1052" s="6"/>
      <c r="CF1052" s="6"/>
      <c r="CG1052" s="6"/>
      <c r="CH1052" s="6"/>
      <c r="CI1052" s="6"/>
      <c r="CJ1052" s="6"/>
      <c r="CK1052" s="6"/>
      <c r="CL1052" s="6"/>
      <c r="CM1052" s="6"/>
      <c r="CN1052" s="6"/>
      <c r="CO1052" s="6"/>
      <c r="CP1052" s="6"/>
      <c r="CQ1052" s="6"/>
      <c r="CR1052" s="6"/>
      <c r="CS1052" s="6"/>
      <c r="CT1052" s="6"/>
      <c r="CU1052" s="6"/>
      <c r="CV1052" s="6"/>
      <c r="CW1052" s="6"/>
      <c r="CX1052" s="6"/>
    </row>
    <row r="1053" spans="1:102" ht="25.5" customHeight="1">
      <c r="A1053" s="131">
        <v>21</v>
      </c>
      <c r="B1053" s="13" t="s">
        <v>35</v>
      </c>
      <c r="C1053" s="14" t="s">
        <v>20</v>
      </c>
      <c r="D1053" s="131" t="s">
        <v>140</v>
      </c>
      <c r="E1053" s="14">
        <v>16.91</v>
      </c>
      <c r="F1053" s="131">
        <v>0</v>
      </c>
      <c r="G1053" s="17">
        <f>F1053*E1053</f>
        <v>0</v>
      </c>
      <c r="H1053" s="18">
        <v>44325</v>
      </c>
      <c r="I1053" s="84">
        <v>44264</v>
      </c>
      <c r="J1053" s="134">
        <v>297</v>
      </c>
      <c r="K1053" s="141">
        <v>250</v>
      </c>
      <c r="L1053" s="85">
        <f>K1053*E1053</f>
        <v>4227.5</v>
      </c>
      <c r="M1053" s="141">
        <v>225</v>
      </c>
      <c r="N1053" s="18">
        <v>44259</v>
      </c>
      <c r="O1053" s="141">
        <f t="shared" si="1424"/>
        <v>0</v>
      </c>
      <c r="P1053" s="19">
        <f t="shared" si="1434"/>
        <v>0</v>
      </c>
      <c r="Q1053" s="131"/>
      <c r="R1053" s="131"/>
      <c r="S1053" s="131"/>
      <c r="T1053" s="131"/>
      <c r="U1053" s="131">
        <v>0</v>
      </c>
      <c r="V1053" s="17">
        <f>U1053*E1053</f>
        <v>0</v>
      </c>
      <c r="W1053" s="81"/>
      <c r="X1053" s="83"/>
      <c r="AF1053" s="22"/>
      <c r="AG1053" s="22"/>
      <c r="AH1053" s="6"/>
      <c r="AI1053" s="6"/>
      <c r="AJ1053" s="6"/>
      <c r="AK1053" s="6"/>
      <c r="AL1053" s="6"/>
      <c r="AM1053" s="6"/>
      <c r="AN1053" s="6"/>
      <c r="AO1053" s="6"/>
      <c r="AP1053" s="6"/>
      <c r="AQ1053" s="6"/>
      <c r="AR1053" s="6"/>
      <c r="AS1053" s="6"/>
      <c r="AT1053" s="6"/>
      <c r="AU1053" s="6"/>
      <c r="AV1053" s="6"/>
      <c r="AW1053" s="6"/>
      <c r="AX1053" s="6"/>
      <c r="AY1053" s="6"/>
      <c r="AZ1053" s="6"/>
      <c r="BA1053" s="6"/>
      <c r="BB1053" s="6"/>
      <c r="BC1053" s="6"/>
      <c r="BD1053" s="6"/>
      <c r="BE1053" s="6"/>
      <c r="BF1053" s="6"/>
      <c r="BG1053" s="6"/>
      <c r="BH1053" s="6"/>
      <c r="BI1053" s="6"/>
      <c r="BJ1053" s="6"/>
      <c r="BK1053" s="6"/>
      <c r="BL1053" s="6"/>
      <c r="BM1053" s="6"/>
      <c r="BN1053" s="6"/>
      <c r="BO1053" s="6"/>
      <c r="BP1053" s="6"/>
      <c r="BQ1053" s="6"/>
      <c r="BR1053" s="6"/>
      <c r="BS1053" s="6"/>
      <c r="BT1053" s="6"/>
      <c r="BU1053" s="6"/>
      <c r="BV1053" s="6"/>
      <c r="BW1053" s="6"/>
      <c r="BX1053" s="6"/>
      <c r="BY1053" s="6"/>
      <c r="BZ1053" s="6"/>
      <c r="CA1053" s="6"/>
      <c r="CB1053" s="6"/>
      <c r="CC1053" s="6"/>
      <c r="CD1053" s="6"/>
      <c r="CE1053" s="6"/>
      <c r="CF1053" s="6"/>
      <c r="CG1053" s="6"/>
      <c r="CH1053" s="6"/>
      <c r="CI1053" s="6"/>
      <c r="CJ1053" s="6"/>
      <c r="CK1053" s="6"/>
      <c r="CL1053" s="6"/>
      <c r="CM1053" s="6"/>
      <c r="CN1053" s="6"/>
      <c r="CO1053" s="6"/>
      <c r="CP1053" s="6"/>
      <c r="CQ1053" s="6"/>
      <c r="CR1053" s="6"/>
      <c r="CS1053" s="6"/>
      <c r="CT1053" s="6"/>
      <c r="CU1053" s="6"/>
      <c r="CV1053" s="6"/>
      <c r="CW1053" s="6"/>
      <c r="CX1053" s="6"/>
    </row>
    <row r="1054" spans="1:102" ht="38.25" customHeight="1">
      <c r="A1054" s="131">
        <v>22</v>
      </c>
      <c r="B1054" s="13" t="s">
        <v>35</v>
      </c>
      <c r="C1054" s="14" t="s">
        <v>20</v>
      </c>
      <c r="D1054" s="131" t="s">
        <v>82</v>
      </c>
      <c r="E1054" s="14">
        <v>16.91</v>
      </c>
      <c r="F1054" s="144">
        <v>46</v>
      </c>
      <c r="G1054" s="17">
        <f t="shared" ref="G1054:G1055" si="1460">F1054*E1054</f>
        <v>777.86</v>
      </c>
      <c r="H1054" s="18">
        <v>44358</v>
      </c>
      <c r="I1054" s="84">
        <v>44321</v>
      </c>
      <c r="J1054" s="134">
        <v>1056</v>
      </c>
      <c r="K1054" s="141">
        <v>60</v>
      </c>
      <c r="L1054" s="85">
        <f t="shared" ref="L1054" si="1461">K1054*E1054</f>
        <v>1014.6</v>
      </c>
      <c r="M1054" s="141">
        <v>460</v>
      </c>
      <c r="N1054" s="18">
        <v>44308</v>
      </c>
      <c r="O1054" s="141">
        <f t="shared" si="1424"/>
        <v>46</v>
      </c>
      <c r="P1054" s="19">
        <f t="shared" si="1434"/>
        <v>777.86</v>
      </c>
      <c r="Q1054" s="131"/>
      <c r="R1054" s="131"/>
      <c r="S1054" s="131"/>
      <c r="T1054" s="131"/>
      <c r="U1054" s="144">
        <v>0</v>
      </c>
      <c r="V1054" s="17">
        <f t="shared" ref="V1054" si="1462">U1054*E1054</f>
        <v>0</v>
      </c>
      <c r="W1054" s="81"/>
      <c r="X1054" s="83"/>
      <c r="AF1054" s="22"/>
      <c r="AG1054" s="22"/>
    </row>
    <row r="1055" spans="1:102" ht="31.5" customHeight="1">
      <c r="A1055" s="131">
        <v>23</v>
      </c>
      <c r="B1055" s="13" t="s">
        <v>35</v>
      </c>
      <c r="C1055" s="14" t="s">
        <v>20</v>
      </c>
      <c r="D1055" s="131" t="s">
        <v>202</v>
      </c>
      <c r="E1055" s="14">
        <v>20.27</v>
      </c>
      <c r="F1055" s="131">
        <v>0</v>
      </c>
      <c r="G1055" s="17">
        <f t="shared" si="1460"/>
        <v>0</v>
      </c>
      <c r="H1055" s="18">
        <v>45091</v>
      </c>
      <c r="I1055" s="12">
        <v>44349</v>
      </c>
      <c r="J1055" s="134">
        <v>1289</v>
      </c>
      <c r="K1055" s="141">
        <v>300</v>
      </c>
      <c r="L1055" s="17">
        <f>K1055*E1055</f>
        <v>6081</v>
      </c>
      <c r="M1055" s="141">
        <v>597</v>
      </c>
      <c r="N1055" s="18">
        <v>44348</v>
      </c>
      <c r="O1055" s="16">
        <f>K1055-U1055</f>
        <v>147</v>
      </c>
      <c r="P1055" s="96">
        <f t="shared" si="1434"/>
        <v>2979.69</v>
      </c>
      <c r="Q1055" s="131"/>
      <c r="R1055" s="131"/>
      <c r="S1055" s="131"/>
      <c r="T1055" s="131"/>
      <c r="U1055" s="131">
        <v>153</v>
      </c>
      <c r="V1055" s="17">
        <f>U1055*E1055</f>
        <v>3101.31</v>
      </c>
      <c r="W1055" s="81"/>
      <c r="X1055" s="83"/>
      <c r="AF1055" s="22"/>
      <c r="AG1055" s="22"/>
    </row>
    <row r="1056" spans="1:102" ht="38.25" customHeight="1">
      <c r="A1056" s="131">
        <v>24</v>
      </c>
      <c r="B1056" s="13" t="s">
        <v>44</v>
      </c>
      <c r="C1056" s="14" t="s">
        <v>20</v>
      </c>
      <c r="D1056" s="131" t="s">
        <v>144</v>
      </c>
      <c r="E1056" s="96">
        <v>59.100999999999999</v>
      </c>
      <c r="F1056" s="141">
        <v>0</v>
      </c>
      <c r="G1056" s="96">
        <f>F1056*E1056</f>
        <v>0</v>
      </c>
      <c r="H1056" s="18">
        <v>44469</v>
      </c>
      <c r="I1056" s="84">
        <v>44216</v>
      </c>
      <c r="J1056" s="134">
        <v>108</v>
      </c>
      <c r="K1056" s="141">
        <v>200</v>
      </c>
      <c r="L1056" s="14">
        <f>K1056*E1056</f>
        <v>11820.2</v>
      </c>
      <c r="M1056" s="141">
        <v>1326</v>
      </c>
      <c r="N1056" s="18">
        <v>44161</v>
      </c>
      <c r="O1056" s="141">
        <f t="shared" si="1424"/>
        <v>0</v>
      </c>
      <c r="P1056" s="19">
        <f t="shared" si="1434"/>
        <v>0</v>
      </c>
      <c r="Q1056" s="97"/>
      <c r="R1056" s="14"/>
      <c r="S1056" s="14"/>
      <c r="T1056" s="14"/>
      <c r="U1056" s="141">
        <v>0</v>
      </c>
      <c r="V1056" s="14">
        <f>U1056*E1056</f>
        <v>0</v>
      </c>
      <c r="W1056" s="71"/>
      <c r="X1056" s="83">
        <f>G1056-V1056</f>
        <v>0</v>
      </c>
      <c r="AF1056" s="22"/>
      <c r="AG1056" s="22"/>
    </row>
    <row r="1057" spans="1:102" ht="38.25" customHeight="1">
      <c r="A1057" s="131">
        <v>25</v>
      </c>
      <c r="B1057" s="13" t="s">
        <v>44</v>
      </c>
      <c r="C1057" s="14" t="s">
        <v>20</v>
      </c>
      <c r="D1057" s="131" t="s">
        <v>144</v>
      </c>
      <c r="E1057" s="96">
        <v>59.100999999999999</v>
      </c>
      <c r="F1057" s="141">
        <v>0</v>
      </c>
      <c r="G1057" s="96">
        <f>F1057*E1057</f>
        <v>0</v>
      </c>
      <c r="H1057" s="18">
        <v>44469</v>
      </c>
      <c r="I1057" s="84">
        <v>44230</v>
      </c>
      <c r="J1057" s="134">
        <v>183</v>
      </c>
      <c r="K1057" s="141">
        <v>200</v>
      </c>
      <c r="L1057" s="14">
        <f>K1057*E1057</f>
        <v>11820.2</v>
      </c>
      <c r="M1057" s="141">
        <v>1326</v>
      </c>
      <c r="N1057" s="18">
        <v>44161</v>
      </c>
      <c r="O1057" s="141">
        <f t="shared" si="1424"/>
        <v>0</v>
      </c>
      <c r="P1057" s="19">
        <f t="shared" si="1434"/>
        <v>0</v>
      </c>
      <c r="Q1057" s="97"/>
      <c r="R1057" s="14"/>
      <c r="S1057" s="14"/>
      <c r="T1057" s="14"/>
      <c r="U1057" s="141">
        <v>0</v>
      </c>
      <c r="V1057" s="14">
        <f>U1057*E1057</f>
        <v>0</v>
      </c>
      <c r="W1057" s="71"/>
      <c r="X1057" s="83">
        <f>G1057-V1057</f>
        <v>0</v>
      </c>
      <c r="AF1057" s="22"/>
      <c r="AG1057" s="22"/>
    </row>
    <row r="1058" spans="1:102" ht="38.25" customHeight="1">
      <c r="A1058" s="131">
        <v>26</v>
      </c>
      <c r="B1058" s="13" t="s">
        <v>44</v>
      </c>
      <c r="C1058" s="14" t="s">
        <v>20</v>
      </c>
      <c r="D1058" s="131" t="s">
        <v>144</v>
      </c>
      <c r="E1058" s="96">
        <v>59.100999999999999</v>
      </c>
      <c r="F1058" s="16">
        <v>150</v>
      </c>
      <c r="G1058" s="96">
        <f t="shared" ref="G1058:G1060" si="1463">F1058*E1058</f>
        <v>8865.15</v>
      </c>
      <c r="H1058" s="18">
        <v>44469</v>
      </c>
      <c r="I1058" s="84">
        <v>44287</v>
      </c>
      <c r="J1058" s="134">
        <v>670</v>
      </c>
      <c r="K1058" s="141">
        <v>200</v>
      </c>
      <c r="L1058" s="14">
        <f t="shared" ref="L1058:L1060" si="1464">K1058*E1058</f>
        <v>11820.2</v>
      </c>
      <c r="M1058" s="141">
        <v>228</v>
      </c>
      <c r="N1058" s="18">
        <v>44259</v>
      </c>
      <c r="O1058" s="141">
        <f t="shared" si="1424"/>
        <v>150</v>
      </c>
      <c r="P1058" s="19">
        <f t="shared" si="1434"/>
        <v>8865.15</v>
      </c>
      <c r="Q1058" s="97"/>
      <c r="R1058" s="14"/>
      <c r="S1058" s="14"/>
      <c r="T1058" s="14"/>
      <c r="U1058" s="16">
        <v>0</v>
      </c>
      <c r="V1058" s="14">
        <f t="shared" ref="V1058:V1060" si="1465">U1058*E1058</f>
        <v>0</v>
      </c>
      <c r="W1058" s="71"/>
      <c r="X1058" s="83">
        <f t="shared" ref="X1058:X1059" si="1466">G1058-V1058</f>
        <v>8865.15</v>
      </c>
      <c r="AF1058" s="22"/>
      <c r="AG1058" s="22"/>
      <c r="AH1058" s="6"/>
      <c r="AI1058" s="6"/>
      <c r="AJ1058" s="6"/>
      <c r="AK1058" s="6"/>
      <c r="AL1058" s="6"/>
      <c r="AM1058" s="6"/>
      <c r="AN1058" s="6"/>
      <c r="AO1058" s="6"/>
      <c r="AP1058" s="6"/>
      <c r="AQ1058" s="6"/>
      <c r="AR1058" s="6"/>
      <c r="AS1058" s="6"/>
      <c r="AT1058" s="6"/>
      <c r="AU1058" s="6"/>
      <c r="AV1058" s="6"/>
      <c r="AW1058" s="6"/>
      <c r="AX1058" s="6"/>
      <c r="AY1058" s="6"/>
      <c r="AZ1058" s="6"/>
      <c r="BA1058" s="6"/>
      <c r="BB1058" s="6"/>
      <c r="BC1058" s="6"/>
      <c r="BD1058" s="6"/>
      <c r="BE1058" s="6"/>
      <c r="BF1058" s="6"/>
      <c r="BG1058" s="6"/>
      <c r="BH1058" s="6"/>
      <c r="BI1058" s="6"/>
      <c r="BJ1058" s="6"/>
      <c r="BK1058" s="6"/>
      <c r="BL1058" s="6"/>
      <c r="BM1058" s="6"/>
      <c r="BN1058" s="6"/>
      <c r="BO1058" s="6"/>
      <c r="BP1058" s="6"/>
      <c r="BQ1058" s="6"/>
      <c r="BR1058" s="6"/>
      <c r="BS1058" s="6"/>
      <c r="BT1058" s="6"/>
      <c r="BU1058" s="6"/>
      <c r="BV1058" s="6"/>
      <c r="BW1058" s="6"/>
      <c r="BX1058" s="6"/>
      <c r="BY1058" s="6"/>
      <c r="BZ1058" s="6"/>
      <c r="CA1058" s="6"/>
      <c r="CB1058" s="6"/>
      <c r="CC1058" s="6"/>
      <c r="CD1058" s="6"/>
      <c r="CE1058" s="6"/>
      <c r="CF1058" s="6"/>
      <c r="CG1058" s="6"/>
      <c r="CH1058" s="6"/>
      <c r="CI1058" s="6"/>
      <c r="CJ1058" s="6"/>
      <c r="CK1058" s="6"/>
      <c r="CL1058" s="6"/>
      <c r="CM1058" s="6"/>
      <c r="CN1058" s="6"/>
      <c r="CO1058" s="6"/>
      <c r="CP1058" s="6"/>
      <c r="CQ1058" s="6"/>
      <c r="CR1058" s="6"/>
      <c r="CS1058" s="6"/>
      <c r="CT1058" s="6"/>
      <c r="CU1058" s="6"/>
      <c r="CV1058" s="6"/>
      <c r="CW1058" s="6"/>
      <c r="CX1058" s="6"/>
    </row>
    <row r="1059" spans="1:102" ht="38.25" customHeight="1">
      <c r="A1059" s="131">
        <v>27</v>
      </c>
      <c r="B1059" s="13" t="s">
        <v>44</v>
      </c>
      <c r="C1059" s="14" t="s">
        <v>20</v>
      </c>
      <c r="D1059" s="131" t="s">
        <v>144</v>
      </c>
      <c r="E1059" s="96">
        <v>59.100999999999999</v>
      </c>
      <c r="F1059" s="16">
        <v>200</v>
      </c>
      <c r="G1059" s="96">
        <f t="shared" si="1463"/>
        <v>11820.2</v>
      </c>
      <c r="H1059" s="18">
        <v>44469</v>
      </c>
      <c r="I1059" s="84">
        <v>44341</v>
      </c>
      <c r="J1059" s="134">
        <v>1172</v>
      </c>
      <c r="K1059" s="141">
        <v>200</v>
      </c>
      <c r="L1059" s="14">
        <f t="shared" si="1464"/>
        <v>11820.2</v>
      </c>
      <c r="M1059" s="141">
        <v>228</v>
      </c>
      <c r="N1059" s="18">
        <v>44259</v>
      </c>
      <c r="O1059" s="141">
        <f t="shared" si="1424"/>
        <v>200</v>
      </c>
      <c r="P1059" s="19">
        <f t="shared" si="1434"/>
        <v>11820.2</v>
      </c>
      <c r="Q1059" s="97"/>
      <c r="R1059" s="14"/>
      <c r="S1059" s="14"/>
      <c r="T1059" s="14"/>
      <c r="U1059" s="16">
        <v>0</v>
      </c>
      <c r="V1059" s="14">
        <f t="shared" si="1465"/>
        <v>0</v>
      </c>
      <c r="W1059" s="71"/>
      <c r="X1059" s="83">
        <f t="shared" si="1466"/>
        <v>11820.2</v>
      </c>
      <c r="AF1059" s="22"/>
      <c r="AG1059" s="22"/>
      <c r="AH1059" s="6"/>
      <c r="AI1059" s="6"/>
      <c r="AJ1059" s="6"/>
      <c r="AK1059" s="6"/>
      <c r="AL1059" s="6"/>
      <c r="AM1059" s="6"/>
      <c r="AN1059" s="6"/>
      <c r="AO1059" s="6"/>
      <c r="AP1059" s="6"/>
      <c r="AQ1059" s="6"/>
      <c r="AR1059" s="6"/>
      <c r="AS1059" s="6"/>
      <c r="AT1059" s="6"/>
      <c r="AU1059" s="6"/>
      <c r="AV1059" s="6"/>
      <c r="AW1059" s="6"/>
      <c r="AX1059" s="6"/>
      <c r="AY1059" s="6"/>
      <c r="AZ1059" s="6"/>
      <c r="BA1059" s="6"/>
      <c r="BB1059" s="6"/>
      <c r="BC1059" s="6"/>
      <c r="BD1059" s="6"/>
      <c r="BE1059" s="6"/>
      <c r="BF1059" s="6"/>
      <c r="BG1059" s="6"/>
      <c r="BH1059" s="6"/>
      <c r="BI1059" s="6"/>
      <c r="BJ1059" s="6"/>
      <c r="BK1059" s="6"/>
      <c r="BL1059" s="6"/>
      <c r="BM1059" s="6"/>
      <c r="BN1059" s="6"/>
      <c r="BO1059" s="6"/>
      <c r="BP1059" s="6"/>
      <c r="BQ1059" s="6"/>
      <c r="BR1059" s="6"/>
      <c r="BS1059" s="6"/>
      <c r="BT1059" s="6"/>
      <c r="BU1059" s="6"/>
      <c r="BV1059" s="6"/>
      <c r="BW1059" s="6"/>
      <c r="BX1059" s="6"/>
      <c r="BY1059" s="6"/>
      <c r="BZ1059" s="6"/>
      <c r="CA1059" s="6"/>
      <c r="CB1059" s="6"/>
      <c r="CC1059" s="6"/>
      <c r="CD1059" s="6"/>
      <c r="CE1059" s="6"/>
      <c r="CF1059" s="6"/>
      <c r="CG1059" s="6"/>
      <c r="CH1059" s="6"/>
      <c r="CI1059" s="6"/>
      <c r="CJ1059" s="6"/>
      <c r="CK1059" s="6"/>
      <c r="CL1059" s="6"/>
      <c r="CM1059" s="6"/>
      <c r="CN1059" s="6"/>
      <c r="CO1059" s="6"/>
      <c r="CP1059" s="6"/>
      <c r="CQ1059" s="6"/>
      <c r="CR1059" s="6"/>
      <c r="CS1059" s="6"/>
      <c r="CT1059" s="6"/>
      <c r="CU1059" s="6"/>
      <c r="CV1059" s="6"/>
      <c r="CW1059" s="6"/>
      <c r="CX1059" s="6"/>
    </row>
    <row r="1060" spans="1:102" ht="38.25" customHeight="1">
      <c r="A1060" s="131">
        <v>28</v>
      </c>
      <c r="B1060" s="13" t="s">
        <v>44</v>
      </c>
      <c r="C1060" s="14" t="s">
        <v>20</v>
      </c>
      <c r="D1060" s="131" t="s">
        <v>144</v>
      </c>
      <c r="E1060" s="96">
        <v>59.100999999999999</v>
      </c>
      <c r="F1060" s="141">
        <v>0</v>
      </c>
      <c r="G1060" s="96">
        <f t="shared" si="1463"/>
        <v>0</v>
      </c>
      <c r="H1060" s="18">
        <v>44469</v>
      </c>
      <c r="I1060" s="12">
        <v>44349</v>
      </c>
      <c r="J1060" s="134">
        <v>1289</v>
      </c>
      <c r="K1060" s="141">
        <v>600</v>
      </c>
      <c r="L1060" s="14">
        <f t="shared" si="1464"/>
        <v>35460.6</v>
      </c>
      <c r="M1060" s="141">
        <v>228</v>
      </c>
      <c r="N1060" s="18">
        <v>44259</v>
      </c>
      <c r="O1060" s="16">
        <f>K1060-U1060</f>
        <v>460</v>
      </c>
      <c r="P1060" s="19">
        <f t="shared" si="1434"/>
        <v>27186.46</v>
      </c>
      <c r="Q1060" s="97"/>
      <c r="R1060" s="14"/>
      <c r="S1060" s="14"/>
      <c r="T1060" s="14"/>
      <c r="U1060" s="141">
        <v>140</v>
      </c>
      <c r="V1060" s="14">
        <f t="shared" si="1465"/>
        <v>8274.14</v>
      </c>
      <c r="W1060" s="71"/>
      <c r="X1060" s="83">
        <f>G1060-V1060</f>
        <v>-8274.14</v>
      </c>
      <c r="AF1060" s="22"/>
      <c r="AG1060" s="22"/>
      <c r="AH1060" s="6"/>
      <c r="AI1060" s="6"/>
      <c r="AJ1060" s="6"/>
      <c r="AK1060" s="6"/>
      <c r="AL1060" s="6"/>
      <c r="AM1060" s="6"/>
      <c r="AN1060" s="6"/>
      <c r="AO1060" s="6"/>
      <c r="AP1060" s="6"/>
      <c r="AQ1060" s="6"/>
      <c r="AR1060" s="6"/>
      <c r="AS1060" s="6"/>
      <c r="AT1060" s="6"/>
      <c r="AU1060" s="6"/>
      <c r="AV1060" s="6"/>
      <c r="AW1060" s="6"/>
      <c r="AX1060" s="6"/>
      <c r="AY1060" s="6"/>
      <c r="AZ1060" s="6"/>
      <c r="BA1060" s="6"/>
      <c r="BB1060" s="6"/>
      <c r="BC1060" s="6"/>
      <c r="BD1060" s="6"/>
      <c r="BE1060" s="6"/>
      <c r="BF1060" s="6"/>
      <c r="BG1060" s="6"/>
      <c r="BH1060" s="6"/>
      <c r="BI1060" s="6"/>
      <c r="BJ1060" s="6"/>
      <c r="BK1060" s="6"/>
      <c r="BL1060" s="6"/>
      <c r="BM1060" s="6"/>
      <c r="BN1060" s="6"/>
      <c r="BO1060" s="6"/>
      <c r="BP1060" s="6"/>
      <c r="BQ1060" s="6"/>
      <c r="BR1060" s="6"/>
      <c r="BS1060" s="6"/>
      <c r="BT1060" s="6"/>
      <c r="BU1060" s="6"/>
      <c r="BV1060" s="6"/>
      <c r="BW1060" s="6"/>
      <c r="BX1060" s="6"/>
      <c r="BY1060" s="6"/>
      <c r="BZ1060" s="6"/>
      <c r="CA1060" s="6"/>
      <c r="CB1060" s="6"/>
      <c r="CC1060" s="6"/>
      <c r="CD1060" s="6"/>
      <c r="CE1060" s="6"/>
      <c r="CF1060" s="6"/>
      <c r="CG1060" s="6"/>
      <c r="CH1060" s="6"/>
      <c r="CI1060" s="6"/>
      <c r="CJ1060" s="6"/>
      <c r="CK1060" s="6"/>
      <c r="CL1060" s="6"/>
      <c r="CM1060" s="6"/>
      <c r="CN1060" s="6"/>
      <c r="CO1060" s="6"/>
      <c r="CP1060" s="6"/>
      <c r="CQ1060" s="6"/>
      <c r="CR1060" s="6"/>
      <c r="CS1060" s="6"/>
      <c r="CT1060" s="6"/>
      <c r="CU1060" s="6"/>
      <c r="CV1060" s="6"/>
      <c r="CW1060" s="6"/>
      <c r="CX1060" s="6"/>
    </row>
    <row r="1061" spans="1:102" ht="38.25" customHeight="1">
      <c r="A1061" s="131">
        <v>29</v>
      </c>
      <c r="B1061" s="13" t="s">
        <v>44</v>
      </c>
      <c r="C1061" s="14" t="s">
        <v>20</v>
      </c>
      <c r="D1061" s="131" t="s">
        <v>144</v>
      </c>
      <c r="E1061" s="96">
        <v>59.100999999999999</v>
      </c>
      <c r="F1061" s="141">
        <v>0</v>
      </c>
      <c r="G1061" s="96">
        <f t="shared" ref="G1061" si="1467">F1061*E1061</f>
        <v>0</v>
      </c>
      <c r="H1061" s="18">
        <v>44469</v>
      </c>
      <c r="I1061" s="84">
        <v>44361</v>
      </c>
      <c r="J1061" s="134">
        <v>1522</v>
      </c>
      <c r="K1061" s="141">
        <v>600</v>
      </c>
      <c r="L1061" s="14">
        <f t="shared" ref="L1061" si="1468">K1061*E1061</f>
        <v>35460.6</v>
      </c>
      <c r="M1061" s="141">
        <v>228</v>
      </c>
      <c r="N1061" s="18">
        <v>44259</v>
      </c>
      <c r="O1061" s="16">
        <f>K1061-U1061</f>
        <v>0</v>
      </c>
      <c r="P1061" s="19">
        <f t="shared" ref="P1061" si="1469">O1061*E1061</f>
        <v>0</v>
      </c>
      <c r="Q1061" s="97"/>
      <c r="R1061" s="14"/>
      <c r="S1061" s="14"/>
      <c r="T1061" s="14"/>
      <c r="U1061" s="141">
        <f>K1061</f>
        <v>600</v>
      </c>
      <c r="V1061" s="14">
        <f t="shared" ref="V1061" si="1470">U1061*E1061</f>
        <v>35460.6</v>
      </c>
      <c r="W1061" s="71"/>
      <c r="X1061" s="83">
        <f>G1061-V1061</f>
        <v>-35460.6</v>
      </c>
      <c r="AF1061" s="22"/>
      <c r="AG1061" s="22"/>
      <c r="AH1061" s="6"/>
      <c r="AI1061" s="6"/>
      <c r="AJ1061" s="6"/>
      <c r="AK1061" s="6"/>
      <c r="AL1061" s="6"/>
      <c r="AM1061" s="6"/>
      <c r="AN1061" s="6"/>
      <c r="AO1061" s="6"/>
      <c r="AP1061" s="6"/>
      <c r="AQ1061" s="6"/>
      <c r="AR1061" s="6"/>
      <c r="AS1061" s="6"/>
      <c r="AT1061" s="6"/>
      <c r="AU1061" s="6"/>
      <c r="AV1061" s="6"/>
      <c r="AW1061" s="6"/>
      <c r="AX1061" s="6"/>
      <c r="AY1061" s="6"/>
      <c r="AZ1061" s="6"/>
      <c r="BA1061" s="6"/>
      <c r="BB1061" s="6"/>
      <c r="BC1061" s="6"/>
      <c r="BD1061" s="6"/>
      <c r="BE1061" s="6"/>
      <c r="BF1061" s="6"/>
      <c r="BG1061" s="6"/>
      <c r="BH1061" s="6"/>
      <c r="BI1061" s="6"/>
      <c r="BJ1061" s="6"/>
      <c r="BK1061" s="6"/>
      <c r="BL1061" s="6"/>
      <c r="BM1061" s="6"/>
      <c r="BN1061" s="6"/>
      <c r="BO1061" s="6"/>
      <c r="BP1061" s="6"/>
      <c r="BQ1061" s="6"/>
      <c r="BR1061" s="6"/>
      <c r="BS1061" s="6"/>
      <c r="BT1061" s="6"/>
      <c r="BU1061" s="6"/>
      <c r="BV1061" s="6"/>
      <c r="BW1061" s="6"/>
      <c r="BX1061" s="6"/>
      <c r="BY1061" s="6"/>
      <c r="BZ1061" s="6"/>
      <c r="CA1061" s="6"/>
      <c r="CB1061" s="6"/>
      <c r="CC1061" s="6"/>
      <c r="CD1061" s="6"/>
      <c r="CE1061" s="6"/>
      <c r="CF1061" s="6"/>
      <c r="CG1061" s="6"/>
      <c r="CH1061" s="6"/>
      <c r="CI1061" s="6"/>
      <c r="CJ1061" s="6"/>
      <c r="CK1061" s="6"/>
      <c r="CL1061" s="6"/>
      <c r="CM1061" s="6"/>
      <c r="CN1061" s="6"/>
      <c r="CO1061" s="6"/>
      <c r="CP1061" s="6"/>
      <c r="CQ1061" s="6"/>
      <c r="CR1061" s="6"/>
      <c r="CS1061" s="6"/>
      <c r="CT1061" s="6"/>
      <c r="CU1061" s="6"/>
      <c r="CV1061" s="6"/>
      <c r="CW1061" s="6"/>
      <c r="CX1061" s="6"/>
    </row>
    <row r="1062" spans="1:102" ht="51.75" customHeight="1">
      <c r="A1062" s="131">
        <v>30</v>
      </c>
      <c r="B1062" s="13" t="s">
        <v>100</v>
      </c>
      <c r="C1062" s="124" t="s">
        <v>20</v>
      </c>
      <c r="D1062" s="131" t="s">
        <v>89</v>
      </c>
      <c r="E1062" s="23">
        <v>36.090000000000003</v>
      </c>
      <c r="F1062" s="16">
        <v>0</v>
      </c>
      <c r="G1062" s="17">
        <f t="shared" si="1454"/>
        <v>0</v>
      </c>
      <c r="H1062" s="18">
        <v>44439</v>
      </c>
      <c r="I1062" s="12"/>
      <c r="J1062" s="134"/>
      <c r="K1062" s="141"/>
      <c r="L1062" s="14">
        <f t="shared" si="1455"/>
        <v>0</v>
      </c>
      <c r="M1062" s="141">
        <v>1237</v>
      </c>
      <c r="N1062" s="18">
        <v>43773</v>
      </c>
      <c r="O1062" s="141">
        <f t="shared" si="1424"/>
        <v>0</v>
      </c>
      <c r="P1062" s="19">
        <f t="shared" si="1434"/>
        <v>0</v>
      </c>
      <c r="Q1062" s="20"/>
      <c r="R1062" s="17"/>
      <c r="S1062" s="28"/>
      <c r="T1062" s="28"/>
      <c r="U1062" s="16">
        <v>0</v>
      </c>
      <c r="V1062" s="14">
        <f t="shared" si="1456"/>
        <v>0</v>
      </c>
      <c r="W1062" s="71"/>
      <c r="Y1062" s="21">
        <f>G1062-V1062</f>
        <v>0</v>
      </c>
      <c r="AE1062" s="22"/>
      <c r="AF1062" s="22"/>
    </row>
    <row r="1063" spans="1:102" ht="51.75" customHeight="1">
      <c r="A1063" s="131">
        <v>31</v>
      </c>
      <c r="B1063" s="13" t="s">
        <v>100</v>
      </c>
      <c r="C1063" s="124" t="s">
        <v>20</v>
      </c>
      <c r="D1063" s="131" t="s">
        <v>91</v>
      </c>
      <c r="E1063" s="23">
        <v>36.090000000000003</v>
      </c>
      <c r="F1063" s="16">
        <v>0</v>
      </c>
      <c r="G1063" s="17">
        <f t="shared" ref="G1063" si="1471">F1063*E1063</f>
        <v>0</v>
      </c>
      <c r="H1063" s="18">
        <v>44439</v>
      </c>
      <c r="I1063" s="84">
        <v>44216</v>
      </c>
      <c r="J1063" s="134">
        <v>108</v>
      </c>
      <c r="K1063" s="141">
        <v>100</v>
      </c>
      <c r="L1063" s="14">
        <f t="shared" ref="L1063" si="1472">K1063*E1063</f>
        <v>3609.0000000000005</v>
      </c>
      <c r="M1063" s="141">
        <v>1237</v>
      </c>
      <c r="N1063" s="18">
        <v>43773</v>
      </c>
      <c r="O1063" s="141">
        <f t="shared" si="1424"/>
        <v>0</v>
      </c>
      <c r="P1063" s="19">
        <f t="shared" si="1434"/>
        <v>0</v>
      </c>
      <c r="Q1063" s="20"/>
      <c r="R1063" s="17"/>
      <c r="S1063" s="28"/>
      <c r="T1063" s="28"/>
      <c r="U1063" s="16">
        <v>0</v>
      </c>
      <c r="V1063" s="14">
        <f t="shared" ref="V1063" si="1473">U1063*E1063</f>
        <v>0</v>
      </c>
      <c r="W1063" s="71"/>
      <c r="Y1063" s="21">
        <f>G1063-V1063</f>
        <v>0</v>
      </c>
      <c r="AE1063" s="22"/>
      <c r="AF1063" s="22"/>
    </row>
    <row r="1064" spans="1:102" ht="51.75" customHeight="1">
      <c r="A1064" s="131">
        <v>32</v>
      </c>
      <c r="B1064" s="13" t="s">
        <v>100</v>
      </c>
      <c r="C1064" s="124" t="s">
        <v>20</v>
      </c>
      <c r="D1064" s="131" t="s">
        <v>91</v>
      </c>
      <c r="E1064" s="23">
        <v>36.090000000000003</v>
      </c>
      <c r="F1064" s="16">
        <v>74</v>
      </c>
      <c r="G1064" s="17">
        <f t="shared" ref="G1064" si="1474">F1064*E1064</f>
        <v>2670.6600000000003</v>
      </c>
      <c r="H1064" s="18">
        <v>44439</v>
      </c>
      <c r="I1064" s="84">
        <v>44230</v>
      </c>
      <c r="J1064" s="134">
        <v>183</v>
      </c>
      <c r="K1064" s="141">
        <v>100</v>
      </c>
      <c r="L1064" s="14">
        <f t="shared" ref="L1064" si="1475">K1064*E1064</f>
        <v>3609.0000000000005</v>
      </c>
      <c r="M1064" s="141">
        <v>1237</v>
      </c>
      <c r="N1064" s="18">
        <v>43773</v>
      </c>
      <c r="O1064" s="141">
        <f t="shared" si="1424"/>
        <v>74</v>
      </c>
      <c r="P1064" s="19">
        <f t="shared" si="1434"/>
        <v>2670.6600000000003</v>
      </c>
      <c r="Q1064" s="20"/>
      <c r="R1064" s="17"/>
      <c r="S1064" s="28"/>
      <c r="T1064" s="28"/>
      <c r="U1064" s="16">
        <v>0</v>
      </c>
      <c r="V1064" s="14">
        <f t="shared" ref="V1064" si="1476">U1064*E1064</f>
        <v>0</v>
      </c>
      <c r="W1064" s="71"/>
      <c r="Y1064" s="21">
        <f>G1064-V1064</f>
        <v>2670.6600000000003</v>
      </c>
      <c r="AE1064" s="22"/>
      <c r="AF1064" s="22"/>
    </row>
    <row r="1065" spans="1:102" ht="51.75" customHeight="1">
      <c r="A1065" s="131">
        <v>33</v>
      </c>
      <c r="B1065" s="13" t="s">
        <v>100</v>
      </c>
      <c r="C1065" s="124" t="s">
        <v>20</v>
      </c>
      <c r="D1065" s="131" t="s">
        <v>91</v>
      </c>
      <c r="E1065" s="23">
        <v>36.090000000000003</v>
      </c>
      <c r="F1065" s="16">
        <v>0</v>
      </c>
      <c r="G1065" s="17">
        <f t="shared" ref="G1065" si="1477">F1065*E1065</f>
        <v>0</v>
      </c>
      <c r="H1065" s="18">
        <v>44439</v>
      </c>
      <c r="I1065" s="84">
        <v>44264</v>
      </c>
      <c r="J1065" s="134">
        <v>297</v>
      </c>
      <c r="K1065" s="141">
        <v>50</v>
      </c>
      <c r="L1065" s="14">
        <f t="shared" ref="L1065" si="1478">K1065*E1065</f>
        <v>1804.5000000000002</v>
      </c>
      <c r="M1065" s="141">
        <v>1237</v>
      </c>
      <c r="N1065" s="18">
        <v>43773</v>
      </c>
      <c r="O1065" s="141">
        <f t="shared" si="1424"/>
        <v>0</v>
      </c>
      <c r="P1065" s="19">
        <f t="shared" ref="P1065:P1081" si="1479">O1065*E1065</f>
        <v>0</v>
      </c>
      <c r="Q1065" s="20"/>
      <c r="R1065" s="17"/>
      <c r="S1065" s="28"/>
      <c r="T1065" s="28"/>
      <c r="U1065" s="16">
        <v>0</v>
      </c>
      <c r="V1065" s="14">
        <f t="shared" ref="V1065:V1067" si="1480">U1065*E1065</f>
        <v>0</v>
      </c>
      <c r="W1065" s="71"/>
      <c r="Y1065" s="21">
        <f>G1065-V1065</f>
        <v>0</v>
      </c>
      <c r="AE1065" s="22"/>
      <c r="AF1065" s="22"/>
    </row>
    <row r="1066" spans="1:102" ht="53.25" customHeight="1">
      <c r="A1066" s="131">
        <v>34</v>
      </c>
      <c r="B1066" s="13" t="s">
        <v>101</v>
      </c>
      <c r="C1066" s="124" t="s">
        <v>20</v>
      </c>
      <c r="D1066" s="131" t="s">
        <v>95</v>
      </c>
      <c r="E1066" s="23">
        <v>36.090000000000003</v>
      </c>
      <c r="F1066" s="16">
        <v>100</v>
      </c>
      <c r="G1066" s="17">
        <f>F1066*E1066</f>
        <v>3609.0000000000005</v>
      </c>
      <c r="H1066" s="18">
        <v>44439</v>
      </c>
      <c r="I1066" s="84">
        <v>44287</v>
      </c>
      <c r="J1066" s="134">
        <v>670</v>
      </c>
      <c r="K1066" s="34">
        <v>100</v>
      </c>
      <c r="L1066" s="14">
        <f t="shared" ref="L1066:L1073" si="1481">K1066*E1066</f>
        <v>3609.0000000000005</v>
      </c>
      <c r="M1066" s="141">
        <v>1237</v>
      </c>
      <c r="N1066" s="18">
        <v>43773</v>
      </c>
      <c r="O1066" s="141">
        <f t="shared" si="1424"/>
        <v>100</v>
      </c>
      <c r="P1066" s="19">
        <f t="shared" si="1479"/>
        <v>3609.0000000000005</v>
      </c>
      <c r="Q1066" s="20"/>
      <c r="R1066" s="17"/>
      <c r="S1066" s="124"/>
      <c r="T1066" s="124"/>
      <c r="U1066" s="16">
        <v>0</v>
      </c>
      <c r="V1066" s="14">
        <f t="shared" si="1480"/>
        <v>0</v>
      </c>
      <c r="W1066" s="71"/>
      <c r="Y1066" s="21"/>
      <c r="AE1066" s="22"/>
      <c r="AF1066" s="22"/>
    </row>
    <row r="1067" spans="1:102" ht="63.75" customHeight="1">
      <c r="A1067" s="131">
        <v>35</v>
      </c>
      <c r="B1067" s="13" t="s">
        <v>101</v>
      </c>
      <c r="C1067" s="124" t="s">
        <v>20</v>
      </c>
      <c r="D1067" s="131" t="s">
        <v>95</v>
      </c>
      <c r="E1067" s="23">
        <v>36.090000000000003</v>
      </c>
      <c r="F1067" s="16">
        <v>0</v>
      </c>
      <c r="G1067" s="17">
        <f>F1067*E1067</f>
        <v>0</v>
      </c>
      <c r="H1067" s="18">
        <v>44439</v>
      </c>
      <c r="I1067" s="12">
        <v>44349</v>
      </c>
      <c r="J1067" s="134">
        <v>1289</v>
      </c>
      <c r="K1067" s="34">
        <v>250</v>
      </c>
      <c r="L1067" s="14">
        <f t="shared" si="1481"/>
        <v>9022.5</v>
      </c>
      <c r="M1067" s="141">
        <v>1237</v>
      </c>
      <c r="N1067" s="18">
        <v>43773</v>
      </c>
      <c r="O1067" s="16">
        <f>K1067-U1067</f>
        <v>74</v>
      </c>
      <c r="P1067" s="19">
        <f t="shared" si="1479"/>
        <v>2670.6600000000003</v>
      </c>
      <c r="Q1067" s="20"/>
      <c r="R1067" s="17"/>
      <c r="S1067" s="124"/>
      <c r="T1067" s="124"/>
      <c r="U1067" s="16">
        <v>176</v>
      </c>
      <c r="V1067" s="14">
        <f t="shared" si="1480"/>
        <v>6351.84</v>
      </c>
      <c r="W1067" s="71"/>
      <c r="Y1067" s="21"/>
      <c r="AE1067" s="22"/>
      <c r="AF1067" s="22"/>
    </row>
    <row r="1068" spans="1:102" ht="63.75" customHeight="1">
      <c r="A1068" s="131">
        <v>36</v>
      </c>
      <c r="B1068" s="13" t="s">
        <v>101</v>
      </c>
      <c r="C1068" s="124" t="s">
        <v>20</v>
      </c>
      <c r="D1068" s="131" t="s">
        <v>95</v>
      </c>
      <c r="E1068" s="23">
        <v>36.090000000000003</v>
      </c>
      <c r="F1068" s="16">
        <v>0</v>
      </c>
      <c r="G1068" s="17">
        <f>F1068*E1068</f>
        <v>0</v>
      </c>
      <c r="H1068" s="18">
        <v>44439</v>
      </c>
      <c r="I1068" s="84">
        <v>44361</v>
      </c>
      <c r="J1068" s="134">
        <v>1522</v>
      </c>
      <c r="K1068" s="34">
        <v>200</v>
      </c>
      <c r="L1068" s="14">
        <f t="shared" ref="L1068" si="1482">K1068*E1068</f>
        <v>7218.0000000000009</v>
      </c>
      <c r="M1068" s="141">
        <v>1237</v>
      </c>
      <c r="N1068" s="18">
        <v>43773</v>
      </c>
      <c r="O1068" s="16">
        <f>K1068-U1068</f>
        <v>0</v>
      </c>
      <c r="P1068" s="19">
        <f t="shared" ref="P1068" si="1483">O1068*E1068</f>
        <v>0</v>
      </c>
      <c r="Q1068" s="20"/>
      <c r="R1068" s="17"/>
      <c r="S1068" s="124"/>
      <c r="T1068" s="124"/>
      <c r="U1068" s="16">
        <f>K1068</f>
        <v>200</v>
      </c>
      <c r="V1068" s="14">
        <f t="shared" ref="V1068" si="1484">U1068*E1068</f>
        <v>7218.0000000000009</v>
      </c>
      <c r="W1068" s="71"/>
      <c r="Y1068" s="21"/>
      <c r="AE1068" s="22"/>
      <c r="AF1068" s="22"/>
    </row>
    <row r="1069" spans="1:102" ht="34.5" customHeight="1">
      <c r="A1069" s="131">
        <v>37</v>
      </c>
      <c r="B1069" s="31" t="s">
        <v>77</v>
      </c>
      <c r="C1069" s="131" t="s">
        <v>20</v>
      </c>
      <c r="D1069" s="131" t="s">
        <v>154</v>
      </c>
      <c r="E1069" s="32">
        <v>5.4969999999999999</v>
      </c>
      <c r="F1069" s="16">
        <v>0</v>
      </c>
      <c r="G1069" s="17">
        <f>F1069*E1069</f>
        <v>0</v>
      </c>
      <c r="H1069" s="33">
        <v>44397</v>
      </c>
      <c r="I1069" s="84">
        <v>44216</v>
      </c>
      <c r="J1069" s="134">
        <v>108</v>
      </c>
      <c r="K1069" s="34">
        <v>600</v>
      </c>
      <c r="L1069" s="14">
        <f t="shared" si="1481"/>
        <v>3298.2</v>
      </c>
      <c r="M1069" s="134">
        <v>1250</v>
      </c>
      <c r="N1069" s="12">
        <v>44152</v>
      </c>
      <c r="O1069" s="141">
        <f t="shared" si="1424"/>
        <v>0</v>
      </c>
      <c r="P1069" s="19">
        <f t="shared" si="1479"/>
        <v>0</v>
      </c>
      <c r="Q1069" s="20"/>
      <c r="R1069" s="17"/>
      <c r="S1069" s="124"/>
      <c r="T1069" s="124"/>
      <c r="U1069" s="16">
        <v>0</v>
      </c>
      <c r="V1069" s="14">
        <f>U1069*E1069</f>
        <v>0</v>
      </c>
      <c r="W1069" s="71"/>
      <c r="X1069" s="83">
        <f t="shared" ref="X1069" si="1485">G1069-V1069</f>
        <v>0</v>
      </c>
      <c r="AF1069" s="22"/>
      <c r="AG1069" s="22"/>
      <c r="AH1069" s="6"/>
      <c r="AI1069" s="6"/>
      <c r="AJ1069" s="6"/>
      <c r="AK1069" s="6"/>
      <c r="AL1069" s="6"/>
      <c r="AM1069" s="6"/>
      <c r="AN1069" s="6"/>
      <c r="AO1069" s="6"/>
      <c r="AP1069" s="6"/>
      <c r="AQ1069" s="6"/>
      <c r="AR1069" s="6"/>
      <c r="AS1069" s="6"/>
      <c r="AT1069" s="6"/>
      <c r="AU1069" s="6"/>
      <c r="AV1069" s="6"/>
      <c r="AW1069" s="6"/>
      <c r="AX1069" s="6"/>
      <c r="AY1069" s="6"/>
      <c r="AZ1069" s="6"/>
      <c r="BA1069" s="6"/>
      <c r="BB1069" s="6"/>
      <c r="BC1069" s="6"/>
      <c r="BD1069" s="6"/>
      <c r="BE1069" s="6"/>
      <c r="BF1069" s="6"/>
      <c r="BG1069" s="6"/>
      <c r="BH1069" s="6"/>
      <c r="BI1069" s="6"/>
      <c r="BJ1069" s="6"/>
      <c r="BK1069" s="6"/>
      <c r="BL1069" s="6"/>
      <c r="BM1069" s="6"/>
      <c r="BN1069" s="6"/>
      <c r="BO1069" s="6"/>
      <c r="BP1069" s="6"/>
      <c r="BQ1069" s="6"/>
      <c r="BR1069" s="6"/>
      <c r="BS1069" s="6"/>
      <c r="BT1069" s="6"/>
      <c r="BU1069" s="6"/>
      <c r="BV1069" s="6"/>
      <c r="BW1069" s="6"/>
      <c r="BX1069" s="6"/>
      <c r="BY1069" s="6"/>
      <c r="BZ1069" s="6"/>
      <c r="CA1069" s="6"/>
      <c r="CB1069" s="6"/>
      <c r="CC1069" s="6"/>
      <c r="CD1069" s="6"/>
      <c r="CE1069" s="6"/>
      <c r="CF1069" s="6"/>
      <c r="CG1069" s="6"/>
      <c r="CH1069" s="6"/>
      <c r="CI1069" s="6"/>
      <c r="CJ1069" s="6"/>
      <c r="CK1069" s="6"/>
      <c r="CL1069" s="6"/>
      <c r="CM1069" s="6"/>
      <c r="CN1069" s="6"/>
      <c r="CO1069" s="6"/>
      <c r="CP1069" s="6"/>
      <c r="CQ1069" s="6"/>
      <c r="CR1069" s="6"/>
      <c r="CS1069" s="6"/>
      <c r="CT1069" s="6"/>
      <c r="CU1069" s="6"/>
      <c r="CV1069" s="6"/>
      <c r="CW1069" s="6"/>
      <c r="CX1069" s="6"/>
    </row>
    <row r="1070" spans="1:102" ht="34.5" customHeight="1">
      <c r="A1070" s="131">
        <v>38</v>
      </c>
      <c r="B1070" s="31" t="s">
        <v>77</v>
      </c>
      <c r="C1070" s="131" t="s">
        <v>20</v>
      </c>
      <c r="D1070" s="131" t="s">
        <v>154</v>
      </c>
      <c r="E1070" s="32">
        <v>5.4969999999999999</v>
      </c>
      <c r="F1070" s="16">
        <v>0</v>
      </c>
      <c r="G1070" s="17">
        <f>F1070*E1070</f>
        <v>0</v>
      </c>
      <c r="H1070" s="33">
        <v>44411</v>
      </c>
      <c r="I1070" s="84">
        <v>44230</v>
      </c>
      <c r="J1070" s="134">
        <v>183</v>
      </c>
      <c r="K1070" s="34">
        <v>500</v>
      </c>
      <c r="L1070" s="14">
        <f t="shared" si="1481"/>
        <v>2748.5</v>
      </c>
      <c r="M1070" s="134">
        <v>1250</v>
      </c>
      <c r="N1070" s="12">
        <v>44152</v>
      </c>
      <c r="O1070" s="141">
        <f t="shared" si="1424"/>
        <v>0</v>
      </c>
      <c r="P1070" s="19">
        <f t="shared" si="1479"/>
        <v>0</v>
      </c>
      <c r="Q1070" s="20"/>
      <c r="R1070" s="17"/>
      <c r="S1070" s="124"/>
      <c r="T1070" s="124"/>
      <c r="U1070" s="16">
        <v>0</v>
      </c>
      <c r="V1070" s="14">
        <f>U1070*E1070</f>
        <v>0</v>
      </c>
      <c r="W1070" s="71"/>
      <c r="X1070" s="83">
        <f t="shared" ref="X1070" si="1486">G1070-V1070</f>
        <v>0</v>
      </c>
      <c r="AF1070" s="22"/>
      <c r="AG1070" s="22"/>
      <c r="AH1070" s="6"/>
      <c r="AI1070" s="6"/>
      <c r="AJ1070" s="6"/>
      <c r="AK1070" s="6"/>
      <c r="AL1070" s="6"/>
      <c r="AM1070" s="6"/>
      <c r="AN1070" s="6"/>
      <c r="AO1070" s="6"/>
      <c r="AP1070" s="6"/>
      <c r="AQ1070" s="6"/>
      <c r="AR1070" s="6"/>
      <c r="AS1070" s="6"/>
      <c r="AT1070" s="6"/>
      <c r="AU1070" s="6"/>
      <c r="AV1070" s="6"/>
      <c r="AW1070" s="6"/>
      <c r="AX1070" s="6"/>
      <c r="AY1070" s="6"/>
      <c r="AZ1070" s="6"/>
      <c r="BA1070" s="6"/>
      <c r="BB1070" s="6"/>
      <c r="BC1070" s="6"/>
      <c r="BD1070" s="6"/>
      <c r="BE1070" s="6"/>
      <c r="BF1070" s="6"/>
      <c r="BG1070" s="6"/>
      <c r="BH1070" s="6"/>
      <c r="BI1070" s="6"/>
      <c r="BJ1070" s="6"/>
      <c r="BK1070" s="6"/>
      <c r="BL1070" s="6"/>
      <c r="BM1070" s="6"/>
      <c r="BN1070" s="6"/>
      <c r="BO1070" s="6"/>
      <c r="BP1070" s="6"/>
      <c r="BQ1070" s="6"/>
      <c r="BR1070" s="6"/>
      <c r="BS1070" s="6"/>
      <c r="BT1070" s="6"/>
      <c r="BU1070" s="6"/>
      <c r="BV1070" s="6"/>
      <c r="BW1070" s="6"/>
      <c r="BX1070" s="6"/>
      <c r="BY1070" s="6"/>
      <c r="BZ1070" s="6"/>
      <c r="CA1070" s="6"/>
      <c r="CB1070" s="6"/>
      <c r="CC1070" s="6"/>
      <c r="CD1070" s="6"/>
      <c r="CE1070" s="6"/>
      <c r="CF1070" s="6"/>
      <c r="CG1070" s="6"/>
      <c r="CH1070" s="6"/>
      <c r="CI1070" s="6"/>
      <c r="CJ1070" s="6"/>
      <c r="CK1070" s="6"/>
      <c r="CL1070" s="6"/>
      <c r="CM1070" s="6"/>
      <c r="CN1070" s="6"/>
      <c r="CO1070" s="6"/>
      <c r="CP1070" s="6"/>
      <c r="CQ1070" s="6"/>
      <c r="CR1070" s="6"/>
      <c r="CS1070" s="6"/>
      <c r="CT1070" s="6"/>
      <c r="CU1070" s="6"/>
      <c r="CV1070" s="6"/>
      <c r="CW1070" s="6"/>
      <c r="CX1070" s="6"/>
    </row>
    <row r="1071" spans="1:102" ht="34.5" customHeight="1">
      <c r="A1071" s="131">
        <v>39</v>
      </c>
      <c r="B1071" s="31" t="s">
        <v>77</v>
      </c>
      <c r="C1071" s="131" t="s">
        <v>20</v>
      </c>
      <c r="D1071" s="131" t="s">
        <v>151</v>
      </c>
      <c r="E1071" s="32">
        <v>5.4969999999999999</v>
      </c>
      <c r="F1071" s="16">
        <v>70</v>
      </c>
      <c r="G1071" s="17">
        <f t="shared" ref="G1071" si="1487">F1071*E1071</f>
        <v>384.78999999999996</v>
      </c>
      <c r="H1071" s="33">
        <v>44443</v>
      </c>
      <c r="I1071" s="84">
        <v>44287</v>
      </c>
      <c r="J1071" s="134">
        <v>670</v>
      </c>
      <c r="K1071" s="34">
        <v>500</v>
      </c>
      <c r="L1071" s="14">
        <f t="shared" si="1481"/>
        <v>2748.5</v>
      </c>
      <c r="M1071" s="134">
        <v>227</v>
      </c>
      <c r="N1071" s="12">
        <v>44259</v>
      </c>
      <c r="O1071" s="141">
        <f t="shared" si="1424"/>
        <v>70</v>
      </c>
      <c r="P1071" s="19">
        <f t="shared" si="1479"/>
        <v>384.78999999999996</v>
      </c>
      <c r="Q1071" s="20"/>
      <c r="R1071" s="17"/>
      <c r="S1071" s="124"/>
      <c r="T1071" s="124"/>
      <c r="U1071" s="16">
        <v>0</v>
      </c>
      <c r="V1071" s="14">
        <f t="shared" ref="V1071" si="1488">U1071*E1071</f>
        <v>0</v>
      </c>
      <c r="W1071" s="71"/>
      <c r="X1071" s="83"/>
      <c r="AF1071" s="22"/>
      <c r="AG1071" s="22"/>
    </row>
    <row r="1072" spans="1:102" ht="34.5" customHeight="1">
      <c r="A1072" s="131">
        <v>40</v>
      </c>
      <c r="B1072" s="31" t="s">
        <v>77</v>
      </c>
      <c r="C1072" s="131" t="s">
        <v>20</v>
      </c>
      <c r="D1072" s="131" t="s">
        <v>151</v>
      </c>
      <c r="E1072" s="32">
        <v>5.4969999999999999</v>
      </c>
      <c r="F1072" s="16">
        <v>300</v>
      </c>
      <c r="G1072" s="17">
        <f>F1072*E1072</f>
        <v>1649.1</v>
      </c>
      <c r="H1072" s="33">
        <v>44505</v>
      </c>
      <c r="I1072" s="84">
        <v>44321</v>
      </c>
      <c r="J1072" s="134">
        <v>1056</v>
      </c>
      <c r="K1072" s="34">
        <v>300</v>
      </c>
      <c r="L1072" s="14">
        <f t="shared" si="1481"/>
        <v>1649.1</v>
      </c>
      <c r="M1072" s="134">
        <v>227</v>
      </c>
      <c r="N1072" s="12">
        <v>44259</v>
      </c>
      <c r="O1072" s="141">
        <f t="shared" si="1424"/>
        <v>300</v>
      </c>
      <c r="P1072" s="19">
        <f t="shared" ref="P1072:P1073" si="1489">O1072*E1072</f>
        <v>1649.1</v>
      </c>
      <c r="Q1072" s="20"/>
      <c r="R1072" s="17"/>
      <c r="S1072" s="124"/>
      <c r="T1072" s="124"/>
      <c r="U1072" s="16">
        <v>0</v>
      </c>
      <c r="V1072" s="14">
        <f>U1072*E1072</f>
        <v>0</v>
      </c>
      <c r="W1072" s="71"/>
      <c r="X1072" s="83">
        <f t="shared" ref="X1072" si="1490">G1072-V1072</f>
        <v>1649.1</v>
      </c>
      <c r="AF1072" s="22"/>
      <c r="AG1072" s="22"/>
      <c r="AH1072" s="6"/>
      <c r="AI1072" s="6"/>
      <c r="AJ1072" s="6"/>
      <c r="AK1072" s="6"/>
      <c r="AL1072" s="6"/>
      <c r="AM1072" s="6"/>
      <c r="AN1072" s="6"/>
      <c r="AO1072" s="6"/>
      <c r="AP1072" s="6"/>
      <c r="AQ1072" s="6"/>
      <c r="AR1072" s="6"/>
      <c r="AS1072" s="6"/>
      <c r="AT1072" s="6"/>
      <c r="AU1072" s="6"/>
      <c r="AV1072" s="6"/>
      <c r="AW1072" s="6"/>
      <c r="AX1072" s="6"/>
      <c r="AY1072" s="6"/>
      <c r="AZ1072" s="6"/>
      <c r="BA1072" s="6"/>
      <c r="BB1072" s="6"/>
      <c r="BC1072" s="6"/>
      <c r="BD1072" s="6"/>
      <c r="BE1072" s="6"/>
      <c r="BF1072" s="6"/>
      <c r="BG1072" s="6"/>
      <c r="BH1072" s="6"/>
      <c r="BI1072" s="6"/>
      <c r="BJ1072" s="6"/>
      <c r="BK1072" s="6"/>
      <c r="BL1072" s="6"/>
      <c r="BM1072" s="6"/>
      <c r="BN1072" s="6"/>
      <c r="BO1072" s="6"/>
      <c r="BP1072" s="6"/>
      <c r="BQ1072" s="6"/>
      <c r="BR1072" s="6"/>
      <c r="BS1072" s="6"/>
      <c r="BT1072" s="6"/>
      <c r="BU1072" s="6"/>
      <c r="BV1072" s="6"/>
      <c r="BW1072" s="6"/>
      <c r="BX1072" s="6"/>
      <c r="BY1072" s="6"/>
      <c r="BZ1072" s="6"/>
      <c r="CA1072" s="6"/>
      <c r="CB1072" s="6"/>
      <c r="CC1072" s="6"/>
      <c r="CD1072" s="6"/>
      <c r="CE1072" s="6"/>
      <c r="CF1072" s="6"/>
      <c r="CG1072" s="6"/>
      <c r="CH1072" s="6"/>
      <c r="CI1072" s="6"/>
      <c r="CJ1072" s="6"/>
      <c r="CK1072" s="6"/>
      <c r="CL1072" s="6"/>
      <c r="CM1072" s="6"/>
      <c r="CN1072" s="6"/>
      <c r="CO1072" s="6"/>
      <c r="CP1072" s="6"/>
      <c r="CQ1072" s="6"/>
      <c r="CR1072" s="6"/>
      <c r="CS1072" s="6"/>
      <c r="CT1072" s="6"/>
      <c r="CU1072" s="6"/>
      <c r="CV1072" s="6"/>
      <c r="CW1072" s="6"/>
      <c r="CX1072" s="6"/>
    </row>
    <row r="1073" spans="1:102" ht="34.5" customHeight="1">
      <c r="A1073" s="131">
        <v>41</v>
      </c>
      <c r="B1073" s="31" t="s">
        <v>77</v>
      </c>
      <c r="C1073" s="131" t="s">
        <v>20</v>
      </c>
      <c r="D1073" s="131" t="s">
        <v>151</v>
      </c>
      <c r="E1073" s="32">
        <v>5.4969999999999999</v>
      </c>
      <c r="F1073" s="16">
        <v>0</v>
      </c>
      <c r="G1073" s="17">
        <f t="shared" ref="G1073" si="1491">F1073*E1073</f>
        <v>0</v>
      </c>
      <c r="H1073" s="33">
        <v>44531</v>
      </c>
      <c r="I1073" s="12">
        <v>44349</v>
      </c>
      <c r="J1073" s="134">
        <v>1289</v>
      </c>
      <c r="K1073" s="34">
        <v>500</v>
      </c>
      <c r="L1073" s="14">
        <f t="shared" si="1481"/>
        <v>2748.5</v>
      </c>
      <c r="M1073" s="134">
        <v>227</v>
      </c>
      <c r="N1073" s="12">
        <v>44259</v>
      </c>
      <c r="O1073" s="16">
        <f>K1073-U1073</f>
        <v>350</v>
      </c>
      <c r="P1073" s="19">
        <f t="shared" si="1489"/>
        <v>1923.95</v>
      </c>
      <c r="Q1073" s="20"/>
      <c r="R1073" s="17"/>
      <c r="S1073" s="124"/>
      <c r="T1073" s="124"/>
      <c r="U1073" s="16">
        <v>150</v>
      </c>
      <c r="V1073" s="14">
        <f t="shared" ref="V1073" si="1492">U1073*E1073</f>
        <v>824.55</v>
      </c>
      <c r="W1073" s="71"/>
      <c r="X1073" s="83"/>
      <c r="AF1073" s="22"/>
      <c r="AG1073" s="22"/>
    </row>
    <row r="1074" spans="1:102" ht="34.5" customHeight="1">
      <c r="A1074" s="131">
        <v>42</v>
      </c>
      <c r="B1074" s="31" t="s">
        <v>77</v>
      </c>
      <c r="C1074" s="131" t="s">
        <v>20</v>
      </c>
      <c r="D1074" s="131" t="s">
        <v>151</v>
      </c>
      <c r="E1074" s="32">
        <v>5.4969999999999999</v>
      </c>
      <c r="F1074" s="16">
        <v>0</v>
      </c>
      <c r="G1074" s="17">
        <f t="shared" ref="G1074:G1075" si="1493">F1074*E1074</f>
        <v>0</v>
      </c>
      <c r="H1074" s="33">
        <v>44531</v>
      </c>
      <c r="I1074" s="84">
        <v>44361</v>
      </c>
      <c r="J1074" s="134">
        <v>1522</v>
      </c>
      <c r="K1074" s="34">
        <v>300</v>
      </c>
      <c r="L1074" s="14">
        <f t="shared" ref="L1074:L1075" si="1494">K1074*E1074</f>
        <v>1649.1</v>
      </c>
      <c r="M1074" s="134">
        <v>227</v>
      </c>
      <c r="N1074" s="12">
        <v>44259</v>
      </c>
      <c r="O1074" s="16">
        <f>K1074-U1074</f>
        <v>0</v>
      </c>
      <c r="P1074" s="19">
        <f t="shared" ref="P1074:P1075" si="1495">O1074*E1074</f>
        <v>0</v>
      </c>
      <c r="Q1074" s="20"/>
      <c r="R1074" s="17"/>
      <c r="S1074" s="124"/>
      <c r="T1074" s="124"/>
      <c r="U1074" s="16">
        <f>K1074</f>
        <v>300</v>
      </c>
      <c r="V1074" s="14">
        <f t="shared" ref="V1074:V1075" si="1496">U1074*E1074</f>
        <v>1649.1</v>
      </c>
      <c r="W1074" s="71"/>
      <c r="X1074" s="83"/>
      <c r="AF1074" s="22"/>
      <c r="AG1074" s="22"/>
    </row>
    <row r="1075" spans="1:102" ht="38.25" customHeight="1">
      <c r="A1075" s="131">
        <v>43</v>
      </c>
      <c r="B1075" s="31" t="s">
        <v>42</v>
      </c>
      <c r="C1075" s="14" t="s">
        <v>20</v>
      </c>
      <c r="D1075" s="131" t="s">
        <v>113</v>
      </c>
      <c r="E1075" s="32">
        <v>132.83000000000001</v>
      </c>
      <c r="F1075" s="16">
        <v>0</v>
      </c>
      <c r="G1075" s="14">
        <f t="shared" si="1493"/>
        <v>0</v>
      </c>
      <c r="H1075" s="33">
        <v>44469</v>
      </c>
      <c r="I1075" s="84">
        <v>44361</v>
      </c>
      <c r="J1075" s="134">
        <v>1522</v>
      </c>
      <c r="K1075" s="141">
        <v>400</v>
      </c>
      <c r="L1075" s="14">
        <f t="shared" si="1494"/>
        <v>53132.000000000007</v>
      </c>
      <c r="M1075" s="134">
        <v>605</v>
      </c>
      <c r="N1075" s="12">
        <v>44349</v>
      </c>
      <c r="O1075" s="16">
        <f>K1075-U1075</f>
        <v>50</v>
      </c>
      <c r="P1075" s="19">
        <f t="shared" si="1495"/>
        <v>6641.5000000000009</v>
      </c>
      <c r="Q1075" s="97"/>
      <c r="R1075" s="14"/>
      <c r="S1075" s="14"/>
      <c r="T1075" s="14"/>
      <c r="U1075" s="16">
        <v>350</v>
      </c>
      <c r="V1075" s="14">
        <f t="shared" si="1496"/>
        <v>46490.500000000007</v>
      </c>
      <c r="W1075" s="71"/>
      <c r="X1075" s="83"/>
      <c r="AF1075" s="22"/>
      <c r="AG1075" s="22"/>
      <c r="AH1075" s="6"/>
      <c r="AI1075" s="6"/>
      <c r="AJ1075" s="6"/>
      <c r="AK1075" s="6"/>
      <c r="AL1075" s="6"/>
      <c r="AM1075" s="6"/>
      <c r="AN1075" s="6"/>
      <c r="AO1075" s="6"/>
      <c r="AP1075" s="6"/>
      <c r="AQ1075" s="6"/>
      <c r="AR1075" s="6"/>
      <c r="AS1075" s="6"/>
      <c r="AT1075" s="6"/>
      <c r="AU1075" s="6"/>
      <c r="AV1075" s="6"/>
      <c r="AW1075" s="6"/>
      <c r="AX1075" s="6"/>
      <c r="AY1075" s="6"/>
      <c r="AZ1075" s="6"/>
      <c r="BA1075" s="6"/>
      <c r="BB1075" s="6"/>
      <c r="BC1075" s="6"/>
      <c r="BD1075" s="6"/>
      <c r="BE1075" s="6"/>
      <c r="BF1075" s="6"/>
      <c r="BG1075" s="6"/>
      <c r="BH1075" s="6"/>
      <c r="BI1075" s="6"/>
      <c r="BJ1075" s="6"/>
      <c r="BK1075" s="6"/>
      <c r="BL1075" s="6"/>
      <c r="BM1075" s="6"/>
      <c r="BN1075" s="6"/>
      <c r="BO1075" s="6"/>
      <c r="BP1075" s="6"/>
      <c r="BQ1075" s="6"/>
      <c r="BR1075" s="6"/>
      <c r="BS1075" s="6"/>
      <c r="BT1075" s="6"/>
      <c r="BU1075" s="6"/>
      <c r="BV1075" s="6"/>
      <c r="BW1075" s="6"/>
      <c r="BX1075" s="6"/>
      <c r="BY1075" s="6"/>
      <c r="BZ1075" s="6"/>
      <c r="CA1075" s="6"/>
      <c r="CB1075" s="6"/>
      <c r="CC1075" s="6"/>
      <c r="CD1075" s="6"/>
      <c r="CE1075" s="6"/>
      <c r="CF1075" s="6"/>
      <c r="CG1075" s="6"/>
      <c r="CH1075" s="6"/>
      <c r="CI1075" s="6"/>
      <c r="CJ1075" s="6"/>
      <c r="CK1075" s="6"/>
      <c r="CL1075" s="6"/>
      <c r="CM1075" s="6"/>
      <c r="CN1075" s="6"/>
      <c r="CO1075" s="6"/>
      <c r="CP1075" s="6"/>
      <c r="CQ1075" s="6"/>
      <c r="CR1075" s="6"/>
      <c r="CS1075" s="6"/>
      <c r="CT1075" s="6"/>
      <c r="CU1075" s="6"/>
      <c r="CV1075" s="6"/>
      <c r="CW1075" s="6"/>
      <c r="CX1075" s="6"/>
    </row>
    <row r="1076" spans="1:102" ht="38.25" customHeight="1">
      <c r="A1076" s="131">
        <v>44</v>
      </c>
      <c r="B1076" s="31" t="s">
        <v>42</v>
      </c>
      <c r="C1076" s="14" t="s">
        <v>20</v>
      </c>
      <c r="D1076" s="131" t="s">
        <v>115</v>
      </c>
      <c r="E1076" s="96">
        <v>123.47</v>
      </c>
      <c r="F1076" s="16">
        <v>6</v>
      </c>
      <c r="G1076" s="14">
        <f t="shared" si="1454"/>
        <v>740.81999999999994</v>
      </c>
      <c r="H1076" s="18">
        <v>44439</v>
      </c>
      <c r="I1076" s="12"/>
      <c r="J1076" s="134"/>
      <c r="K1076" s="141"/>
      <c r="L1076" s="14">
        <f t="shared" si="1455"/>
        <v>0</v>
      </c>
      <c r="M1076" s="141">
        <v>52</v>
      </c>
      <c r="N1076" s="18">
        <v>43850</v>
      </c>
      <c r="O1076" s="141">
        <f t="shared" si="1424"/>
        <v>2</v>
      </c>
      <c r="P1076" s="19">
        <f t="shared" si="1479"/>
        <v>246.94</v>
      </c>
      <c r="Q1076" s="97"/>
      <c r="R1076" s="14"/>
      <c r="S1076" s="14"/>
      <c r="T1076" s="14"/>
      <c r="U1076" s="16">
        <v>4</v>
      </c>
      <c r="V1076" s="14">
        <f t="shared" si="1456"/>
        <v>493.88</v>
      </c>
      <c r="W1076" s="71"/>
      <c r="X1076" s="83"/>
      <c r="AF1076" s="22"/>
      <c r="AG1076" s="22"/>
    </row>
    <row r="1077" spans="1:102" ht="38.25" customHeight="1">
      <c r="A1077" s="131">
        <v>45</v>
      </c>
      <c r="B1077" s="31" t="s">
        <v>42</v>
      </c>
      <c r="C1077" s="14" t="s">
        <v>20</v>
      </c>
      <c r="D1077" s="131" t="s">
        <v>109</v>
      </c>
      <c r="E1077" s="96">
        <v>123.47</v>
      </c>
      <c r="F1077" s="16">
        <v>0</v>
      </c>
      <c r="G1077" s="14">
        <f t="shared" ref="G1077" si="1497">F1077*E1077</f>
        <v>0</v>
      </c>
      <c r="H1077" s="18">
        <v>44469</v>
      </c>
      <c r="I1077" s="84">
        <v>44216</v>
      </c>
      <c r="J1077" s="134">
        <v>108</v>
      </c>
      <c r="K1077" s="141">
        <v>200</v>
      </c>
      <c r="L1077" s="14">
        <f t="shared" ref="L1077:L1088" si="1498">K1077*E1077</f>
        <v>24694</v>
      </c>
      <c r="M1077" s="141">
        <v>52</v>
      </c>
      <c r="N1077" s="18">
        <v>43850</v>
      </c>
      <c r="O1077" s="141">
        <f t="shared" si="1424"/>
        <v>0</v>
      </c>
      <c r="P1077" s="19">
        <f t="shared" si="1479"/>
        <v>0</v>
      </c>
      <c r="Q1077" s="97"/>
      <c r="R1077" s="14"/>
      <c r="S1077" s="14"/>
      <c r="T1077" s="14"/>
      <c r="U1077" s="16">
        <v>0</v>
      </c>
      <c r="V1077" s="14">
        <f t="shared" ref="V1077:V1088" si="1499">U1077*E1077</f>
        <v>0</v>
      </c>
      <c r="W1077" s="71"/>
      <c r="X1077" s="83"/>
      <c r="AF1077" s="22"/>
      <c r="AG1077" s="22"/>
    </row>
    <row r="1078" spans="1:102" ht="38.25" customHeight="1">
      <c r="A1078" s="131">
        <v>46</v>
      </c>
      <c r="B1078" s="31" t="s">
        <v>42</v>
      </c>
      <c r="C1078" s="14" t="s">
        <v>20</v>
      </c>
      <c r="D1078" s="131" t="s">
        <v>109</v>
      </c>
      <c r="E1078" s="96">
        <v>123.47</v>
      </c>
      <c r="F1078" s="16">
        <v>0</v>
      </c>
      <c r="G1078" s="14">
        <f t="shared" ref="G1078" si="1500">F1078*E1078</f>
        <v>0</v>
      </c>
      <c r="H1078" s="18">
        <v>44469</v>
      </c>
      <c r="I1078" s="84">
        <v>44230</v>
      </c>
      <c r="J1078" s="134">
        <v>183</v>
      </c>
      <c r="K1078" s="141">
        <v>102</v>
      </c>
      <c r="L1078" s="14">
        <f t="shared" ref="L1078:L1087" si="1501">K1078*E1078</f>
        <v>12593.94</v>
      </c>
      <c r="M1078" s="141">
        <v>52</v>
      </c>
      <c r="N1078" s="18">
        <v>43850</v>
      </c>
      <c r="O1078" s="141">
        <f t="shared" si="1424"/>
        <v>0</v>
      </c>
      <c r="P1078" s="19">
        <f t="shared" si="1479"/>
        <v>0</v>
      </c>
      <c r="Q1078" s="97"/>
      <c r="R1078" s="14"/>
      <c r="S1078" s="14"/>
      <c r="T1078" s="14"/>
      <c r="U1078" s="16">
        <v>0</v>
      </c>
      <c r="V1078" s="14">
        <f t="shared" ref="V1078:V1087" si="1502">U1078*E1078</f>
        <v>0</v>
      </c>
      <c r="W1078" s="71"/>
      <c r="X1078" s="83"/>
      <c r="AF1078" s="22"/>
      <c r="AG1078" s="22"/>
    </row>
    <row r="1079" spans="1:102" ht="38.25" customHeight="1">
      <c r="A1079" s="131">
        <v>47</v>
      </c>
      <c r="B1079" s="31" t="s">
        <v>42</v>
      </c>
      <c r="C1079" s="14" t="s">
        <v>20</v>
      </c>
      <c r="D1079" s="131" t="s">
        <v>109</v>
      </c>
      <c r="E1079" s="96">
        <v>123.47</v>
      </c>
      <c r="F1079" s="16">
        <v>0</v>
      </c>
      <c r="G1079" s="14">
        <f t="shared" ref="G1079" si="1503">F1079*E1079</f>
        <v>0</v>
      </c>
      <c r="H1079" s="18">
        <v>44469</v>
      </c>
      <c r="I1079" s="84">
        <v>44264</v>
      </c>
      <c r="J1079" s="134">
        <v>297</v>
      </c>
      <c r="K1079" s="141">
        <v>200</v>
      </c>
      <c r="L1079" s="14">
        <f t="shared" ref="L1079" si="1504">K1079*E1079</f>
        <v>24694</v>
      </c>
      <c r="M1079" s="141">
        <v>52</v>
      </c>
      <c r="N1079" s="18">
        <v>43850</v>
      </c>
      <c r="O1079" s="141">
        <f t="shared" si="1424"/>
        <v>0</v>
      </c>
      <c r="P1079" s="19">
        <f t="shared" si="1479"/>
        <v>0</v>
      </c>
      <c r="Q1079" s="97"/>
      <c r="R1079" s="14"/>
      <c r="S1079" s="14"/>
      <c r="T1079" s="14"/>
      <c r="U1079" s="16">
        <v>0</v>
      </c>
      <c r="V1079" s="14">
        <f t="shared" ref="V1079" si="1505">U1079*E1079</f>
        <v>0</v>
      </c>
      <c r="W1079" s="71"/>
      <c r="X1079" s="83"/>
      <c r="AF1079" s="22"/>
      <c r="AG1079" s="22"/>
    </row>
    <row r="1080" spans="1:102" ht="38.25" customHeight="1">
      <c r="A1080" s="131">
        <v>48</v>
      </c>
      <c r="B1080" s="31" t="s">
        <v>42</v>
      </c>
      <c r="C1080" s="14" t="s">
        <v>20</v>
      </c>
      <c r="D1080" s="131" t="s">
        <v>112</v>
      </c>
      <c r="E1080" s="96">
        <v>132.83000000000001</v>
      </c>
      <c r="F1080" s="16">
        <v>0</v>
      </c>
      <c r="G1080" s="14">
        <f t="shared" ref="G1080" si="1506">F1080*E1080</f>
        <v>0</v>
      </c>
      <c r="H1080" s="18">
        <v>44469</v>
      </c>
      <c r="I1080" s="84">
        <v>44264</v>
      </c>
      <c r="J1080" s="134">
        <v>297</v>
      </c>
      <c r="K1080" s="141">
        <v>200</v>
      </c>
      <c r="L1080" s="14">
        <f t="shared" ref="L1080" si="1507">K1080*E1080</f>
        <v>26566.000000000004</v>
      </c>
      <c r="M1080" s="141">
        <v>52</v>
      </c>
      <c r="N1080" s="18">
        <v>43850</v>
      </c>
      <c r="O1080" s="141">
        <f t="shared" si="1424"/>
        <v>0</v>
      </c>
      <c r="P1080" s="19">
        <f t="shared" si="1479"/>
        <v>0</v>
      </c>
      <c r="Q1080" s="97"/>
      <c r="R1080" s="14"/>
      <c r="S1080" s="14"/>
      <c r="T1080" s="14"/>
      <c r="U1080" s="16">
        <v>0</v>
      </c>
      <c r="V1080" s="14">
        <f t="shared" ref="V1080" si="1508">U1080*E1080</f>
        <v>0</v>
      </c>
      <c r="W1080" s="71"/>
      <c r="X1080" s="83"/>
      <c r="AF1080" s="22"/>
      <c r="AG1080" s="22"/>
    </row>
    <row r="1081" spans="1:102" s="27" customFormat="1" ht="30.75" customHeight="1">
      <c r="A1081" s="131">
        <v>49</v>
      </c>
      <c r="B1081" s="31" t="s">
        <v>42</v>
      </c>
      <c r="C1081" s="14" t="s">
        <v>20</v>
      </c>
      <c r="D1081" s="131" t="s">
        <v>112</v>
      </c>
      <c r="E1081" s="32">
        <v>132.83000000000001</v>
      </c>
      <c r="F1081" s="16">
        <v>16</v>
      </c>
      <c r="G1081" s="14">
        <f>F1081*E1081</f>
        <v>2125.2800000000002</v>
      </c>
      <c r="H1081" s="33">
        <v>44469</v>
      </c>
      <c r="I1081" s="84">
        <v>44287</v>
      </c>
      <c r="J1081" s="134">
        <v>670</v>
      </c>
      <c r="K1081" s="34">
        <v>200</v>
      </c>
      <c r="L1081" s="14">
        <f>K1081*E1081</f>
        <v>26566.000000000004</v>
      </c>
      <c r="M1081" s="134">
        <v>96</v>
      </c>
      <c r="N1081" s="12">
        <v>43866</v>
      </c>
      <c r="O1081" s="141">
        <f t="shared" si="1424"/>
        <v>16</v>
      </c>
      <c r="P1081" s="19">
        <f t="shared" si="1479"/>
        <v>2125.2800000000002</v>
      </c>
      <c r="Q1081" s="20"/>
      <c r="R1081" s="17"/>
      <c r="S1081" s="124"/>
      <c r="T1081" s="124"/>
      <c r="U1081" s="16">
        <v>0</v>
      </c>
      <c r="V1081" s="14">
        <f>U1081*E1081</f>
        <v>0</v>
      </c>
      <c r="W1081" s="71"/>
      <c r="X1081" s="83">
        <f>G1081-V1081</f>
        <v>2125.2800000000002</v>
      </c>
      <c r="Y1081" s="4"/>
      <c r="Z1081" s="4"/>
      <c r="AA1081" s="4"/>
      <c r="AB1081" s="5"/>
      <c r="AC1081" s="5"/>
      <c r="AD1081" s="5"/>
      <c r="AE1081" s="5"/>
      <c r="AF1081" s="22"/>
      <c r="AG1081" s="22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  <c r="BJ1081" s="5"/>
      <c r="BK1081" s="5"/>
      <c r="BL1081" s="5"/>
      <c r="BM1081" s="5"/>
      <c r="BN1081" s="5"/>
      <c r="BO1081" s="5"/>
      <c r="BP1081" s="5"/>
      <c r="BQ1081" s="5"/>
      <c r="BR1081" s="5"/>
      <c r="BS1081" s="5"/>
      <c r="BT1081" s="5"/>
      <c r="BU1081" s="5"/>
      <c r="BV1081" s="5"/>
      <c r="BW1081" s="5"/>
      <c r="BX1081" s="5"/>
      <c r="BY1081" s="5"/>
      <c r="BZ1081" s="5"/>
      <c r="CA1081" s="5"/>
      <c r="CB1081" s="5"/>
      <c r="CC1081" s="5"/>
      <c r="CD1081" s="5"/>
      <c r="CE1081" s="5"/>
      <c r="CF1081" s="5"/>
      <c r="CG1081" s="5"/>
      <c r="CH1081" s="5"/>
      <c r="CI1081" s="5"/>
      <c r="CJ1081" s="5"/>
      <c r="CK1081" s="5"/>
      <c r="CL1081" s="5"/>
      <c r="CM1081" s="5"/>
      <c r="CN1081" s="5"/>
      <c r="CO1081" s="5"/>
      <c r="CP1081" s="5"/>
      <c r="CQ1081" s="5"/>
      <c r="CR1081" s="5"/>
      <c r="CS1081" s="5"/>
      <c r="CT1081" s="5"/>
      <c r="CU1081" s="5"/>
      <c r="CV1081" s="5"/>
      <c r="CW1081" s="5"/>
      <c r="CX1081" s="5"/>
    </row>
    <row r="1082" spans="1:102" s="27" customFormat="1" ht="44.25" customHeight="1">
      <c r="A1082" s="131">
        <v>50</v>
      </c>
      <c r="B1082" s="31" t="s">
        <v>42</v>
      </c>
      <c r="C1082" s="131" t="s">
        <v>20</v>
      </c>
      <c r="D1082" s="131" t="s">
        <v>113</v>
      </c>
      <c r="E1082" s="32">
        <v>132.83000000000001</v>
      </c>
      <c r="F1082" s="16">
        <v>384</v>
      </c>
      <c r="G1082" s="17">
        <f t="shared" ref="G1082" si="1509">F1082*E1082</f>
        <v>51006.720000000001</v>
      </c>
      <c r="H1082" s="33">
        <v>44469</v>
      </c>
      <c r="I1082" s="84">
        <v>44321</v>
      </c>
      <c r="J1082" s="134">
        <v>1056</v>
      </c>
      <c r="K1082" s="34">
        <v>400</v>
      </c>
      <c r="L1082" s="14">
        <f>K1082*E1082</f>
        <v>53132.000000000007</v>
      </c>
      <c r="M1082" s="134">
        <v>96</v>
      </c>
      <c r="N1082" s="12">
        <v>43866</v>
      </c>
      <c r="O1082" s="141">
        <f t="shared" si="1424"/>
        <v>384</v>
      </c>
      <c r="P1082" s="19">
        <f t="shared" ref="P1082" si="1510">O1082*E1082</f>
        <v>51006.720000000001</v>
      </c>
      <c r="Q1082" s="20"/>
      <c r="R1082" s="17"/>
      <c r="S1082" s="124"/>
      <c r="T1082" s="124"/>
      <c r="U1082" s="16">
        <v>0</v>
      </c>
      <c r="V1082" s="14">
        <f>U1082*E1082</f>
        <v>0</v>
      </c>
      <c r="W1082" s="71"/>
      <c r="X1082" s="83"/>
      <c r="Y1082" s="4"/>
      <c r="Z1082" s="4"/>
      <c r="AA1082" s="4"/>
      <c r="AB1082" s="5"/>
      <c r="AC1082" s="5"/>
      <c r="AD1082" s="5"/>
      <c r="AE1082" s="5"/>
      <c r="AF1082" s="22"/>
      <c r="AG1082" s="22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  <c r="BJ1082" s="5"/>
      <c r="BK1082" s="5"/>
      <c r="BL1082" s="5"/>
      <c r="BM1082" s="5"/>
      <c r="BN1082" s="5"/>
      <c r="BO1082" s="5"/>
      <c r="BP1082" s="5"/>
      <c r="BQ1082" s="5"/>
      <c r="BR1082" s="5"/>
      <c r="BS1082" s="5"/>
      <c r="BT1082" s="5"/>
      <c r="BU1082" s="5"/>
      <c r="BV1082" s="5"/>
      <c r="BW1082" s="5"/>
      <c r="BX1082" s="5"/>
      <c r="BY1082" s="5"/>
      <c r="BZ1082" s="5"/>
      <c r="CA1082" s="5"/>
      <c r="CB1082" s="5"/>
      <c r="CC1082" s="5"/>
      <c r="CD1082" s="5"/>
      <c r="CE1082" s="5"/>
      <c r="CF1082" s="5"/>
      <c r="CG1082" s="5"/>
      <c r="CH1082" s="5"/>
      <c r="CI1082" s="5"/>
      <c r="CJ1082" s="5"/>
      <c r="CK1082" s="5"/>
      <c r="CL1082" s="5"/>
      <c r="CM1082" s="5"/>
      <c r="CN1082" s="5"/>
      <c r="CO1082" s="5"/>
      <c r="CP1082" s="5"/>
      <c r="CQ1082" s="5"/>
      <c r="CR1082" s="5"/>
      <c r="CS1082" s="5"/>
      <c r="CT1082" s="5"/>
      <c r="CU1082" s="5"/>
      <c r="CV1082" s="5"/>
      <c r="CW1082" s="5"/>
      <c r="CX1082" s="5"/>
    </row>
    <row r="1083" spans="1:102" s="27" customFormat="1" ht="44.25" customHeight="1">
      <c r="A1083" s="131">
        <v>51</v>
      </c>
      <c r="B1083" s="31" t="s">
        <v>42</v>
      </c>
      <c r="C1083" s="131" t="s">
        <v>20</v>
      </c>
      <c r="D1083" s="131" t="s">
        <v>113</v>
      </c>
      <c r="E1083" s="32">
        <v>132.83000000000001</v>
      </c>
      <c r="F1083" s="16">
        <v>300</v>
      </c>
      <c r="G1083" s="17">
        <f t="shared" ref="G1083:G1085" si="1511">F1083*E1083</f>
        <v>39849.000000000007</v>
      </c>
      <c r="H1083" s="33">
        <v>44469</v>
      </c>
      <c r="I1083" s="84">
        <v>44341</v>
      </c>
      <c r="J1083" s="134">
        <v>1172</v>
      </c>
      <c r="K1083" s="34">
        <v>300</v>
      </c>
      <c r="L1083" s="14">
        <f>K1083*E1083</f>
        <v>39849.000000000007</v>
      </c>
      <c r="M1083" s="134">
        <v>96</v>
      </c>
      <c r="N1083" s="12">
        <v>43866</v>
      </c>
      <c r="O1083" s="141">
        <f t="shared" si="1424"/>
        <v>0</v>
      </c>
      <c r="P1083" s="19">
        <f t="shared" ref="P1083:P1085" si="1512">O1083*E1083</f>
        <v>0</v>
      </c>
      <c r="Q1083" s="20"/>
      <c r="R1083" s="17"/>
      <c r="S1083" s="124"/>
      <c r="T1083" s="124"/>
      <c r="U1083" s="16">
        <v>300</v>
      </c>
      <c r="V1083" s="14">
        <f>U1083*E1083</f>
        <v>39849.000000000007</v>
      </c>
      <c r="W1083" s="71"/>
      <c r="X1083" s="83"/>
      <c r="Y1083" s="4"/>
      <c r="Z1083" s="4"/>
      <c r="AA1083" s="4"/>
      <c r="AB1083" s="5"/>
      <c r="AC1083" s="5"/>
      <c r="AD1083" s="5"/>
      <c r="AE1083" s="5"/>
      <c r="AF1083" s="22"/>
      <c r="AG1083" s="22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  <c r="BJ1083" s="5"/>
      <c r="BK1083" s="5"/>
      <c r="BL1083" s="5"/>
      <c r="BM1083" s="5"/>
      <c r="BN1083" s="5"/>
      <c r="BO1083" s="5"/>
      <c r="BP1083" s="5"/>
      <c r="BQ1083" s="5"/>
      <c r="BR1083" s="5"/>
      <c r="BS1083" s="5"/>
      <c r="BT1083" s="5"/>
      <c r="BU1083" s="5"/>
      <c r="BV1083" s="5"/>
      <c r="BW1083" s="5"/>
      <c r="BX1083" s="5"/>
      <c r="BY1083" s="5"/>
      <c r="BZ1083" s="5"/>
      <c r="CA1083" s="5"/>
      <c r="CB1083" s="5"/>
      <c r="CC1083" s="5"/>
      <c r="CD1083" s="5"/>
      <c r="CE1083" s="5"/>
      <c r="CF1083" s="5"/>
      <c r="CG1083" s="5"/>
      <c r="CH1083" s="5"/>
      <c r="CI1083" s="5"/>
      <c r="CJ1083" s="5"/>
      <c r="CK1083" s="5"/>
      <c r="CL1083" s="5"/>
      <c r="CM1083" s="5"/>
      <c r="CN1083" s="5"/>
      <c r="CO1083" s="5"/>
      <c r="CP1083" s="5"/>
      <c r="CQ1083" s="5"/>
      <c r="CR1083" s="5"/>
      <c r="CS1083" s="5"/>
      <c r="CT1083" s="5"/>
      <c r="CU1083" s="5"/>
      <c r="CV1083" s="5"/>
      <c r="CW1083" s="5"/>
      <c r="CX1083" s="5"/>
    </row>
    <row r="1084" spans="1:102" ht="37.5" customHeight="1">
      <c r="A1084" s="131">
        <v>52</v>
      </c>
      <c r="B1084" s="13" t="s">
        <v>59</v>
      </c>
      <c r="C1084" s="124" t="s">
        <v>20</v>
      </c>
      <c r="D1084" s="131" t="s">
        <v>47</v>
      </c>
      <c r="E1084" s="135">
        <v>55.58</v>
      </c>
      <c r="F1084" s="16">
        <v>0</v>
      </c>
      <c r="G1084" s="96">
        <f t="shared" si="1511"/>
        <v>0</v>
      </c>
      <c r="H1084" s="18">
        <v>44377</v>
      </c>
      <c r="I1084" s="84">
        <v>44361</v>
      </c>
      <c r="J1084" s="134">
        <v>1522</v>
      </c>
      <c r="K1084" s="141">
        <v>70</v>
      </c>
      <c r="L1084" s="14">
        <f t="shared" ref="L1084" si="1513">K1084*E1084</f>
        <v>3890.6</v>
      </c>
      <c r="M1084" s="141">
        <v>636</v>
      </c>
      <c r="N1084" s="18">
        <v>44355</v>
      </c>
      <c r="O1084" s="16">
        <f>K1084-U1084</f>
        <v>70</v>
      </c>
      <c r="P1084" s="19">
        <f t="shared" si="1512"/>
        <v>3890.6</v>
      </c>
      <c r="Q1084" s="131"/>
      <c r="R1084" s="17"/>
      <c r="S1084" s="28"/>
      <c r="T1084" s="28"/>
      <c r="U1084" s="16">
        <v>0</v>
      </c>
      <c r="V1084" s="14">
        <f>U1084*E1084</f>
        <v>0</v>
      </c>
      <c r="W1084" s="71"/>
      <c r="X1084" s="83"/>
      <c r="AF1084" s="22"/>
      <c r="AG1084" s="22"/>
    </row>
    <row r="1085" spans="1:102" ht="39.75" customHeight="1">
      <c r="A1085" s="131">
        <v>53</v>
      </c>
      <c r="B1085" s="13" t="s">
        <v>59</v>
      </c>
      <c r="C1085" s="124" t="s">
        <v>20</v>
      </c>
      <c r="D1085" s="131" t="s">
        <v>47</v>
      </c>
      <c r="E1085" s="135">
        <v>55.58</v>
      </c>
      <c r="F1085" s="16">
        <v>200</v>
      </c>
      <c r="G1085" s="17">
        <f t="shared" si="1511"/>
        <v>11116</v>
      </c>
      <c r="H1085" s="18">
        <v>44377</v>
      </c>
      <c r="I1085" s="84">
        <v>44341</v>
      </c>
      <c r="J1085" s="134">
        <v>1172</v>
      </c>
      <c r="K1085" s="141">
        <v>200</v>
      </c>
      <c r="L1085" s="14">
        <f>K1085*E1085</f>
        <v>11116</v>
      </c>
      <c r="M1085" s="141">
        <v>260</v>
      </c>
      <c r="N1085" s="12">
        <v>44266</v>
      </c>
      <c r="O1085" s="141">
        <f t="shared" si="1424"/>
        <v>200</v>
      </c>
      <c r="P1085" s="96">
        <f t="shared" si="1512"/>
        <v>11116</v>
      </c>
      <c r="Q1085" s="131"/>
      <c r="R1085" s="17"/>
      <c r="S1085" s="28"/>
      <c r="T1085" s="28"/>
      <c r="U1085" s="16">
        <v>0</v>
      </c>
      <c r="V1085" s="14">
        <f>U1085*E1085</f>
        <v>0</v>
      </c>
      <c r="W1085" s="71"/>
      <c r="X1085" s="83">
        <f>G1085-V1085</f>
        <v>11116</v>
      </c>
      <c r="AF1085" s="22"/>
      <c r="AG1085" s="22"/>
    </row>
    <row r="1086" spans="1:102" ht="33.75" customHeight="1">
      <c r="A1086" s="131">
        <v>54</v>
      </c>
      <c r="B1086" s="13" t="s">
        <v>58</v>
      </c>
      <c r="C1086" s="124" t="s">
        <v>20</v>
      </c>
      <c r="D1086" s="131" t="s">
        <v>92</v>
      </c>
      <c r="E1086" s="135">
        <v>55.58</v>
      </c>
      <c r="F1086" s="16">
        <v>0</v>
      </c>
      <c r="G1086" s="14">
        <f>F1086*E1086</f>
        <v>0</v>
      </c>
      <c r="H1086" s="18">
        <v>44316</v>
      </c>
      <c r="I1086" s="84">
        <v>44216</v>
      </c>
      <c r="J1086" s="134">
        <v>108</v>
      </c>
      <c r="K1086" s="141">
        <v>300</v>
      </c>
      <c r="L1086" s="14">
        <f t="shared" si="1501"/>
        <v>16674</v>
      </c>
      <c r="M1086" s="141">
        <v>316</v>
      </c>
      <c r="N1086" s="18">
        <v>43903</v>
      </c>
      <c r="O1086" s="141">
        <f t="shared" si="1424"/>
        <v>0</v>
      </c>
      <c r="P1086" s="19">
        <f t="shared" si="1434"/>
        <v>0</v>
      </c>
      <c r="Q1086" s="131"/>
      <c r="R1086" s="17"/>
      <c r="S1086" s="28"/>
      <c r="T1086" s="28"/>
      <c r="U1086" s="16">
        <v>0</v>
      </c>
      <c r="V1086" s="14">
        <f t="shared" si="1502"/>
        <v>0</v>
      </c>
      <c r="W1086" s="71"/>
      <c r="X1086" s="83">
        <f t="shared" ref="X1086:X1087" si="1514">G1086-V1086</f>
        <v>0</v>
      </c>
      <c r="AF1086" s="22"/>
      <c r="AG1086" s="22"/>
    </row>
    <row r="1087" spans="1:102" ht="33.75" customHeight="1">
      <c r="A1087" s="131">
        <v>55</v>
      </c>
      <c r="B1087" s="13" t="s">
        <v>58</v>
      </c>
      <c r="C1087" s="124" t="s">
        <v>20</v>
      </c>
      <c r="D1087" s="131" t="s">
        <v>92</v>
      </c>
      <c r="E1087" s="135">
        <v>55.58</v>
      </c>
      <c r="F1087" s="16">
        <v>0</v>
      </c>
      <c r="G1087" s="14">
        <f>F1087*E1087</f>
        <v>0</v>
      </c>
      <c r="H1087" s="18">
        <v>44316</v>
      </c>
      <c r="I1087" s="253"/>
      <c r="J1087" s="254"/>
      <c r="K1087" s="141">
        <v>800</v>
      </c>
      <c r="L1087" s="14">
        <f t="shared" si="1501"/>
        <v>44464</v>
      </c>
      <c r="M1087" s="141">
        <v>316</v>
      </c>
      <c r="N1087" s="18">
        <v>43903</v>
      </c>
      <c r="O1087" s="141">
        <f t="shared" si="1424"/>
        <v>0</v>
      </c>
      <c r="P1087" s="19">
        <f t="shared" ref="P1087" si="1515">O1087*E1087</f>
        <v>0</v>
      </c>
      <c r="Q1087" s="131"/>
      <c r="R1087" s="17"/>
      <c r="S1087" s="28"/>
      <c r="T1087" s="28"/>
      <c r="U1087" s="16">
        <v>0</v>
      </c>
      <c r="V1087" s="14">
        <f t="shared" si="1502"/>
        <v>0</v>
      </c>
      <c r="W1087" s="71"/>
      <c r="X1087" s="83">
        <f t="shared" si="1514"/>
        <v>0</v>
      </c>
      <c r="AF1087" s="22"/>
      <c r="AG1087" s="22"/>
    </row>
    <row r="1088" spans="1:102" ht="33.75" customHeight="1">
      <c r="A1088" s="131">
        <v>56</v>
      </c>
      <c r="B1088" s="13" t="s">
        <v>58</v>
      </c>
      <c r="C1088" s="124" t="s">
        <v>20</v>
      </c>
      <c r="D1088" s="131" t="s">
        <v>94</v>
      </c>
      <c r="E1088" s="135">
        <v>55.58</v>
      </c>
      <c r="F1088" s="16">
        <v>0</v>
      </c>
      <c r="G1088" s="14">
        <f>F1088*E1088</f>
        <v>0</v>
      </c>
      <c r="H1088" s="18">
        <v>44347</v>
      </c>
      <c r="I1088" s="84">
        <v>44264</v>
      </c>
      <c r="J1088" s="134">
        <v>297</v>
      </c>
      <c r="K1088" s="141">
        <v>611</v>
      </c>
      <c r="L1088" s="14">
        <f t="shared" si="1498"/>
        <v>33959.379999999997</v>
      </c>
      <c r="M1088" s="141">
        <v>316</v>
      </c>
      <c r="N1088" s="18">
        <v>43903</v>
      </c>
      <c r="O1088" s="141">
        <f t="shared" si="1424"/>
        <v>0</v>
      </c>
      <c r="P1088" s="19">
        <f t="shared" si="1434"/>
        <v>0</v>
      </c>
      <c r="Q1088" s="131"/>
      <c r="R1088" s="17"/>
      <c r="S1088" s="28"/>
      <c r="T1088" s="28"/>
      <c r="U1088" s="16">
        <v>0</v>
      </c>
      <c r="V1088" s="14">
        <f t="shared" si="1499"/>
        <v>0</v>
      </c>
      <c r="W1088" s="71"/>
      <c r="X1088" s="83">
        <f t="shared" ref="X1088:X1090" si="1516">G1088-V1088</f>
        <v>0</v>
      </c>
      <c r="AF1088" s="22"/>
      <c r="AG1088" s="22"/>
    </row>
    <row r="1089" spans="1:102" ht="27" customHeight="1">
      <c r="A1089" s="35"/>
      <c r="B1089" s="36" t="s">
        <v>14</v>
      </c>
      <c r="C1089" s="128"/>
      <c r="D1089" s="41"/>
      <c r="E1089" s="41"/>
      <c r="F1089" s="88">
        <f>SUM(F1033:F1088)</f>
        <v>3066</v>
      </c>
      <c r="G1089" s="94">
        <f>SUM(G1033:G1088)</f>
        <v>140822.13800000001</v>
      </c>
      <c r="H1089" s="82"/>
      <c r="I1089" s="248"/>
      <c r="J1089" s="249"/>
      <c r="K1089" s="128">
        <f>SUM(K1033:K1088)</f>
        <v>14568</v>
      </c>
      <c r="L1089" s="41">
        <f>SUM(L1033:L1088)</f>
        <v>569420.25</v>
      </c>
      <c r="M1089" s="128"/>
      <c r="N1089" s="82"/>
      <c r="O1089" s="128">
        <f>SUM(O1033:O1088)</f>
        <v>3369</v>
      </c>
      <c r="P1089" s="94">
        <f>SUM(P1033:P1088)</f>
        <v>143080.448</v>
      </c>
      <c r="Q1089" s="133"/>
      <c r="R1089" s="41"/>
      <c r="S1089" s="133"/>
      <c r="T1089" s="133"/>
      <c r="U1089" s="88">
        <f>SUM(U1033:U1088)</f>
        <v>3797</v>
      </c>
      <c r="V1089" s="94">
        <f>SUM(V1033:V1088)</f>
        <v>156869.71000000002</v>
      </c>
      <c r="W1089" s="91"/>
      <c r="X1089" s="83">
        <f t="shared" si="1516"/>
        <v>-16047.572000000015</v>
      </c>
      <c r="AF1089" s="22"/>
      <c r="AG1089" s="22"/>
    </row>
    <row r="1090" spans="1:102" ht="27" customHeight="1">
      <c r="A1090" s="204" t="s">
        <v>53</v>
      </c>
      <c r="B1090" s="204"/>
      <c r="C1090" s="204"/>
      <c r="D1090" s="204"/>
      <c r="E1090" s="204"/>
      <c r="F1090" s="204"/>
      <c r="G1090" s="204"/>
      <c r="H1090" s="204"/>
      <c r="I1090" s="204"/>
      <c r="J1090" s="204"/>
      <c r="K1090" s="204"/>
      <c r="L1090" s="204"/>
      <c r="M1090" s="204"/>
      <c r="N1090" s="204"/>
      <c r="O1090" s="204"/>
      <c r="P1090" s="204"/>
      <c r="Q1090" s="204"/>
      <c r="R1090" s="204"/>
      <c r="S1090" s="204"/>
      <c r="T1090" s="204"/>
      <c r="U1090" s="204"/>
      <c r="V1090" s="204"/>
      <c r="W1090" s="70"/>
      <c r="X1090" s="83">
        <f t="shared" si="1516"/>
        <v>0</v>
      </c>
      <c r="AF1090" s="22"/>
      <c r="AG1090" s="22"/>
    </row>
    <row r="1091" spans="1:102" ht="30.75" customHeight="1">
      <c r="A1091" s="141">
        <v>1</v>
      </c>
      <c r="B1091" s="13" t="s">
        <v>59</v>
      </c>
      <c r="C1091" s="124" t="s">
        <v>20</v>
      </c>
      <c r="D1091" s="131" t="s">
        <v>92</v>
      </c>
      <c r="E1091" s="135">
        <v>55.58</v>
      </c>
      <c r="F1091" s="16">
        <v>0</v>
      </c>
      <c r="G1091" s="17">
        <f t="shared" ref="G1091:G1108" si="1517">F1091*E1091</f>
        <v>0</v>
      </c>
      <c r="H1091" s="18">
        <v>44316</v>
      </c>
      <c r="I1091" s="84">
        <v>44208</v>
      </c>
      <c r="J1091" s="134">
        <v>32</v>
      </c>
      <c r="K1091" s="141">
        <v>100</v>
      </c>
      <c r="L1091" s="14">
        <f t="shared" ref="L1091:L1103" si="1518">K1091*E1091</f>
        <v>5558</v>
      </c>
      <c r="M1091" s="141">
        <v>341</v>
      </c>
      <c r="N1091" s="18">
        <v>43909</v>
      </c>
      <c r="O1091" s="141">
        <f t="shared" ref="O1091:O1129" si="1519">F1091-U1091</f>
        <v>0</v>
      </c>
      <c r="P1091" s="19">
        <f>O1091*E1091</f>
        <v>0</v>
      </c>
      <c r="Q1091" s="131"/>
      <c r="R1091" s="17"/>
      <c r="S1091" s="28"/>
      <c r="T1091" s="28"/>
      <c r="U1091" s="16">
        <v>0</v>
      </c>
      <c r="V1091" s="14">
        <f t="shared" ref="V1091:V1103" si="1520">U1091*E1091</f>
        <v>0</v>
      </c>
      <c r="W1091" s="71"/>
      <c r="X1091" s="83"/>
      <c r="AF1091" s="22"/>
      <c r="AG1091" s="22"/>
    </row>
    <row r="1092" spans="1:102" ht="30.75" customHeight="1">
      <c r="A1092" s="141">
        <v>2</v>
      </c>
      <c r="B1092" s="13" t="s">
        <v>59</v>
      </c>
      <c r="C1092" s="124" t="s">
        <v>20</v>
      </c>
      <c r="D1092" s="131" t="s">
        <v>92</v>
      </c>
      <c r="E1092" s="135">
        <v>55.58</v>
      </c>
      <c r="F1092" s="16">
        <v>0</v>
      </c>
      <c r="G1092" s="17">
        <f t="shared" si="1517"/>
        <v>0</v>
      </c>
      <c r="H1092" s="18">
        <v>44316</v>
      </c>
      <c r="I1092" s="84">
        <v>44231</v>
      </c>
      <c r="J1092" s="134">
        <v>188</v>
      </c>
      <c r="K1092" s="141">
        <v>300</v>
      </c>
      <c r="L1092" s="14">
        <f t="shared" si="1518"/>
        <v>16674</v>
      </c>
      <c r="M1092" s="141">
        <v>341</v>
      </c>
      <c r="N1092" s="18">
        <v>43909</v>
      </c>
      <c r="O1092" s="141">
        <f t="shared" si="1519"/>
        <v>0</v>
      </c>
      <c r="P1092" s="19">
        <f t="shared" ref="P1092:P1129" si="1521">O1092*E1092</f>
        <v>0</v>
      </c>
      <c r="Q1092" s="131"/>
      <c r="R1092" s="17"/>
      <c r="S1092" s="28"/>
      <c r="T1092" s="28"/>
      <c r="U1092" s="16">
        <v>0</v>
      </c>
      <c r="V1092" s="14">
        <f t="shared" si="1520"/>
        <v>0</v>
      </c>
      <c r="W1092" s="71"/>
      <c r="X1092" s="83"/>
      <c r="AF1092" s="22"/>
      <c r="AG1092" s="22"/>
    </row>
    <row r="1093" spans="1:102" ht="30.75" customHeight="1">
      <c r="A1093" s="141">
        <v>3</v>
      </c>
      <c r="B1093" s="13" t="s">
        <v>59</v>
      </c>
      <c r="C1093" s="124" t="s">
        <v>20</v>
      </c>
      <c r="D1093" s="131" t="s">
        <v>94</v>
      </c>
      <c r="E1093" s="135">
        <v>55.58</v>
      </c>
      <c r="F1093" s="16">
        <v>0</v>
      </c>
      <c r="G1093" s="17">
        <f t="shared" si="1517"/>
        <v>0</v>
      </c>
      <c r="H1093" s="18">
        <v>44347</v>
      </c>
      <c r="I1093" s="84">
        <v>44259</v>
      </c>
      <c r="J1093" s="134">
        <v>287</v>
      </c>
      <c r="K1093" s="141">
        <v>400</v>
      </c>
      <c r="L1093" s="14">
        <f t="shared" si="1518"/>
        <v>22232</v>
      </c>
      <c r="M1093" s="141">
        <v>341</v>
      </c>
      <c r="N1093" s="18">
        <v>43909</v>
      </c>
      <c r="O1093" s="141">
        <f t="shared" si="1519"/>
        <v>0</v>
      </c>
      <c r="P1093" s="19">
        <f t="shared" ref="P1093:P1095" si="1522">O1093*E1093</f>
        <v>0</v>
      </c>
      <c r="Q1093" s="131"/>
      <c r="R1093" s="17"/>
      <c r="S1093" s="28"/>
      <c r="T1093" s="28"/>
      <c r="U1093" s="16">
        <v>0</v>
      </c>
      <c r="V1093" s="14">
        <f t="shared" si="1520"/>
        <v>0</v>
      </c>
      <c r="W1093" s="71"/>
      <c r="X1093" s="83"/>
      <c r="AF1093" s="22"/>
      <c r="AG1093" s="22"/>
    </row>
    <row r="1094" spans="1:102" ht="37.5" customHeight="1">
      <c r="A1094" s="141">
        <v>4</v>
      </c>
      <c r="B1094" s="13" t="s">
        <v>59</v>
      </c>
      <c r="C1094" s="124" t="s">
        <v>20</v>
      </c>
      <c r="D1094" s="131" t="s">
        <v>47</v>
      </c>
      <c r="E1094" s="135">
        <v>55.58</v>
      </c>
      <c r="F1094" s="16">
        <v>0</v>
      </c>
      <c r="G1094" s="96">
        <f t="shared" si="1517"/>
        <v>0</v>
      </c>
      <c r="H1094" s="18">
        <v>44377</v>
      </c>
      <c r="I1094" s="84">
        <v>44358</v>
      </c>
      <c r="J1094" s="134">
        <v>1502</v>
      </c>
      <c r="K1094" s="141">
        <v>70</v>
      </c>
      <c r="L1094" s="14">
        <f t="shared" si="1518"/>
        <v>3890.6</v>
      </c>
      <c r="M1094" s="141">
        <v>636</v>
      </c>
      <c r="N1094" s="18">
        <v>44355</v>
      </c>
      <c r="O1094" s="16">
        <f>K1094-U1094</f>
        <v>70</v>
      </c>
      <c r="P1094" s="19">
        <f t="shared" si="1522"/>
        <v>3890.6</v>
      </c>
      <c r="Q1094" s="131"/>
      <c r="R1094" s="17"/>
      <c r="S1094" s="28"/>
      <c r="T1094" s="28"/>
      <c r="U1094" s="16">
        <v>0</v>
      </c>
      <c r="V1094" s="14">
        <f>U1094*E1094</f>
        <v>0</v>
      </c>
      <c r="W1094" s="71"/>
      <c r="X1094" s="83"/>
      <c r="AF1094" s="22"/>
      <c r="AG1094" s="22"/>
    </row>
    <row r="1095" spans="1:102" ht="39.75" customHeight="1">
      <c r="A1095" s="141">
        <v>5</v>
      </c>
      <c r="B1095" s="13" t="s">
        <v>59</v>
      </c>
      <c r="C1095" s="124" t="s">
        <v>20</v>
      </c>
      <c r="D1095" s="131" t="s">
        <v>47</v>
      </c>
      <c r="E1095" s="135">
        <v>55.58</v>
      </c>
      <c r="F1095" s="16">
        <v>190</v>
      </c>
      <c r="G1095" s="17">
        <f t="shared" si="1517"/>
        <v>10560.199999999999</v>
      </c>
      <c r="H1095" s="18">
        <v>44377</v>
      </c>
      <c r="I1095" s="84">
        <v>44334</v>
      </c>
      <c r="J1095" s="134">
        <v>1153</v>
      </c>
      <c r="K1095" s="141">
        <v>200</v>
      </c>
      <c r="L1095" s="14">
        <f>K1095*E1095</f>
        <v>11116</v>
      </c>
      <c r="M1095" s="141">
        <v>226</v>
      </c>
      <c r="N1095" s="12">
        <v>44259</v>
      </c>
      <c r="O1095" s="141">
        <f t="shared" si="1519"/>
        <v>190</v>
      </c>
      <c r="P1095" s="96">
        <f t="shared" si="1522"/>
        <v>10560.199999999999</v>
      </c>
      <c r="Q1095" s="131"/>
      <c r="R1095" s="17"/>
      <c r="S1095" s="28"/>
      <c r="T1095" s="28"/>
      <c r="U1095" s="16">
        <v>0</v>
      </c>
      <c r="V1095" s="14">
        <f>U1095*E1095</f>
        <v>0</v>
      </c>
      <c r="W1095" s="71"/>
      <c r="X1095" s="83">
        <f>G1095-V1095</f>
        <v>10560.199999999999</v>
      </c>
      <c r="AF1095" s="22"/>
      <c r="AG1095" s="22"/>
    </row>
    <row r="1096" spans="1:102" ht="25.5" customHeight="1">
      <c r="A1096" s="141">
        <v>6</v>
      </c>
      <c r="B1096" s="13" t="s">
        <v>40</v>
      </c>
      <c r="C1096" s="14" t="s">
        <v>20</v>
      </c>
      <c r="D1096" s="131" t="s">
        <v>136</v>
      </c>
      <c r="E1096" s="15">
        <v>5.8849999999999998</v>
      </c>
      <c r="F1096" s="16">
        <v>0</v>
      </c>
      <c r="G1096" s="17">
        <f t="shared" si="1517"/>
        <v>0</v>
      </c>
      <c r="H1096" s="18">
        <v>44926</v>
      </c>
      <c r="I1096" s="84">
        <v>44208</v>
      </c>
      <c r="J1096" s="134">
        <v>32</v>
      </c>
      <c r="K1096" s="141">
        <v>100</v>
      </c>
      <c r="L1096" s="14">
        <f t="shared" si="1518"/>
        <v>588.5</v>
      </c>
      <c r="M1096" s="141">
        <v>816</v>
      </c>
      <c r="N1096" s="18">
        <v>44050</v>
      </c>
      <c r="O1096" s="141">
        <f t="shared" si="1519"/>
        <v>0</v>
      </c>
      <c r="P1096" s="19">
        <f t="shared" si="1521"/>
        <v>0</v>
      </c>
      <c r="Q1096" s="20"/>
      <c r="R1096" s="17"/>
      <c r="S1096" s="14"/>
      <c r="T1096" s="14"/>
      <c r="U1096" s="16">
        <v>0</v>
      </c>
      <c r="V1096" s="14">
        <f t="shared" si="1520"/>
        <v>0</v>
      </c>
      <c r="W1096" s="71"/>
      <c r="X1096" s="83">
        <f>G1096-V1096</f>
        <v>0</v>
      </c>
      <c r="AF1096" s="22"/>
      <c r="AG1096" s="22"/>
      <c r="AH1096" s="6"/>
      <c r="AI1096" s="6"/>
      <c r="AJ1096" s="6"/>
      <c r="AK1096" s="6"/>
      <c r="AL1096" s="6"/>
      <c r="AM1096" s="6"/>
      <c r="AN1096" s="6"/>
      <c r="AO1096" s="6"/>
      <c r="AP1096" s="6"/>
      <c r="AQ1096" s="6"/>
      <c r="AR1096" s="6"/>
      <c r="AS1096" s="6"/>
      <c r="AT1096" s="6"/>
      <c r="AU1096" s="6"/>
      <c r="AV1096" s="6"/>
      <c r="AW1096" s="6"/>
      <c r="AX1096" s="6"/>
      <c r="AY1096" s="6"/>
      <c r="AZ1096" s="6"/>
      <c r="BA1096" s="6"/>
      <c r="BB1096" s="6"/>
      <c r="BC1096" s="6"/>
      <c r="BD1096" s="6"/>
      <c r="BE1096" s="6"/>
      <c r="BF1096" s="6"/>
      <c r="BG1096" s="6"/>
      <c r="BH1096" s="6"/>
      <c r="BI1096" s="6"/>
      <c r="BJ1096" s="6"/>
      <c r="BK1096" s="6"/>
      <c r="BL1096" s="6"/>
      <c r="BM1096" s="6"/>
      <c r="BN1096" s="6"/>
      <c r="BO1096" s="6"/>
      <c r="BP1096" s="6"/>
      <c r="BQ1096" s="6"/>
      <c r="BR1096" s="6"/>
      <c r="BS1096" s="6"/>
      <c r="BT1096" s="6"/>
      <c r="BU1096" s="6"/>
      <c r="BV1096" s="6"/>
      <c r="BW1096" s="6"/>
      <c r="BX1096" s="6"/>
      <c r="BY1096" s="6"/>
      <c r="BZ1096" s="6"/>
      <c r="CA1096" s="6"/>
      <c r="CB1096" s="6"/>
      <c r="CC1096" s="6"/>
      <c r="CD1096" s="6"/>
      <c r="CE1096" s="6"/>
      <c r="CF1096" s="6"/>
      <c r="CG1096" s="6"/>
      <c r="CH1096" s="6"/>
      <c r="CI1096" s="6"/>
      <c r="CJ1096" s="6"/>
      <c r="CK1096" s="6"/>
      <c r="CL1096" s="6"/>
      <c r="CM1096" s="6"/>
      <c r="CN1096" s="6"/>
      <c r="CO1096" s="6"/>
      <c r="CP1096" s="6"/>
      <c r="CQ1096" s="6"/>
      <c r="CR1096" s="6"/>
      <c r="CS1096" s="6"/>
      <c r="CT1096" s="6"/>
      <c r="CU1096" s="6"/>
      <c r="CV1096" s="6"/>
      <c r="CW1096" s="6"/>
      <c r="CX1096" s="6"/>
    </row>
    <row r="1097" spans="1:102" ht="25.5" customHeight="1">
      <c r="A1097" s="141">
        <v>7</v>
      </c>
      <c r="B1097" s="13" t="s">
        <v>40</v>
      </c>
      <c r="C1097" s="14" t="s">
        <v>20</v>
      </c>
      <c r="D1097" s="131" t="s">
        <v>136</v>
      </c>
      <c r="E1097" s="15">
        <v>5.8849999999999998</v>
      </c>
      <c r="F1097" s="16">
        <v>0</v>
      </c>
      <c r="G1097" s="17">
        <f t="shared" si="1517"/>
        <v>0</v>
      </c>
      <c r="H1097" s="18">
        <v>44926</v>
      </c>
      <c r="I1097" s="84">
        <v>44259</v>
      </c>
      <c r="J1097" s="134">
        <v>287</v>
      </c>
      <c r="K1097" s="141">
        <v>100</v>
      </c>
      <c r="L1097" s="14">
        <f t="shared" si="1518"/>
        <v>588.5</v>
      </c>
      <c r="M1097" s="141">
        <v>97</v>
      </c>
      <c r="N1097" s="18">
        <v>44232</v>
      </c>
      <c r="O1097" s="141">
        <f t="shared" si="1519"/>
        <v>0</v>
      </c>
      <c r="P1097" s="19">
        <f t="shared" ref="P1097" si="1523">O1097*E1097</f>
        <v>0</v>
      </c>
      <c r="Q1097" s="20"/>
      <c r="R1097" s="17"/>
      <c r="S1097" s="14"/>
      <c r="T1097" s="14"/>
      <c r="U1097" s="16">
        <v>0</v>
      </c>
      <c r="V1097" s="14">
        <f t="shared" si="1520"/>
        <v>0</v>
      </c>
      <c r="W1097" s="71"/>
      <c r="X1097" s="83">
        <f>G1097-V1097</f>
        <v>0</v>
      </c>
      <c r="AF1097" s="22"/>
      <c r="AG1097" s="22"/>
      <c r="AH1097" s="6"/>
      <c r="AI1097" s="6"/>
      <c r="AJ1097" s="6"/>
      <c r="AK1097" s="6"/>
      <c r="AL1097" s="6"/>
      <c r="AM1097" s="6"/>
      <c r="AN1097" s="6"/>
      <c r="AO1097" s="6"/>
      <c r="AP1097" s="6"/>
      <c r="AQ1097" s="6"/>
      <c r="AR1097" s="6"/>
      <c r="AS1097" s="6"/>
      <c r="AT1097" s="6"/>
      <c r="AU1097" s="6"/>
      <c r="AV1097" s="6"/>
      <c r="AW1097" s="6"/>
      <c r="AX1097" s="6"/>
      <c r="AY1097" s="6"/>
      <c r="AZ1097" s="6"/>
      <c r="BA1097" s="6"/>
      <c r="BB1097" s="6"/>
      <c r="BC1097" s="6"/>
      <c r="BD1097" s="6"/>
      <c r="BE1097" s="6"/>
      <c r="BF1097" s="6"/>
      <c r="BG1097" s="6"/>
      <c r="BH1097" s="6"/>
      <c r="BI1097" s="6"/>
      <c r="BJ1097" s="6"/>
      <c r="BK1097" s="6"/>
      <c r="BL1097" s="6"/>
      <c r="BM1097" s="6"/>
      <c r="BN1097" s="6"/>
      <c r="BO1097" s="6"/>
      <c r="BP1097" s="6"/>
      <c r="BQ1097" s="6"/>
      <c r="BR1097" s="6"/>
      <c r="BS1097" s="6"/>
      <c r="BT1097" s="6"/>
      <c r="BU1097" s="6"/>
      <c r="BV1097" s="6"/>
      <c r="BW1097" s="6"/>
      <c r="BX1097" s="6"/>
      <c r="BY1097" s="6"/>
      <c r="BZ1097" s="6"/>
      <c r="CA1097" s="6"/>
      <c r="CB1097" s="6"/>
      <c r="CC1097" s="6"/>
      <c r="CD1097" s="6"/>
      <c r="CE1097" s="6"/>
      <c r="CF1097" s="6"/>
      <c r="CG1097" s="6"/>
      <c r="CH1097" s="6"/>
      <c r="CI1097" s="6"/>
      <c r="CJ1097" s="6"/>
      <c r="CK1097" s="6"/>
      <c r="CL1097" s="6"/>
      <c r="CM1097" s="6"/>
      <c r="CN1097" s="6"/>
      <c r="CO1097" s="6"/>
      <c r="CP1097" s="6"/>
      <c r="CQ1097" s="6"/>
      <c r="CR1097" s="6"/>
      <c r="CS1097" s="6"/>
      <c r="CT1097" s="6"/>
      <c r="CU1097" s="6"/>
      <c r="CV1097" s="6"/>
      <c r="CW1097" s="6"/>
      <c r="CX1097" s="6"/>
    </row>
    <row r="1098" spans="1:102" ht="27.75" customHeight="1">
      <c r="A1098" s="141">
        <v>8</v>
      </c>
      <c r="B1098" s="13" t="s">
        <v>40</v>
      </c>
      <c r="C1098" s="14" t="s">
        <v>20</v>
      </c>
      <c r="D1098" s="131" t="s">
        <v>189</v>
      </c>
      <c r="E1098" s="23">
        <v>5.7190000000000003</v>
      </c>
      <c r="F1098" s="16">
        <v>0</v>
      </c>
      <c r="G1098" s="17">
        <f>F1098*E1098</f>
        <v>0</v>
      </c>
      <c r="H1098" s="18">
        <v>44926</v>
      </c>
      <c r="I1098" s="84">
        <v>44271</v>
      </c>
      <c r="J1098" s="134">
        <v>456</v>
      </c>
      <c r="K1098" s="141">
        <v>200</v>
      </c>
      <c r="L1098" s="14">
        <f>K1098*E1098</f>
        <v>1143.8</v>
      </c>
      <c r="M1098" s="141">
        <v>260</v>
      </c>
      <c r="N1098" s="18">
        <v>44266</v>
      </c>
      <c r="O1098" s="141">
        <f t="shared" si="1519"/>
        <v>0</v>
      </c>
      <c r="P1098" s="19">
        <f>E1098*O1098</f>
        <v>0</v>
      </c>
      <c r="Q1098" s="20"/>
      <c r="R1098" s="17"/>
      <c r="S1098" s="14"/>
      <c r="T1098" s="14"/>
      <c r="U1098" s="16">
        <v>0</v>
      </c>
      <c r="V1098" s="14">
        <f>U1098*E1098</f>
        <v>0</v>
      </c>
      <c r="W1098" s="71"/>
      <c r="X1098" s="83">
        <f t="shared" ref="X1098" si="1524">G1098-V1098</f>
        <v>0</v>
      </c>
      <c r="AF1098" s="22"/>
      <c r="AG1098" s="22"/>
      <c r="AH1098" s="6"/>
      <c r="AI1098" s="6"/>
      <c r="AJ1098" s="6"/>
      <c r="AK1098" s="6"/>
      <c r="AL1098" s="6"/>
      <c r="AM1098" s="6"/>
      <c r="AN1098" s="6"/>
      <c r="AO1098" s="6"/>
      <c r="AP1098" s="6"/>
      <c r="AQ1098" s="6"/>
      <c r="AR1098" s="6"/>
      <c r="AS1098" s="6"/>
      <c r="AT1098" s="6"/>
      <c r="AU1098" s="6"/>
      <c r="AV1098" s="6"/>
      <c r="AW1098" s="6"/>
      <c r="AX1098" s="6"/>
      <c r="AY1098" s="6"/>
      <c r="AZ1098" s="6"/>
      <c r="BA1098" s="6"/>
      <c r="BB1098" s="6"/>
      <c r="BC1098" s="6"/>
      <c r="BD1098" s="6"/>
      <c r="BE1098" s="6"/>
      <c r="BF1098" s="6"/>
      <c r="BG1098" s="6"/>
      <c r="BH1098" s="6"/>
      <c r="BI1098" s="6"/>
      <c r="BJ1098" s="6"/>
      <c r="BK1098" s="6"/>
      <c r="BL1098" s="6"/>
      <c r="BM1098" s="6"/>
      <c r="BN1098" s="6"/>
      <c r="BO1098" s="6"/>
      <c r="BP1098" s="6"/>
      <c r="BQ1098" s="6"/>
      <c r="BR1098" s="6"/>
      <c r="BS1098" s="6"/>
      <c r="BT1098" s="6"/>
      <c r="BU1098" s="6"/>
      <c r="BV1098" s="6"/>
      <c r="BW1098" s="6"/>
      <c r="BX1098" s="6"/>
      <c r="BY1098" s="6"/>
      <c r="BZ1098" s="6"/>
      <c r="CA1098" s="6"/>
      <c r="CB1098" s="6"/>
      <c r="CC1098" s="6"/>
      <c r="CD1098" s="6"/>
      <c r="CE1098" s="6"/>
      <c r="CF1098" s="6"/>
      <c r="CG1098" s="6"/>
      <c r="CH1098" s="6"/>
      <c r="CI1098" s="6"/>
      <c r="CJ1098" s="6"/>
      <c r="CK1098" s="6"/>
      <c r="CL1098" s="6"/>
      <c r="CM1098" s="6"/>
      <c r="CN1098" s="6"/>
      <c r="CO1098" s="6"/>
      <c r="CP1098" s="6"/>
      <c r="CQ1098" s="6"/>
      <c r="CR1098" s="6"/>
      <c r="CS1098" s="6"/>
      <c r="CT1098" s="6"/>
      <c r="CU1098" s="6"/>
      <c r="CV1098" s="6"/>
      <c r="CW1098" s="6"/>
      <c r="CX1098" s="6"/>
    </row>
    <row r="1099" spans="1:102" s="27" customFormat="1" ht="47.25" customHeight="1">
      <c r="A1099" s="141">
        <v>9</v>
      </c>
      <c r="B1099" s="13" t="s">
        <v>40</v>
      </c>
      <c r="C1099" s="14" t="s">
        <v>20</v>
      </c>
      <c r="D1099" s="131" t="s">
        <v>189</v>
      </c>
      <c r="E1099" s="23">
        <v>5.7190000000000003</v>
      </c>
      <c r="F1099" s="141">
        <v>0</v>
      </c>
      <c r="G1099" s="17">
        <f>F1099*E1099</f>
        <v>0</v>
      </c>
      <c r="H1099" s="18">
        <v>44926</v>
      </c>
      <c r="I1099" s="12">
        <v>44348</v>
      </c>
      <c r="J1099" s="134">
        <v>1268</v>
      </c>
      <c r="K1099" s="141">
        <v>450</v>
      </c>
      <c r="L1099" s="14">
        <f>K1099*E1099</f>
        <v>2573.5500000000002</v>
      </c>
      <c r="M1099" s="141">
        <v>816</v>
      </c>
      <c r="N1099" s="18">
        <v>44050</v>
      </c>
      <c r="O1099" s="16">
        <f>K1099-U1099</f>
        <v>220</v>
      </c>
      <c r="P1099" s="19">
        <f>O1099*E1099</f>
        <v>1258.18</v>
      </c>
      <c r="Q1099" s="97"/>
      <c r="R1099" s="14"/>
      <c r="S1099" s="14"/>
      <c r="T1099" s="14"/>
      <c r="U1099" s="141">
        <v>230</v>
      </c>
      <c r="V1099" s="14">
        <f>U1099*E1099</f>
        <v>1315.3700000000001</v>
      </c>
      <c r="W1099" s="71"/>
      <c r="X1099" s="156">
        <f>G1099-V1099</f>
        <v>-1315.3700000000001</v>
      </c>
      <c r="Y1099" s="25"/>
      <c r="Z1099" s="25"/>
      <c r="AA1099" s="25"/>
      <c r="AB1099" s="26"/>
      <c r="AC1099" s="26"/>
      <c r="AD1099" s="26"/>
      <c r="AE1099" s="26"/>
      <c r="AF1099" s="157"/>
      <c r="AG1099" s="157"/>
    </row>
    <row r="1100" spans="1:102" ht="41.25" customHeight="1">
      <c r="A1100" s="141">
        <v>10</v>
      </c>
      <c r="B1100" s="13" t="s">
        <v>39</v>
      </c>
      <c r="C1100" s="14" t="s">
        <v>20</v>
      </c>
      <c r="D1100" s="131" t="s">
        <v>119</v>
      </c>
      <c r="E1100" s="135">
        <v>3.2789999999999999</v>
      </c>
      <c r="F1100" s="16">
        <v>0</v>
      </c>
      <c r="G1100" s="96">
        <f t="shared" si="1517"/>
        <v>0</v>
      </c>
      <c r="H1100" s="18">
        <v>44347</v>
      </c>
      <c r="I1100" s="84">
        <v>44208</v>
      </c>
      <c r="J1100" s="134">
        <v>32</v>
      </c>
      <c r="K1100" s="141">
        <v>680</v>
      </c>
      <c r="L1100" s="14">
        <f t="shared" si="1518"/>
        <v>2229.7199999999998</v>
      </c>
      <c r="M1100" s="141">
        <v>312</v>
      </c>
      <c r="N1100" s="18">
        <v>43903</v>
      </c>
      <c r="O1100" s="141">
        <f t="shared" si="1519"/>
        <v>0</v>
      </c>
      <c r="P1100" s="19">
        <f t="shared" si="1521"/>
        <v>0</v>
      </c>
      <c r="Q1100" s="131"/>
      <c r="R1100" s="17"/>
      <c r="S1100" s="28"/>
      <c r="T1100" s="28"/>
      <c r="U1100" s="16">
        <v>0</v>
      </c>
      <c r="V1100" s="14">
        <f t="shared" si="1520"/>
        <v>0</v>
      </c>
      <c r="W1100" s="71"/>
      <c r="X1100" s="83"/>
      <c r="AF1100" s="22"/>
      <c r="AG1100" s="22"/>
      <c r="AH1100" s="6"/>
      <c r="AI1100" s="6"/>
      <c r="AJ1100" s="6"/>
      <c r="AK1100" s="6"/>
      <c r="AL1100" s="6"/>
      <c r="AM1100" s="6"/>
      <c r="AN1100" s="6"/>
      <c r="AO1100" s="6"/>
      <c r="AP1100" s="6"/>
      <c r="AQ1100" s="6"/>
      <c r="AR1100" s="6"/>
      <c r="AS1100" s="6"/>
      <c r="AT1100" s="6"/>
      <c r="AU1100" s="6"/>
      <c r="AV1100" s="6"/>
      <c r="AW1100" s="6"/>
      <c r="AX1100" s="6"/>
      <c r="AY1100" s="6"/>
      <c r="AZ1100" s="6"/>
      <c r="BA1100" s="6"/>
      <c r="BB1100" s="6"/>
      <c r="BC1100" s="6"/>
      <c r="BD1100" s="6"/>
      <c r="BE1100" s="6"/>
      <c r="BF1100" s="6"/>
      <c r="BG1100" s="6"/>
      <c r="BH1100" s="6"/>
      <c r="BI1100" s="6"/>
      <c r="BJ1100" s="6"/>
      <c r="BK1100" s="6"/>
      <c r="BL1100" s="6"/>
      <c r="BM1100" s="6"/>
      <c r="BN1100" s="6"/>
      <c r="BO1100" s="6"/>
      <c r="BP1100" s="6"/>
      <c r="BQ1100" s="6"/>
      <c r="BR1100" s="6"/>
      <c r="BS1100" s="6"/>
      <c r="BT1100" s="6"/>
      <c r="BU1100" s="6"/>
      <c r="BV1100" s="6"/>
      <c r="BW1100" s="6"/>
      <c r="BX1100" s="6"/>
      <c r="BY1100" s="6"/>
      <c r="BZ1100" s="6"/>
      <c r="CA1100" s="6"/>
      <c r="CB1100" s="6"/>
      <c r="CC1100" s="6"/>
      <c r="CD1100" s="6"/>
      <c r="CE1100" s="6"/>
      <c r="CF1100" s="6"/>
      <c r="CG1100" s="6"/>
      <c r="CH1100" s="6"/>
      <c r="CI1100" s="6"/>
      <c r="CJ1100" s="6"/>
      <c r="CK1100" s="6"/>
      <c r="CL1100" s="6"/>
      <c r="CM1100" s="6"/>
      <c r="CN1100" s="6"/>
      <c r="CO1100" s="6"/>
      <c r="CP1100" s="6"/>
      <c r="CQ1100" s="6"/>
      <c r="CR1100" s="6"/>
      <c r="CS1100" s="6"/>
      <c r="CT1100" s="6"/>
      <c r="CU1100" s="6"/>
      <c r="CV1100" s="6"/>
      <c r="CW1100" s="6"/>
      <c r="CX1100" s="6"/>
    </row>
    <row r="1101" spans="1:102" ht="41.25" customHeight="1">
      <c r="A1101" s="141">
        <v>11</v>
      </c>
      <c r="B1101" s="13" t="s">
        <v>39</v>
      </c>
      <c r="C1101" s="14" t="s">
        <v>20</v>
      </c>
      <c r="D1101" s="131" t="s">
        <v>119</v>
      </c>
      <c r="E1101" s="135">
        <v>3.2789999999999999</v>
      </c>
      <c r="F1101" s="16">
        <v>0</v>
      </c>
      <c r="G1101" s="96">
        <f t="shared" si="1517"/>
        <v>0</v>
      </c>
      <c r="H1101" s="18">
        <v>44347</v>
      </c>
      <c r="I1101" s="84">
        <v>44259</v>
      </c>
      <c r="J1101" s="134">
        <v>287</v>
      </c>
      <c r="K1101" s="16">
        <v>2010</v>
      </c>
      <c r="L1101" s="14">
        <f t="shared" si="1518"/>
        <v>6590.79</v>
      </c>
      <c r="M1101" s="141">
        <v>312</v>
      </c>
      <c r="N1101" s="18">
        <v>43903</v>
      </c>
      <c r="O1101" s="141">
        <f t="shared" si="1519"/>
        <v>0</v>
      </c>
      <c r="P1101" s="19">
        <f t="shared" ref="P1101:P1108" si="1525">O1101*E1101</f>
        <v>0</v>
      </c>
      <c r="Q1101" s="131"/>
      <c r="R1101" s="17"/>
      <c r="S1101" s="28"/>
      <c r="T1101" s="28"/>
      <c r="U1101" s="16">
        <v>0</v>
      </c>
      <c r="V1101" s="14">
        <f t="shared" si="1520"/>
        <v>0</v>
      </c>
      <c r="W1101" s="71"/>
      <c r="X1101" s="83"/>
      <c r="AF1101" s="22"/>
      <c r="AG1101" s="22"/>
      <c r="AH1101" s="6"/>
      <c r="AI1101" s="6"/>
      <c r="AJ1101" s="6"/>
      <c r="AK1101" s="6"/>
      <c r="AL1101" s="6"/>
      <c r="AM1101" s="6"/>
      <c r="AN1101" s="6"/>
      <c r="AO1101" s="6"/>
      <c r="AP1101" s="6"/>
      <c r="AQ1101" s="6"/>
      <c r="AR1101" s="6"/>
      <c r="AS1101" s="6"/>
      <c r="AT1101" s="6"/>
      <c r="AU1101" s="6"/>
      <c r="AV1101" s="6"/>
      <c r="AW1101" s="6"/>
      <c r="AX1101" s="6"/>
      <c r="AY1101" s="6"/>
      <c r="AZ1101" s="6"/>
      <c r="BA1101" s="6"/>
      <c r="BB1101" s="6"/>
      <c r="BC1101" s="6"/>
      <c r="BD1101" s="6"/>
      <c r="BE1101" s="6"/>
      <c r="BF1101" s="6"/>
      <c r="BG1101" s="6"/>
      <c r="BH1101" s="6"/>
      <c r="BI1101" s="6"/>
      <c r="BJ1101" s="6"/>
      <c r="BK1101" s="6"/>
      <c r="BL1101" s="6"/>
      <c r="BM1101" s="6"/>
      <c r="BN1101" s="6"/>
      <c r="BO1101" s="6"/>
      <c r="BP1101" s="6"/>
      <c r="BQ1101" s="6"/>
      <c r="BR1101" s="6"/>
      <c r="BS1101" s="6"/>
      <c r="BT1101" s="6"/>
      <c r="BU1101" s="6"/>
      <c r="BV1101" s="6"/>
      <c r="BW1101" s="6"/>
      <c r="BX1101" s="6"/>
      <c r="BY1101" s="6"/>
      <c r="BZ1101" s="6"/>
      <c r="CA1101" s="6"/>
      <c r="CB1101" s="6"/>
      <c r="CC1101" s="6"/>
      <c r="CD1101" s="6"/>
      <c r="CE1101" s="6"/>
      <c r="CF1101" s="6"/>
      <c r="CG1101" s="6"/>
      <c r="CH1101" s="6"/>
      <c r="CI1101" s="6"/>
      <c r="CJ1101" s="6"/>
      <c r="CK1101" s="6"/>
      <c r="CL1101" s="6"/>
      <c r="CM1101" s="6"/>
      <c r="CN1101" s="6"/>
      <c r="CO1101" s="6"/>
      <c r="CP1101" s="6"/>
      <c r="CQ1101" s="6"/>
      <c r="CR1101" s="6"/>
      <c r="CS1101" s="6"/>
      <c r="CT1101" s="6"/>
      <c r="CU1101" s="6"/>
      <c r="CV1101" s="6"/>
      <c r="CW1101" s="6"/>
      <c r="CX1101" s="6"/>
    </row>
    <row r="1102" spans="1:102" ht="41.25" customHeight="1">
      <c r="A1102" s="141">
        <v>12</v>
      </c>
      <c r="B1102" s="13" t="s">
        <v>39</v>
      </c>
      <c r="C1102" s="14" t="s">
        <v>20</v>
      </c>
      <c r="D1102" s="131" t="s">
        <v>177</v>
      </c>
      <c r="E1102" s="135">
        <v>4.6639999999999997</v>
      </c>
      <c r="F1102" s="16">
        <v>360</v>
      </c>
      <c r="G1102" s="96">
        <f t="shared" si="1517"/>
        <v>1679.04</v>
      </c>
      <c r="H1102" s="18">
        <v>45107</v>
      </c>
      <c r="I1102" s="84">
        <v>44334</v>
      </c>
      <c r="J1102" s="134">
        <v>1153</v>
      </c>
      <c r="K1102" s="141">
        <v>480</v>
      </c>
      <c r="L1102" s="14">
        <f t="shared" si="1518"/>
        <v>2238.7199999999998</v>
      </c>
      <c r="M1102" s="141">
        <v>441</v>
      </c>
      <c r="N1102" s="18">
        <v>44305</v>
      </c>
      <c r="O1102" s="141">
        <f t="shared" si="1519"/>
        <v>360</v>
      </c>
      <c r="P1102" s="19">
        <f t="shared" si="1525"/>
        <v>1679.04</v>
      </c>
      <c r="Q1102" s="131"/>
      <c r="R1102" s="17"/>
      <c r="S1102" s="28"/>
      <c r="T1102" s="28"/>
      <c r="U1102" s="16">
        <v>0</v>
      </c>
      <c r="V1102" s="14">
        <f t="shared" si="1520"/>
        <v>0</v>
      </c>
      <c r="W1102" s="71"/>
      <c r="X1102" s="83"/>
      <c r="AF1102" s="22"/>
      <c r="AG1102" s="22"/>
    </row>
    <row r="1103" spans="1:102" ht="49.5" customHeight="1">
      <c r="A1103" s="141">
        <v>13</v>
      </c>
      <c r="B1103" s="13" t="s">
        <v>197</v>
      </c>
      <c r="C1103" s="14" t="s">
        <v>20</v>
      </c>
      <c r="D1103" s="131" t="s">
        <v>177</v>
      </c>
      <c r="E1103" s="23">
        <v>4.6639999999999997</v>
      </c>
      <c r="F1103" s="16">
        <v>0</v>
      </c>
      <c r="G1103" s="17">
        <f>F1103*E1103</f>
        <v>0</v>
      </c>
      <c r="H1103" s="18">
        <v>45107</v>
      </c>
      <c r="I1103" s="12">
        <v>44348</v>
      </c>
      <c r="J1103" s="134">
        <v>1268</v>
      </c>
      <c r="K1103" s="34">
        <v>240</v>
      </c>
      <c r="L1103" s="14">
        <f t="shared" si="1518"/>
        <v>1119.3599999999999</v>
      </c>
      <c r="M1103" s="141">
        <v>441</v>
      </c>
      <c r="N1103" s="18">
        <v>44305</v>
      </c>
      <c r="O1103" s="16">
        <f>K1103-U1103</f>
        <v>170</v>
      </c>
      <c r="P1103" s="19">
        <f t="shared" si="1525"/>
        <v>792.88</v>
      </c>
      <c r="Q1103" s="20"/>
      <c r="R1103" s="17"/>
      <c r="S1103" s="14"/>
      <c r="T1103" s="14"/>
      <c r="U1103" s="16">
        <v>70</v>
      </c>
      <c r="V1103" s="14">
        <f t="shared" si="1520"/>
        <v>326.47999999999996</v>
      </c>
      <c r="W1103" s="71"/>
      <c r="Y1103" s="21">
        <f>G1103-V1103</f>
        <v>-326.47999999999996</v>
      </c>
      <c r="AE1103" s="22"/>
      <c r="AF1103" s="22"/>
    </row>
    <row r="1104" spans="1:102" ht="50.25" customHeight="1">
      <c r="A1104" s="141">
        <v>14</v>
      </c>
      <c r="B1104" s="13" t="s">
        <v>45</v>
      </c>
      <c r="C1104" s="14" t="s">
        <v>20</v>
      </c>
      <c r="D1104" s="131" t="s">
        <v>186</v>
      </c>
      <c r="E1104" s="96">
        <v>5.4130000000000003</v>
      </c>
      <c r="F1104" s="141">
        <v>0</v>
      </c>
      <c r="G1104" s="96">
        <f t="shared" si="1517"/>
        <v>0</v>
      </c>
      <c r="H1104" s="18">
        <v>44804</v>
      </c>
      <c r="I1104" s="12">
        <v>44271</v>
      </c>
      <c r="J1104" s="134">
        <v>456</v>
      </c>
      <c r="K1104" s="141">
        <v>600</v>
      </c>
      <c r="L1104" s="14">
        <f>K1104*E1104</f>
        <v>3247.8</v>
      </c>
      <c r="M1104" s="141">
        <v>260</v>
      </c>
      <c r="N1104" s="18">
        <v>44008</v>
      </c>
      <c r="O1104" s="141">
        <f t="shared" si="1519"/>
        <v>0</v>
      </c>
      <c r="P1104" s="19">
        <f t="shared" si="1525"/>
        <v>0</v>
      </c>
      <c r="Q1104" s="97"/>
      <c r="R1104" s="14"/>
      <c r="S1104" s="14"/>
      <c r="T1104" s="14"/>
      <c r="U1104" s="141">
        <v>0</v>
      </c>
      <c r="V1104" s="14">
        <f>U1104*E1104</f>
        <v>0</v>
      </c>
      <c r="W1104" s="71"/>
      <c r="X1104" s="83"/>
      <c r="AF1104" s="22"/>
      <c r="AG1104" s="22"/>
    </row>
    <row r="1105" spans="1:102" ht="50.25" customHeight="1">
      <c r="A1105" s="141">
        <v>15</v>
      </c>
      <c r="B1105" s="13" t="s">
        <v>45</v>
      </c>
      <c r="C1105" s="14" t="s">
        <v>20</v>
      </c>
      <c r="D1105" s="131" t="s">
        <v>186</v>
      </c>
      <c r="E1105" s="96">
        <v>5.4130000000000003</v>
      </c>
      <c r="F1105" s="16">
        <v>40</v>
      </c>
      <c r="G1105" s="96">
        <f t="shared" si="1517"/>
        <v>216.52</v>
      </c>
      <c r="H1105" s="18">
        <v>44804</v>
      </c>
      <c r="I1105" s="84">
        <v>44294</v>
      </c>
      <c r="J1105" s="134">
        <v>763</v>
      </c>
      <c r="K1105" s="141">
        <v>300</v>
      </c>
      <c r="L1105" s="14">
        <f t="shared" ref="L1105" si="1526">K1105*E1105</f>
        <v>1623.9</v>
      </c>
      <c r="M1105" s="141">
        <v>233</v>
      </c>
      <c r="N1105" s="18">
        <v>44260</v>
      </c>
      <c r="O1105" s="141">
        <f t="shared" si="1519"/>
        <v>40</v>
      </c>
      <c r="P1105" s="19">
        <f t="shared" ref="P1105" si="1527">O1105*E1105</f>
        <v>216.52</v>
      </c>
      <c r="Q1105" s="20"/>
      <c r="R1105" s="17"/>
      <c r="S1105" s="14"/>
      <c r="T1105" s="14"/>
      <c r="U1105" s="16">
        <v>0</v>
      </c>
      <c r="V1105" s="14">
        <f t="shared" ref="V1105" si="1528">U1105*E1105</f>
        <v>0</v>
      </c>
      <c r="W1105" s="71"/>
      <c r="X1105" s="83"/>
      <c r="AF1105" s="22"/>
      <c r="AG1105" s="22"/>
    </row>
    <row r="1106" spans="1:102" ht="50.25" customHeight="1">
      <c r="A1106" s="141">
        <v>16</v>
      </c>
      <c r="B1106" s="13" t="s">
        <v>45</v>
      </c>
      <c r="C1106" s="14" t="s">
        <v>20</v>
      </c>
      <c r="D1106" s="131" t="s">
        <v>186</v>
      </c>
      <c r="E1106" s="96">
        <v>5.4130000000000003</v>
      </c>
      <c r="F1106" s="141">
        <v>200</v>
      </c>
      <c r="G1106" s="96">
        <f t="shared" si="1517"/>
        <v>1082.6000000000001</v>
      </c>
      <c r="H1106" s="18">
        <v>44804</v>
      </c>
      <c r="I1106" s="84">
        <v>44334</v>
      </c>
      <c r="J1106" s="134">
        <v>1153</v>
      </c>
      <c r="K1106" s="141">
        <v>200</v>
      </c>
      <c r="L1106" s="14">
        <f>K1106*E1106</f>
        <v>1082.6000000000001</v>
      </c>
      <c r="M1106" s="141">
        <v>260</v>
      </c>
      <c r="N1106" s="18">
        <v>44266</v>
      </c>
      <c r="O1106" s="141">
        <f t="shared" si="1519"/>
        <v>200</v>
      </c>
      <c r="P1106" s="19">
        <f t="shared" si="1525"/>
        <v>1082.6000000000001</v>
      </c>
      <c r="Q1106" s="97"/>
      <c r="R1106" s="14"/>
      <c r="S1106" s="14"/>
      <c r="T1106" s="14"/>
      <c r="U1106" s="141">
        <v>0</v>
      </c>
      <c r="V1106" s="14">
        <f>U1106*E1106</f>
        <v>0</v>
      </c>
      <c r="W1106" s="71"/>
      <c r="X1106" s="83"/>
      <c r="AF1106" s="22"/>
      <c r="AG1106" s="22"/>
    </row>
    <row r="1107" spans="1:102" ht="50.25" customHeight="1">
      <c r="A1107" s="141">
        <v>17</v>
      </c>
      <c r="B1107" s="13" t="s">
        <v>45</v>
      </c>
      <c r="C1107" s="14" t="s">
        <v>20</v>
      </c>
      <c r="D1107" s="131" t="s">
        <v>186</v>
      </c>
      <c r="E1107" s="96">
        <v>5.4130000000000003</v>
      </c>
      <c r="F1107" s="16">
        <v>0</v>
      </c>
      <c r="G1107" s="96">
        <f t="shared" si="1517"/>
        <v>0</v>
      </c>
      <c r="H1107" s="18">
        <v>44804</v>
      </c>
      <c r="I1107" s="12">
        <v>44348</v>
      </c>
      <c r="J1107" s="134">
        <v>1268</v>
      </c>
      <c r="K1107" s="141">
        <v>300</v>
      </c>
      <c r="L1107" s="14">
        <f t="shared" ref="L1107" si="1529">K1107*E1107</f>
        <v>1623.9</v>
      </c>
      <c r="M1107" s="141">
        <v>260</v>
      </c>
      <c r="N1107" s="18">
        <v>44266</v>
      </c>
      <c r="O1107" s="16">
        <f>K1107-U1107</f>
        <v>180</v>
      </c>
      <c r="P1107" s="19">
        <f t="shared" si="1525"/>
        <v>974.34</v>
      </c>
      <c r="Q1107" s="20"/>
      <c r="R1107" s="17"/>
      <c r="S1107" s="14"/>
      <c r="T1107" s="14"/>
      <c r="U1107" s="16">
        <v>120</v>
      </c>
      <c r="V1107" s="14">
        <f t="shared" ref="V1107" si="1530">U1107*E1107</f>
        <v>649.56000000000006</v>
      </c>
      <c r="W1107" s="71"/>
      <c r="X1107" s="83"/>
      <c r="AF1107" s="22"/>
      <c r="AG1107" s="22"/>
    </row>
    <row r="1108" spans="1:102" s="27" customFormat="1" ht="52.5" customHeight="1">
      <c r="A1108" s="141">
        <v>18</v>
      </c>
      <c r="B1108" s="13" t="s">
        <v>187</v>
      </c>
      <c r="C1108" s="14" t="s">
        <v>20</v>
      </c>
      <c r="D1108" s="131" t="s">
        <v>185</v>
      </c>
      <c r="E1108" s="23">
        <v>3.8170000000000002</v>
      </c>
      <c r="F1108" s="16">
        <v>0</v>
      </c>
      <c r="G1108" s="17">
        <f t="shared" si="1517"/>
        <v>0</v>
      </c>
      <c r="H1108" s="18">
        <v>44651</v>
      </c>
      <c r="I1108" s="12">
        <v>44271</v>
      </c>
      <c r="J1108" s="134">
        <v>456</v>
      </c>
      <c r="K1108" s="141">
        <v>140</v>
      </c>
      <c r="L1108" s="14">
        <f t="shared" ref="L1108" si="1531">K1108*E1108</f>
        <v>534.38</v>
      </c>
      <c r="M1108" s="141">
        <v>273</v>
      </c>
      <c r="N1108" s="18">
        <v>44267</v>
      </c>
      <c r="O1108" s="141">
        <f t="shared" si="1519"/>
        <v>0</v>
      </c>
      <c r="P1108" s="19">
        <f t="shared" si="1525"/>
        <v>0</v>
      </c>
      <c r="Q1108" s="20"/>
      <c r="R1108" s="17"/>
      <c r="S1108" s="14"/>
      <c r="T1108" s="14"/>
      <c r="U1108" s="16">
        <v>0</v>
      </c>
      <c r="V1108" s="14">
        <f t="shared" ref="V1108" si="1532">U1108*E1108</f>
        <v>0</v>
      </c>
      <c r="W1108" s="71"/>
      <c r="X1108" s="24"/>
      <c r="Y1108" s="21">
        <f t="shared" ref="Y1108" si="1533">G1108-V1108</f>
        <v>0</v>
      </c>
      <c r="Z1108" s="25"/>
      <c r="AA1108" s="25"/>
      <c r="AB1108" s="26"/>
      <c r="AC1108" s="26"/>
      <c r="AD1108" s="26"/>
      <c r="AE1108" s="22"/>
      <c r="AF1108" s="22"/>
      <c r="AG1108" s="26"/>
      <c r="AH1108" s="26"/>
      <c r="AI1108" s="26"/>
      <c r="AJ1108" s="26"/>
      <c r="AK1108" s="26"/>
      <c r="AL1108" s="26"/>
      <c r="AM1108" s="26"/>
      <c r="AN1108" s="26"/>
      <c r="AO1108" s="26"/>
      <c r="AP1108" s="26"/>
      <c r="AQ1108" s="26"/>
      <c r="AR1108" s="26"/>
      <c r="AS1108" s="26"/>
      <c r="AT1108" s="26"/>
      <c r="AU1108" s="26"/>
      <c r="AV1108" s="26"/>
      <c r="AW1108" s="26"/>
      <c r="AX1108" s="26"/>
      <c r="AY1108" s="26"/>
      <c r="AZ1108" s="26"/>
      <c r="BA1108" s="26"/>
      <c r="BB1108" s="26"/>
      <c r="BC1108" s="26"/>
      <c r="BD1108" s="26"/>
      <c r="BE1108" s="26"/>
      <c r="BF1108" s="26"/>
      <c r="BG1108" s="26"/>
      <c r="BH1108" s="26"/>
      <c r="BI1108" s="26"/>
      <c r="BJ1108" s="26"/>
      <c r="BK1108" s="26"/>
      <c r="BL1108" s="26"/>
      <c r="BM1108" s="26"/>
      <c r="BN1108" s="26"/>
      <c r="BO1108" s="26"/>
      <c r="BP1108" s="26"/>
      <c r="BQ1108" s="26"/>
      <c r="BR1108" s="26"/>
      <c r="BS1108" s="26"/>
      <c r="BT1108" s="26"/>
      <c r="BU1108" s="26"/>
      <c r="BV1108" s="26"/>
      <c r="BW1108" s="26"/>
      <c r="BX1108" s="26"/>
      <c r="BY1108" s="26"/>
      <c r="BZ1108" s="26"/>
      <c r="CA1108" s="26"/>
      <c r="CB1108" s="26"/>
      <c r="CC1108" s="26"/>
      <c r="CD1108" s="26"/>
      <c r="CE1108" s="26"/>
      <c r="CF1108" s="26"/>
      <c r="CG1108" s="26"/>
      <c r="CH1108" s="26"/>
      <c r="CI1108" s="26"/>
      <c r="CJ1108" s="26"/>
      <c r="CK1108" s="26"/>
      <c r="CL1108" s="26"/>
      <c r="CM1108" s="26"/>
      <c r="CN1108" s="26"/>
      <c r="CO1108" s="26"/>
      <c r="CP1108" s="26"/>
      <c r="CQ1108" s="26"/>
      <c r="CR1108" s="26"/>
      <c r="CS1108" s="26"/>
      <c r="CT1108" s="26"/>
      <c r="CU1108" s="26"/>
      <c r="CV1108" s="26"/>
      <c r="CW1108" s="26"/>
      <c r="CX1108" s="26"/>
    </row>
    <row r="1109" spans="1:102" ht="38.25" customHeight="1">
      <c r="A1109" s="141">
        <v>19</v>
      </c>
      <c r="B1109" s="13" t="s">
        <v>44</v>
      </c>
      <c r="C1109" s="14" t="s">
        <v>20</v>
      </c>
      <c r="D1109" s="131" t="s">
        <v>144</v>
      </c>
      <c r="E1109" s="96">
        <v>59.100999999999999</v>
      </c>
      <c r="F1109" s="141">
        <v>0</v>
      </c>
      <c r="G1109" s="96">
        <f t="shared" ref="G1109:G1129" si="1534">F1109*E1109</f>
        <v>0</v>
      </c>
      <c r="H1109" s="18">
        <v>44469</v>
      </c>
      <c r="I1109" s="84">
        <v>44208</v>
      </c>
      <c r="J1109" s="134">
        <v>32</v>
      </c>
      <c r="K1109" s="141">
        <v>300</v>
      </c>
      <c r="L1109" s="14">
        <f t="shared" ref="L1109:L1129" si="1535">K1109*E1109</f>
        <v>17730.3</v>
      </c>
      <c r="M1109" s="141">
        <v>1237</v>
      </c>
      <c r="N1109" s="18">
        <v>44148</v>
      </c>
      <c r="O1109" s="141">
        <f t="shared" si="1519"/>
        <v>0</v>
      </c>
      <c r="P1109" s="19">
        <f t="shared" si="1521"/>
        <v>0</v>
      </c>
      <c r="Q1109" s="97"/>
      <c r="R1109" s="14"/>
      <c r="S1109" s="14"/>
      <c r="T1109" s="14"/>
      <c r="U1109" s="141">
        <v>0</v>
      </c>
      <c r="V1109" s="14">
        <f t="shared" ref="V1109:V1129" si="1536">U1109*E1109</f>
        <v>0</v>
      </c>
      <c r="W1109" s="71"/>
      <c r="X1109" s="83">
        <f>G1109-V1109</f>
        <v>0</v>
      </c>
      <c r="AF1109" s="22"/>
      <c r="AG1109" s="22"/>
    </row>
    <row r="1110" spans="1:102" ht="38.25" customHeight="1">
      <c r="A1110" s="141">
        <v>20</v>
      </c>
      <c r="B1110" s="13" t="s">
        <v>44</v>
      </c>
      <c r="C1110" s="14" t="s">
        <v>20</v>
      </c>
      <c r="D1110" s="131" t="s">
        <v>144</v>
      </c>
      <c r="E1110" s="96">
        <v>59.100999999999999</v>
      </c>
      <c r="F1110" s="141">
        <v>0</v>
      </c>
      <c r="G1110" s="96">
        <f t="shared" ref="G1110" si="1537">F1110*E1110</f>
        <v>0</v>
      </c>
      <c r="H1110" s="18">
        <v>44469</v>
      </c>
      <c r="I1110" s="84">
        <v>44231</v>
      </c>
      <c r="J1110" s="134">
        <v>188</v>
      </c>
      <c r="K1110" s="141">
        <v>300</v>
      </c>
      <c r="L1110" s="14">
        <f t="shared" ref="L1110" si="1538">K1110*E1110</f>
        <v>17730.3</v>
      </c>
      <c r="M1110" s="141">
        <v>1237</v>
      </c>
      <c r="N1110" s="18">
        <v>44148</v>
      </c>
      <c r="O1110" s="141">
        <f t="shared" si="1519"/>
        <v>0</v>
      </c>
      <c r="P1110" s="19">
        <f t="shared" si="1521"/>
        <v>0</v>
      </c>
      <c r="Q1110" s="97"/>
      <c r="R1110" s="14"/>
      <c r="S1110" s="14"/>
      <c r="T1110" s="14"/>
      <c r="U1110" s="141">
        <v>0</v>
      </c>
      <c r="V1110" s="14">
        <f t="shared" ref="V1110" si="1539">U1110*E1110</f>
        <v>0</v>
      </c>
      <c r="W1110" s="71"/>
      <c r="X1110" s="83">
        <f>G1110-V1110</f>
        <v>0</v>
      </c>
      <c r="AF1110" s="22"/>
      <c r="AG1110" s="22"/>
    </row>
    <row r="1111" spans="1:102" ht="38.25" customHeight="1">
      <c r="A1111" s="141">
        <v>21</v>
      </c>
      <c r="B1111" s="13" t="s">
        <v>44</v>
      </c>
      <c r="C1111" s="14" t="s">
        <v>20</v>
      </c>
      <c r="D1111" s="131" t="s">
        <v>144</v>
      </c>
      <c r="E1111" s="96">
        <v>59.100999999999999</v>
      </c>
      <c r="F1111" s="141">
        <v>170</v>
      </c>
      <c r="G1111" s="96">
        <f t="shared" ref="G1111:G1114" si="1540">F1111*E1111</f>
        <v>10047.17</v>
      </c>
      <c r="H1111" s="18">
        <v>44469</v>
      </c>
      <c r="I1111" s="84">
        <v>44259</v>
      </c>
      <c r="J1111" s="134">
        <v>287</v>
      </c>
      <c r="K1111" s="141">
        <v>600</v>
      </c>
      <c r="L1111" s="14">
        <f t="shared" ref="L1111:L1114" si="1541">K1111*E1111</f>
        <v>35460.6</v>
      </c>
      <c r="M1111" s="141">
        <v>1237</v>
      </c>
      <c r="N1111" s="18">
        <v>44148</v>
      </c>
      <c r="O1111" s="141">
        <f t="shared" si="1519"/>
        <v>170</v>
      </c>
      <c r="P1111" s="19">
        <f t="shared" ref="P1111:P1114" si="1542">O1111*E1111</f>
        <v>10047.17</v>
      </c>
      <c r="Q1111" s="97"/>
      <c r="R1111" s="14"/>
      <c r="S1111" s="14"/>
      <c r="T1111" s="14"/>
      <c r="U1111" s="141">
        <v>0</v>
      </c>
      <c r="V1111" s="14">
        <f t="shared" ref="V1111:V1114" si="1543">U1111*E1111</f>
        <v>0</v>
      </c>
      <c r="W1111" s="71"/>
      <c r="X1111" s="83">
        <f>G1111-V1111</f>
        <v>10047.17</v>
      </c>
      <c r="AF1111" s="22"/>
      <c r="AG1111" s="22"/>
    </row>
    <row r="1112" spans="1:102" ht="38.25" customHeight="1">
      <c r="A1112" s="141">
        <v>22</v>
      </c>
      <c r="B1112" s="13" t="s">
        <v>44</v>
      </c>
      <c r="C1112" s="14" t="s">
        <v>20</v>
      </c>
      <c r="D1112" s="131" t="s">
        <v>144</v>
      </c>
      <c r="E1112" s="96">
        <v>59.100999999999999</v>
      </c>
      <c r="F1112" s="141">
        <v>0</v>
      </c>
      <c r="G1112" s="96">
        <f t="shared" si="1540"/>
        <v>0</v>
      </c>
      <c r="H1112" s="18">
        <v>44469</v>
      </c>
      <c r="I1112" s="12">
        <v>44348</v>
      </c>
      <c r="J1112" s="134">
        <v>1268</v>
      </c>
      <c r="K1112" s="141">
        <v>500</v>
      </c>
      <c r="L1112" s="14">
        <f t="shared" si="1541"/>
        <v>29550.5</v>
      </c>
      <c r="M1112" s="141">
        <v>228</v>
      </c>
      <c r="N1112" s="18">
        <v>44259</v>
      </c>
      <c r="O1112" s="16">
        <f>K1112-U1112</f>
        <v>150</v>
      </c>
      <c r="P1112" s="19">
        <f t="shared" si="1542"/>
        <v>8865.15</v>
      </c>
      <c r="Q1112" s="97"/>
      <c r="R1112" s="14"/>
      <c r="S1112" s="14"/>
      <c r="T1112" s="14"/>
      <c r="U1112" s="141">
        <v>350</v>
      </c>
      <c r="V1112" s="14">
        <f t="shared" si="1543"/>
        <v>20685.349999999999</v>
      </c>
      <c r="W1112" s="71"/>
      <c r="X1112" s="83">
        <f>G1112-V1112</f>
        <v>-20685.349999999999</v>
      </c>
      <c r="AF1112" s="22"/>
      <c r="AG1112" s="22"/>
      <c r="AH1112" s="6"/>
      <c r="AI1112" s="6"/>
      <c r="AJ1112" s="6"/>
      <c r="AK1112" s="6"/>
      <c r="AL1112" s="6"/>
      <c r="AM1112" s="6"/>
      <c r="AN1112" s="6"/>
      <c r="AO1112" s="6"/>
      <c r="AP1112" s="6"/>
      <c r="AQ1112" s="6"/>
      <c r="AR1112" s="6"/>
      <c r="AS1112" s="6"/>
      <c r="AT1112" s="6"/>
      <c r="AU1112" s="6"/>
      <c r="AV1112" s="6"/>
      <c r="AW1112" s="6"/>
      <c r="AX1112" s="6"/>
      <c r="AY1112" s="6"/>
      <c r="AZ1112" s="6"/>
      <c r="BA1112" s="6"/>
      <c r="BB1112" s="6"/>
      <c r="BC1112" s="6"/>
      <c r="BD1112" s="6"/>
      <c r="BE1112" s="6"/>
      <c r="BF1112" s="6"/>
      <c r="BG1112" s="6"/>
      <c r="BH1112" s="6"/>
      <c r="BI1112" s="6"/>
      <c r="BJ1112" s="6"/>
      <c r="BK1112" s="6"/>
      <c r="BL1112" s="6"/>
      <c r="BM1112" s="6"/>
      <c r="BN1112" s="6"/>
      <c r="BO1112" s="6"/>
      <c r="BP1112" s="6"/>
      <c r="BQ1112" s="6"/>
      <c r="BR1112" s="6"/>
      <c r="BS1112" s="6"/>
      <c r="BT1112" s="6"/>
      <c r="BU1112" s="6"/>
      <c r="BV1112" s="6"/>
      <c r="BW1112" s="6"/>
      <c r="BX1112" s="6"/>
      <c r="BY1112" s="6"/>
      <c r="BZ1112" s="6"/>
      <c r="CA1112" s="6"/>
      <c r="CB1112" s="6"/>
      <c r="CC1112" s="6"/>
      <c r="CD1112" s="6"/>
      <c r="CE1112" s="6"/>
      <c r="CF1112" s="6"/>
      <c r="CG1112" s="6"/>
      <c r="CH1112" s="6"/>
      <c r="CI1112" s="6"/>
      <c r="CJ1112" s="6"/>
      <c r="CK1112" s="6"/>
      <c r="CL1112" s="6"/>
      <c r="CM1112" s="6"/>
      <c r="CN1112" s="6"/>
      <c r="CO1112" s="6"/>
      <c r="CP1112" s="6"/>
      <c r="CQ1112" s="6"/>
      <c r="CR1112" s="6"/>
      <c r="CS1112" s="6"/>
      <c r="CT1112" s="6"/>
      <c r="CU1112" s="6"/>
      <c r="CV1112" s="6"/>
      <c r="CW1112" s="6"/>
      <c r="CX1112" s="6"/>
    </row>
    <row r="1113" spans="1:102" ht="25.5" customHeight="1">
      <c r="A1113" s="141">
        <v>23</v>
      </c>
      <c r="B1113" s="13" t="s">
        <v>35</v>
      </c>
      <c r="C1113" s="14" t="s">
        <v>20</v>
      </c>
      <c r="D1113" s="131" t="s">
        <v>140</v>
      </c>
      <c r="E1113" s="14">
        <v>16.91</v>
      </c>
      <c r="F1113" s="144">
        <v>0</v>
      </c>
      <c r="G1113" s="17">
        <f t="shared" si="1540"/>
        <v>0</v>
      </c>
      <c r="H1113" s="18">
        <v>44351</v>
      </c>
      <c r="I1113" s="84">
        <v>44208</v>
      </c>
      <c r="J1113" s="134">
        <v>32</v>
      </c>
      <c r="K1113" s="141">
        <v>100</v>
      </c>
      <c r="L1113" s="85">
        <f t="shared" si="1541"/>
        <v>1691</v>
      </c>
      <c r="M1113" s="141">
        <v>158</v>
      </c>
      <c r="N1113" s="18">
        <v>43883</v>
      </c>
      <c r="O1113" s="141">
        <f t="shared" si="1519"/>
        <v>0</v>
      </c>
      <c r="P1113" s="19">
        <f t="shared" si="1542"/>
        <v>0</v>
      </c>
      <c r="Q1113" s="131"/>
      <c r="R1113" s="131"/>
      <c r="S1113" s="131"/>
      <c r="T1113" s="131"/>
      <c r="U1113" s="144">
        <v>0</v>
      </c>
      <c r="V1113" s="17">
        <f t="shared" si="1543"/>
        <v>0</v>
      </c>
      <c r="W1113" s="81"/>
      <c r="X1113" s="83"/>
      <c r="AF1113" s="22"/>
      <c r="AG1113" s="22"/>
      <c r="AH1113" s="6"/>
      <c r="AI1113" s="6"/>
      <c r="AJ1113" s="6"/>
      <c r="AK1113" s="6"/>
      <c r="AL1113" s="6"/>
      <c r="AM1113" s="6"/>
      <c r="AN1113" s="6"/>
      <c r="AO1113" s="6"/>
      <c r="AP1113" s="6"/>
      <c r="AQ1113" s="6"/>
      <c r="AR1113" s="6"/>
      <c r="AS1113" s="6"/>
      <c r="AT1113" s="6"/>
      <c r="AU1113" s="6"/>
      <c r="AV1113" s="6"/>
      <c r="AW1113" s="6"/>
      <c r="AX1113" s="6"/>
      <c r="AY1113" s="6"/>
      <c r="AZ1113" s="6"/>
      <c r="BA1113" s="6"/>
      <c r="BB1113" s="6"/>
      <c r="BC1113" s="6"/>
      <c r="BD1113" s="6"/>
      <c r="BE1113" s="6"/>
      <c r="BF1113" s="6"/>
      <c r="BG1113" s="6"/>
      <c r="BH1113" s="6"/>
      <c r="BI1113" s="6"/>
      <c r="BJ1113" s="6"/>
      <c r="BK1113" s="6"/>
      <c r="BL1113" s="6"/>
      <c r="BM1113" s="6"/>
      <c r="BN1113" s="6"/>
      <c r="BO1113" s="6"/>
      <c r="BP1113" s="6"/>
      <c r="BQ1113" s="6"/>
      <c r="BR1113" s="6"/>
      <c r="BS1113" s="6"/>
      <c r="BT1113" s="6"/>
      <c r="BU1113" s="6"/>
      <c r="BV1113" s="6"/>
      <c r="BW1113" s="6"/>
      <c r="BX1113" s="6"/>
      <c r="BY1113" s="6"/>
      <c r="BZ1113" s="6"/>
      <c r="CA1113" s="6"/>
      <c r="CB1113" s="6"/>
      <c r="CC1113" s="6"/>
      <c r="CD1113" s="6"/>
      <c r="CE1113" s="6"/>
      <c r="CF1113" s="6"/>
      <c r="CG1113" s="6"/>
      <c r="CH1113" s="6"/>
      <c r="CI1113" s="6"/>
      <c r="CJ1113" s="6"/>
      <c r="CK1113" s="6"/>
      <c r="CL1113" s="6"/>
      <c r="CM1113" s="6"/>
      <c r="CN1113" s="6"/>
      <c r="CO1113" s="6"/>
      <c r="CP1113" s="6"/>
      <c r="CQ1113" s="6"/>
      <c r="CR1113" s="6"/>
      <c r="CS1113" s="6"/>
      <c r="CT1113" s="6"/>
      <c r="CU1113" s="6"/>
      <c r="CV1113" s="6"/>
      <c r="CW1113" s="6"/>
      <c r="CX1113" s="6"/>
    </row>
    <row r="1114" spans="1:102" ht="25.5" customHeight="1">
      <c r="A1114" s="141">
        <v>24</v>
      </c>
      <c r="B1114" s="13" t="s">
        <v>35</v>
      </c>
      <c r="C1114" s="14" t="s">
        <v>20</v>
      </c>
      <c r="D1114" s="131" t="s">
        <v>140</v>
      </c>
      <c r="E1114" s="14">
        <v>16.91</v>
      </c>
      <c r="F1114" s="144"/>
      <c r="G1114" s="17">
        <f t="shared" si="1540"/>
        <v>0</v>
      </c>
      <c r="H1114" s="18">
        <v>44351</v>
      </c>
      <c r="I1114" s="84">
        <v>44231</v>
      </c>
      <c r="J1114" s="134">
        <v>188</v>
      </c>
      <c r="K1114" s="141">
        <v>300</v>
      </c>
      <c r="L1114" s="85">
        <f t="shared" si="1541"/>
        <v>5073</v>
      </c>
      <c r="M1114" s="141">
        <v>158</v>
      </c>
      <c r="N1114" s="18">
        <v>43883</v>
      </c>
      <c r="O1114" s="141">
        <f t="shared" si="1519"/>
        <v>0</v>
      </c>
      <c r="P1114" s="19">
        <f t="shared" si="1542"/>
        <v>0</v>
      </c>
      <c r="Q1114" s="131"/>
      <c r="R1114" s="131"/>
      <c r="S1114" s="131"/>
      <c r="T1114" s="131"/>
      <c r="U1114" s="144"/>
      <c r="V1114" s="17">
        <f t="shared" si="1543"/>
        <v>0</v>
      </c>
      <c r="W1114" s="81"/>
      <c r="X1114" s="83"/>
      <c r="AF1114" s="22"/>
      <c r="AG1114" s="22"/>
      <c r="AH1114" s="6"/>
      <c r="AI1114" s="6"/>
      <c r="AJ1114" s="6"/>
      <c r="AK1114" s="6"/>
      <c r="AL1114" s="6"/>
      <c r="AM1114" s="6"/>
      <c r="AN1114" s="6"/>
      <c r="AO1114" s="6"/>
      <c r="AP1114" s="6"/>
      <c r="AQ1114" s="6"/>
      <c r="AR1114" s="6"/>
      <c r="AS1114" s="6"/>
      <c r="AT1114" s="6"/>
      <c r="AU1114" s="6"/>
      <c r="AV1114" s="6"/>
      <c r="AW1114" s="6"/>
      <c r="AX1114" s="6"/>
      <c r="AY1114" s="6"/>
      <c r="AZ1114" s="6"/>
      <c r="BA1114" s="6"/>
      <c r="BB1114" s="6"/>
      <c r="BC1114" s="6"/>
      <c r="BD1114" s="6"/>
      <c r="BE1114" s="6"/>
      <c r="BF1114" s="6"/>
      <c r="BG1114" s="6"/>
      <c r="BH1114" s="6"/>
      <c r="BI1114" s="6"/>
      <c r="BJ1114" s="6"/>
      <c r="BK1114" s="6"/>
      <c r="BL1114" s="6"/>
      <c r="BM1114" s="6"/>
      <c r="BN1114" s="6"/>
      <c r="BO1114" s="6"/>
      <c r="BP1114" s="6"/>
      <c r="BQ1114" s="6"/>
      <c r="BR1114" s="6"/>
      <c r="BS1114" s="6"/>
      <c r="BT1114" s="6"/>
      <c r="BU1114" s="6"/>
      <c r="BV1114" s="6"/>
      <c r="BW1114" s="6"/>
      <c r="BX1114" s="6"/>
      <c r="BY1114" s="6"/>
      <c r="BZ1114" s="6"/>
      <c r="CA1114" s="6"/>
      <c r="CB1114" s="6"/>
      <c r="CC1114" s="6"/>
      <c r="CD1114" s="6"/>
      <c r="CE1114" s="6"/>
      <c r="CF1114" s="6"/>
      <c r="CG1114" s="6"/>
      <c r="CH1114" s="6"/>
      <c r="CI1114" s="6"/>
      <c r="CJ1114" s="6"/>
      <c r="CK1114" s="6"/>
      <c r="CL1114" s="6"/>
      <c r="CM1114" s="6"/>
      <c r="CN1114" s="6"/>
      <c r="CO1114" s="6"/>
      <c r="CP1114" s="6"/>
      <c r="CQ1114" s="6"/>
      <c r="CR1114" s="6"/>
      <c r="CS1114" s="6"/>
      <c r="CT1114" s="6"/>
      <c r="CU1114" s="6"/>
      <c r="CV1114" s="6"/>
      <c r="CW1114" s="6"/>
      <c r="CX1114" s="6"/>
    </row>
    <row r="1115" spans="1:102" ht="25.5" customHeight="1">
      <c r="A1115" s="141">
        <v>25</v>
      </c>
      <c r="B1115" s="13" t="s">
        <v>35</v>
      </c>
      <c r="C1115" s="14" t="s">
        <v>20</v>
      </c>
      <c r="D1115" s="131" t="s">
        <v>140</v>
      </c>
      <c r="E1115" s="14">
        <v>16.91</v>
      </c>
      <c r="F1115" s="144">
        <v>0</v>
      </c>
      <c r="G1115" s="17">
        <f t="shared" ref="G1115:G1119" si="1544">F1115*E1115</f>
        <v>0</v>
      </c>
      <c r="H1115" s="18">
        <v>44351</v>
      </c>
      <c r="I1115" s="84">
        <v>44259</v>
      </c>
      <c r="J1115" s="134">
        <v>287</v>
      </c>
      <c r="K1115" s="141">
        <v>600</v>
      </c>
      <c r="L1115" s="85">
        <f t="shared" ref="L1115:L1119" si="1545">K1115*E1115</f>
        <v>10146</v>
      </c>
      <c r="M1115" s="141">
        <v>158</v>
      </c>
      <c r="N1115" s="18">
        <v>43883</v>
      </c>
      <c r="O1115" s="141">
        <f t="shared" si="1519"/>
        <v>0</v>
      </c>
      <c r="P1115" s="19">
        <f t="shared" si="1521"/>
        <v>0</v>
      </c>
      <c r="Q1115" s="131"/>
      <c r="R1115" s="131"/>
      <c r="S1115" s="131"/>
      <c r="T1115" s="131"/>
      <c r="U1115" s="144">
        <v>0</v>
      </c>
      <c r="V1115" s="17">
        <f t="shared" ref="V1115:V1119" si="1546">U1115*E1115</f>
        <v>0</v>
      </c>
      <c r="W1115" s="81"/>
      <c r="X1115" s="83"/>
      <c r="AF1115" s="22"/>
      <c r="AG1115" s="22"/>
      <c r="AH1115" s="6"/>
      <c r="AI1115" s="6"/>
      <c r="AJ1115" s="6"/>
      <c r="AK1115" s="6"/>
      <c r="AL1115" s="6"/>
      <c r="AM1115" s="6"/>
      <c r="AN1115" s="6"/>
      <c r="AO1115" s="6"/>
      <c r="AP1115" s="6"/>
      <c r="AQ1115" s="6"/>
      <c r="AR1115" s="6"/>
      <c r="AS1115" s="6"/>
      <c r="AT1115" s="6"/>
      <c r="AU1115" s="6"/>
      <c r="AV1115" s="6"/>
      <c r="AW1115" s="6"/>
      <c r="AX1115" s="6"/>
      <c r="AY1115" s="6"/>
      <c r="AZ1115" s="6"/>
      <c r="BA1115" s="6"/>
      <c r="BB1115" s="6"/>
      <c r="BC1115" s="6"/>
      <c r="BD1115" s="6"/>
      <c r="BE1115" s="6"/>
      <c r="BF1115" s="6"/>
      <c r="BG1115" s="6"/>
      <c r="BH1115" s="6"/>
      <c r="BI1115" s="6"/>
      <c r="BJ1115" s="6"/>
      <c r="BK1115" s="6"/>
      <c r="BL1115" s="6"/>
      <c r="BM1115" s="6"/>
      <c r="BN1115" s="6"/>
      <c r="BO1115" s="6"/>
      <c r="BP1115" s="6"/>
      <c r="BQ1115" s="6"/>
      <c r="BR1115" s="6"/>
      <c r="BS1115" s="6"/>
      <c r="BT1115" s="6"/>
      <c r="BU1115" s="6"/>
      <c r="BV1115" s="6"/>
      <c r="BW1115" s="6"/>
      <c r="BX1115" s="6"/>
      <c r="BY1115" s="6"/>
      <c r="BZ1115" s="6"/>
      <c r="CA1115" s="6"/>
      <c r="CB1115" s="6"/>
      <c r="CC1115" s="6"/>
      <c r="CD1115" s="6"/>
      <c r="CE1115" s="6"/>
      <c r="CF1115" s="6"/>
      <c r="CG1115" s="6"/>
      <c r="CH1115" s="6"/>
      <c r="CI1115" s="6"/>
      <c r="CJ1115" s="6"/>
      <c r="CK1115" s="6"/>
      <c r="CL1115" s="6"/>
      <c r="CM1115" s="6"/>
      <c r="CN1115" s="6"/>
      <c r="CO1115" s="6"/>
      <c r="CP1115" s="6"/>
      <c r="CQ1115" s="6"/>
      <c r="CR1115" s="6"/>
      <c r="CS1115" s="6"/>
      <c r="CT1115" s="6"/>
      <c r="CU1115" s="6"/>
      <c r="CV1115" s="6"/>
      <c r="CW1115" s="6"/>
      <c r="CX1115" s="6"/>
    </row>
    <row r="1116" spans="1:102" ht="38.25" customHeight="1">
      <c r="A1116" s="141">
        <v>26</v>
      </c>
      <c r="B1116" s="13" t="s">
        <v>35</v>
      </c>
      <c r="C1116" s="14" t="s">
        <v>20</v>
      </c>
      <c r="D1116" s="131" t="s">
        <v>82</v>
      </c>
      <c r="E1116" s="14">
        <v>16.91</v>
      </c>
      <c r="F1116" s="144">
        <v>30</v>
      </c>
      <c r="G1116" s="17">
        <f t="shared" si="1544"/>
        <v>507.3</v>
      </c>
      <c r="H1116" s="18">
        <v>44358</v>
      </c>
      <c r="I1116" s="84">
        <v>44334</v>
      </c>
      <c r="J1116" s="134">
        <v>1153</v>
      </c>
      <c r="K1116" s="141">
        <v>60</v>
      </c>
      <c r="L1116" s="85">
        <f t="shared" si="1545"/>
        <v>1014.6</v>
      </c>
      <c r="M1116" s="141">
        <v>460</v>
      </c>
      <c r="N1116" s="18">
        <v>44308</v>
      </c>
      <c r="O1116" s="141">
        <f t="shared" si="1519"/>
        <v>30</v>
      </c>
      <c r="P1116" s="19">
        <f t="shared" si="1521"/>
        <v>507.3</v>
      </c>
      <c r="Q1116" s="131"/>
      <c r="R1116" s="131"/>
      <c r="S1116" s="131"/>
      <c r="T1116" s="131"/>
      <c r="U1116" s="144">
        <v>0</v>
      </c>
      <c r="V1116" s="17">
        <f t="shared" si="1546"/>
        <v>0</v>
      </c>
      <c r="W1116" s="81"/>
      <c r="X1116" s="83"/>
      <c r="AF1116" s="22"/>
      <c r="AG1116" s="22"/>
    </row>
    <row r="1117" spans="1:102" ht="31.5" customHeight="1">
      <c r="A1117" s="141">
        <v>27</v>
      </c>
      <c r="B1117" s="13" t="s">
        <v>35</v>
      </c>
      <c r="C1117" s="14" t="s">
        <v>20</v>
      </c>
      <c r="D1117" s="131" t="s">
        <v>202</v>
      </c>
      <c r="E1117" s="14">
        <v>20.27</v>
      </c>
      <c r="F1117" s="131">
        <v>0</v>
      </c>
      <c r="G1117" s="17">
        <f t="shared" si="1544"/>
        <v>0</v>
      </c>
      <c r="H1117" s="18">
        <v>45091</v>
      </c>
      <c r="I1117" s="12">
        <v>44348</v>
      </c>
      <c r="J1117" s="134">
        <v>1281</v>
      </c>
      <c r="K1117" s="141">
        <v>200</v>
      </c>
      <c r="L1117" s="17">
        <f>K1117*E1117</f>
        <v>4054</v>
      </c>
      <c r="M1117" s="141">
        <v>597</v>
      </c>
      <c r="N1117" s="18">
        <v>44348</v>
      </c>
      <c r="O1117" s="16">
        <f>K1117-U1117</f>
        <v>117</v>
      </c>
      <c r="P1117" s="96">
        <f t="shared" si="1521"/>
        <v>2371.59</v>
      </c>
      <c r="Q1117" s="131"/>
      <c r="R1117" s="131"/>
      <c r="S1117" s="131"/>
      <c r="T1117" s="131"/>
      <c r="U1117" s="131">
        <v>83</v>
      </c>
      <c r="V1117" s="17">
        <f>U1117*E1117</f>
        <v>1682.4099999999999</v>
      </c>
      <c r="W1117" s="81"/>
      <c r="X1117" s="83"/>
      <c r="AF1117" s="22"/>
      <c r="AG1117" s="22"/>
    </row>
    <row r="1118" spans="1:102" ht="51.75" customHeight="1">
      <c r="A1118" s="141">
        <v>28</v>
      </c>
      <c r="B1118" s="13" t="s">
        <v>100</v>
      </c>
      <c r="C1118" s="124" t="s">
        <v>20</v>
      </c>
      <c r="D1118" s="131" t="s">
        <v>91</v>
      </c>
      <c r="E1118" s="23">
        <v>36.090000000000003</v>
      </c>
      <c r="F1118" s="16">
        <v>0</v>
      </c>
      <c r="G1118" s="17">
        <f t="shared" si="1544"/>
        <v>0</v>
      </c>
      <c r="H1118" s="18">
        <v>44439</v>
      </c>
      <c r="I1118" s="84">
        <v>44208</v>
      </c>
      <c r="J1118" s="134">
        <v>32</v>
      </c>
      <c r="K1118" s="141">
        <v>50</v>
      </c>
      <c r="L1118" s="14">
        <f t="shared" si="1545"/>
        <v>1804.5000000000002</v>
      </c>
      <c r="M1118" s="141">
        <v>1237</v>
      </c>
      <c r="N1118" s="18">
        <v>43773</v>
      </c>
      <c r="O1118" s="141">
        <f t="shared" si="1519"/>
        <v>0</v>
      </c>
      <c r="P1118" s="19">
        <f t="shared" ref="P1118:P1119" si="1547">O1118*E1118</f>
        <v>0</v>
      </c>
      <c r="Q1118" s="20"/>
      <c r="R1118" s="17"/>
      <c r="S1118" s="28"/>
      <c r="T1118" s="28"/>
      <c r="U1118" s="16">
        <v>0</v>
      </c>
      <c r="V1118" s="14">
        <f t="shared" si="1546"/>
        <v>0</v>
      </c>
      <c r="W1118" s="71"/>
      <c r="Y1118" s="21">
        <f t="shared" ref="Y1118:Y1119" si="1548">G1118-V1118</f>
        <v>0</v>
      </c>
      <c r="AE1118" s="22"/>
      <c r="AF1118" s="22"/>
      <c r="AH1118" s="6"/>
      <c r="AI1118" s="6"/>
      <c r="AJ1118" s="6"/>
      <c r="AK1118" s="6"/>
      <c r="AL1118" s="6"/>
      <c r="AM1118" s="6"/>
      <c r="AN1118" s="6"/>
      <c r="AO1118" s="6"/>
      <c r="AP1118" s="6"/>
      <c r="AQ1118" s="6"/>
      <c r="AR1118" s="6"/>
      <c r="AS1118" s="6"/>
      <c r="AT1118" s="6"/>
      <c r="AU1118" s="6"/>
      <c r="AV1118" s="6"/>
      <c r="AW1118" s="6"/>
      <c r="AX1118" s="6"/>
      <c r="AY1118" s="6"/>
      <c r="AZ1118" s="6"/>
      <c r="BA1118" s="6"/>
      <c r="BB1118" s="6"/>
      <c r="BC1118" s="6"/>
      <c r="BD1118" s="6"/>
      <c r="BE1118" s="6"/>
      <c r="BF1118" s="6"/>
      <c r="BG1118" s="6"/>
      <c r="BH1118" s="6"/>
      <c r="BI1118" s="6"/>
      <c r="BJ1118" s="6"/>
      <c r="BK1118" s="6"/>
      <c r="BL1118" s="6"/>
      <c r="BM1118" s="6"/>
      <c r="BN1118" s="6"/>
      <c r="BO1118" s="6"/>
      <c r="BP1118" s="6"/>
      <c r="BQ1118" s="6"/>
      <c r="BR1118" s="6"/>
      <c r="BS1118" s="6"/>
      <c r="BT1118" s="6"/>
      <c r="BU1118" s="6"/>
      <c r="BV1118" s="6"/>
      <c r="BW1118" s="6"/>
      <c r="BX1118" s="6"/>
      <c r="BY1118" s="6"/>
      <c r="BZ1118" s="6"/>
      <c r="CA1118" s="6"/>
      <c r="CB1118" s="6"/>
      <c r="CC1118" s="6"/>
      <c r="CD1118" s="6"/>
      <c r="CE1118" s="6"/>
      <c r="CF1118" s="6"/>
      <c r="CG1118" s="6"/>
      <c r="CH1118" s="6"/>
      <c r="CI1118" s="6"/>
      <c r="CJ1118" s="6"/>
      <c r="CK1118" s="6"/>
      <c r="CL1118" s="6"/>
      <c r="CM1118" s="6"/>
      <c r="CN1118" s="6"/>
      <c r="CO1118" s="6"/>
      <c r="CP1118" s="6"/>
      <c r="CQ1118" s="6"/>
      <c r="CR1118" s="6"/>
      <c r="CS1118" s="6"/>
      <c r="CT1118" s="6"/>
      <c r="CU1118" s="6"/>
      <c r="CV1118" s="6"/>
      <c r="CW1118" s="6"/>
      <c r="CX1118" s="6"/>
    </row>
    <row r="1119" spans="1:102" ht="51.75" customHeight="1">
      <c r="A1119" s="141">
        <v>29</v>
      </c>
      <c r="B1119" s="13" t="s">
        <v>100</v>
      </c>
      <c r="C1119" s="124" t="s">
        <v>20</v>
      </c>
      <c r="D1119" s="131" t="s">
        <v>91</v>
      </c>
      <c r="E1119" s="23">
        <v>36.090000000000003</v>
      </c>
      <c r="F1119" s="16">
        <v>0</v>
      </c>
      <c r="G1119" s="17">
        <f t="shared" si="1544"/>
        <v>0</v>
      </c>
      <c r="H1119" s="18">
        <v>44439</v>
      </c>
      <c r="I1119" s="84">
        <v>44231</v>
      </c>
      <c r="J1119" s="134">
        <v>188</v>
      </c>
      <c r="K1119" s="141">
        <v>100</v>
      </c>
      <c r="L1119" s="14">
        <f t="shared" si="1545"/>
        <v>3609.0000000000005</v>
      </c>
      <c r="M1119" s="141">
        <v>1237</v>
      </c>
      <c r="N1119" s="18">
        <v>43773</v>
      </c>
      <c r="O1119" s="141">
        <f t="shared" si="1519"/>
        <v>0</v>
      </c>
      <c r="P1119" s="19">
        <f t="shared" si="1547"/>
        <v>0</v>
      </c>
      <c r="Q1119" s="20"/>
      <c r="R1119" s="17"/>
      <c r="S1119" s="28"/>
      <c r="T1119" s="28"/>
      <c r="U1119" s="16">
        <v>0</v>
      </c>
      <c r="V1119" s="14">
        <f t="shared" si="1546"/>
        <v>0</v>
      </c>
      <c r="W1119" s="71"/>
      <c r="Y1119" s="21">
        <f t="shared" si="1548"/>
        <v>0</v>
      </c>
      <c r="AE1119" s="22"/>
      <c r="AF1119" s="22"/>
      <c r="AH1119" s="6"/>
      <c r="AI1119" s="6"/>
      <c r="AJ1119" s="6"/>
      <c r="AK1119" s="6"/>
      <c r="AL1119" s="6"/>
      <c r="AM1119" s="6"/>
      <c r="AN1119" s="6"/>
      <c r="AO1119" s="6"/>
      <c r="AP1119" s="6"/>
      <c r="AQ1119" s="6"/>
      <c r="AR1119" s="6"/>
      <c r="AS1119" s="6"/>
      <c r="AT1119" s="6"/>
      <c r="AU1119" s="6"/>
      <c r="AV1119" s="6"/>
      <c r="AW1119" s="6"/>
      <c r="AX1119" s="6"/>
      <c r="AY1119" s="6"/>
      <c r="AZ1119" s="6"/>
      <c r="BA1119" s="6"/>
      <c r="BB1119" s="6"/>
      <c r="BC1119" s="6"/>
      <c r="BD1119" s="6"/>
      <c r="BE1119" s="6"/>
      <c r="BF1119" s="6"/>
      <c r="BG1119" s="6"/>
      <c r="BH1119" s="6"/>
      <c r="BI1119" s="6"/>
      <c r="BJ1119" s="6"/>
      <c r="BK1119" s="6"/>
      <c r="BL1119" s="6"/>
      <c r="BM1119" s="6"/>
      <c r="BN1119" s="6"/>
      <c r="BO1119" s="6"/>
      <c r="BP1119" s="6"/>
      <c r="BQ1119" s="6"/>
      <c r="BR1119" s="6"/>
      <c r="BS1119" s="6"/>
      <c r="BT1119" s="6"/>
      <c r="BU1119" s="6"/>
      <c r="BV1119" s="6"/>
      <c r="BW1119" s="6"/>
      <c r="BX1119" s="6"/>
      <c r="BY1119" s="6"/>
      <c r="BZ1119" s="6"/>
      <c r="CA1119" s="6"/>
      <c r="CB1119" s="6"/>
      <c r="CC1119" s="6"/>
      <c r="CD1119" s="6"/>
      <c r="CE1119" s="6"/>
      <c r="CF1119" s="6"/>
      <c r="CG1119" s="6"/>
      <c r="CH1119" s="6"/>
      <c r="CI1119" s="6"/>
      <c r="CJ1119" s="6"/>
      <c r="CK1119" s="6"/>
      <c r="CL1119" s="6"/>
      <c r="CM1119" s="6"/>
      <c r="CN1119" s="6"/>
      <c r="CO1119" s="6"/>
      <c r="CP1119" s="6"/>
      <c r="CQ1119" s="6"/>
      <c r="CR1119" s="6"/>
      <c r="CS1119" s="6"/>
      <c r="CT1119" s="6"/>
      <c r="CU1119" s="6"/>
      <c r="CV1119" s="6"/>
      <c r="CW1119" s="6"/>
      <c r="CX1119" s="6"/>
    </row>
    <row r="1120" spans="1:102" ht="51.75" customHeight="1">
      <c r="A1120" s="141">
        <v>30</v>
      </c>
      <c r="B1120" s="13" t="s">
        <v>100</v>
      </c>
      <c r="C1120" s="124" t="s">
        <v>20</v>
      </c>
      <c r="D1120" s="131" t="s">
        <v>95</v>
      </c>
      <c r="E1120" s="23">
        <v>36.090000000000003</v>
      </c>
      <c r="F1120" s="16">
        <v>119</v>
      </c>
      <c r="G1120" s="17">
        <f t="shared" ref="G1120:G1122" si="1549">F1120*E1120</f>
        <v>4294.71</v>
      </c>
      <c r="H1120" s="18">
        <v>44439</v>
      </c>
      <c r="I1120" s="84">
        <v>44271</v>
      </c>
      <c r="J1120" s="134">
        <v>456</v>
      </c>
      <c r="K1120" s="141">
        <v>200</v>
      </c>
      <c r="L1120" s="14">
        <f t="shared" ref="L1120:L1122" si="1550">K1120*E1120</f>
        <v>7218.0000000000009</v>
      </c>
      <c r="M1120" s="141">
        <v>1237</v>
      </c>
      <c r="N1120" s="18">
        <v>43773</v>
      </c>
      <c r="O1120" s="141">
        <f t="shared" si="1519"/>
        <v>41</v>
      </c>
      <c r="P1120" s="19">
        <f t="shared" si="1521"/>
        <v>1479.69</v>
      </c>
      <c r="Q1120" s="20"/>
      <c r="R1120" s="17"/>
      <c r="S1120" s="28"/>
      <c r="T1120" s="28"/>
      <c r="U1120" s="16">
        <v>78</v>
      </c>
      <c r="V1120" s="14">
        <f t="shared" ref="V1120:V1122" si="1551">U1120*E1120</f>
        <v>2815.0200000000004</v>
      </c>
      <c r="W1120" s="71"/>
      <c r="Y1120" s="21">
        <f t="shared" ref="Y1120" si="1552">G1120-V1120</f>
        <v>1479.6899999999996</v>
      </c>
      <c r="AE1120" s="22"/>
      <c r="AF1120" s="22"/>
      <c r="AH1120" s="6"/>
      <c r="AI1120" s="6"/>
      <c r="AJ1120" s="6"/>
      <c r="AK1120" s="6"/>
      <c r="AL1120" s="6"/>
      <c r="AM1120" s="6"/>
      <c r="AN1120" s="6"/>
      <c r="AO1120" s="6"/>
      <c r="AP1120" s="6"/>
      <c r="AQ1120" s="6"/>
      <c r="AR1120" s="6"/>
      <c r="AS1120" s="6"/>
      <c r="AT1120" s="6"/>
      <c r="AU1120" s="6"/>
      <c r="AV1120" s="6"/>
      <c r="AW1120" s="6"/>
      <c r="AX1120" s="6"/>
      <c r="AY1120" s="6"/>
      <c r="AZ1120" s="6"/>
      <c r="BA1120" s="6"/>
      <c r="BB1120" s="6"/>
      <c r="BC1120" s="6"/>
      <c r="BD1120" s="6"/>
      <c r="BE1120" s="6"/>
      <c r="BF1120" s="6"/>
      <c r="BG1120" s="6"/>
      <c r="BH1120" s="6"/>
      <c r="BI1120" s="6"/>
      <c r="BJ1120" s="6"/>
      <c r="BK1120" s="6"/>
      <c r="BL1120" s="6"/>
      <c r="BM1120" s="6"/>
      <c r="BN1120" s="6"/>
      <c r="BO1120" s="6"/>
      <c r="BP1120" s="6"/>
      <c r="BQ1120" s="6"/>
      <c r="BR1120" s="6"/>
      <c r="BS1120" s="6"/>
      <c r="BT1120" s="6"/>
      <c r="BU1120" s="6"/>
      <c r="BV1120" s="6"/>
      <c r="BW1120" s="6"/>
      <c r="BX1120" s="6"/>
      <c r="BY1120" s="6"/>
      <c r="BZ1120" s="6"/>
      <c r="CA1120" s="6"/>
      <c r="CB1120" s="6"/>
      <c r="CC1120" s="6"/>
      <c r="CD1120" s="6"/>
      <c r="CE1120" s="6"/>
      <c r="CF1120" s="6"/>
      <c r="CG1120" s="6"/>
      <c r="CH1120" s="6"/>
      <c r="CI1120" s="6"/>
      <c r="CJ1120" s="6"/>
      <c r="CK1120" s="6"/>
      <c r="CL1120" s="6"/>
      <c r="CM1120" s="6"/>
      <c r="CN1120" s="6"/>
      <c r="CO1120" s="6"/>
      <c r="CP1120" s="6"/>
      <c r="CQ1120" s="6"/>
      <c r="CR1120" s="6"/>
      <c r="CS1120" s="6"/>
      <c r="CT1120" s="6"/>
      <c r="CU1120" s="6"/>
      <c r="CV1120" s="6"/>
      <c r="CW1120" s="6"/>
      <c r="CX1120" s="6"/>
    </row>
    <row r="1121" spans="1:102" ht="38.25" customHeight="1">
      <c r="A1121" s="141">
        <v>31</v>
      </c>
      <c r="B1121" s="31" t="s">
        <v>42</v>
      </c>
      <c r="C1121" s="14" t="s">
        <v>20</v>
      </c>
      <c r="D1121" s="131" t="s">
        <v>112</v>
      </c>
      <c r="E1121" s="96">
        <v>132.83000000000001</v>
      </c>
      <c r="F1121" s="16">
        <v>0</v>
      </c>
      <c r="G1121" s="14">
        <f t="shared" si="1549"/>
        <v>0</v>
      </c>
      <c r="H1121" s="18">
        <v>44469</v>
      </c>
      <c r="I1121" s="84">
        <v>44208</v>
      </c>
      <c r="J1121" s="134">
        <v>32</v>
      </c>
      <c r="K1121" s="141">
        <v>200</v>
      </c>
      <c r="L1121" s="14">
        <f t="shared" si="1550"/>
        <v>26566.000000000004</v>
      </c>
      <c r="M1121" s="141">
        <v>1312</v>
      </c>
      <c r="N1121" s="18">
        <v>44159</v>
      </c>
      <c r="O1121" s="141">
        <f t="shared" si="1519"/>
        <v>0</v>
      </c>
      <c r="P1121" s="19">
        <f t="shared" ref="P1121:P1122" si="1553">O1121*E1121</f>
        <v>0</v>
      </c>
      <c r="Q1121" s="97"/>
      <c r="R1121" s="14"/>
      <c r="S1121" s="14"/>
      <c r="T1121" s="14"/>
      <c r="U1121" s="16">
        <v>0</v>
      </c>
      <c r="V1121" s="14">
        <f t="shared" si="1551"/>
        <v>0</v>
      </c>
      <c r="W1121" s="71"/>
      <c r="X1121" s="83"/>
      <c r="AF1121" s="22"/>
      <c r="AG1121" s="22"/>
    </row>
    <row r="1122" spans="1:102" ht="38.25" customHeight="1">
      <c r="A1122" s="141">
        <v>32</v>
      </c>
      <c r="B1122" s="31" t="s">
        <v>42</v>
      </c>
      <c r="C1122" s="14" t="s">
        <v>20</v>
      </c>
      <c r="D1122" s="131" t="s">
        <v>112</v>
      </c>
      <c r="E1122" s="96">
        <v>132.83000000000001</v>
      </c>
      <c r="F1122" s="16">
        <v>0</v>
      </c>
      <c r="G1122" s="14">
        <f t="shared" si="1549"/>
        <v>0</v>
      </c>
      <c r="H1122" s="18">
        <v>44469</v>
      </c>
      <c r="I1122" s="84">
        <v>44231</v>
      </c>
      <c r="J1122" s="134">
        <v>188</v>
      </c>
      <c r="K1122" s="141">
        <v>400</v>
      </c>
      <c r="L1122" s="14">
        <f t="shared" si="1550"/>
        <v>53132.000000000007</v>
      </c>
      <c r="M1122" s="141">
        <v>1312</v>
      </c>
      <c r="N1122" s="18">
        <v>44159</v>
      </c>
      <c r="O1122" s="141">
        <f t="shared" si="1519"/>
        <v>0</v>
      </c>
      <c r="P1122" s="19">
        <f t="shared" si="1553"/>
        <v>0</v>
      </c>
      <c r="Q1122" s="97"/>
      <c r="R1122" s="14"/>
      <c r="S1122" s="14"/>
      <c r="T1122" s="14"/>
      <c r="U1122" s="16">
        <v>0</v>
      </c>
      <c r="V1122" s="14">
        <f t="shared" si="1551"/>
        <v>0</v>
      </c>
      <c r="W1122" s="71"/>
      <c r="X1122" s="83"/>
      <c r="AF1122" s="22"/>
      <c r="AG1122" s="22"/>
    </row>
    <row r="1123" spans="1:102" ht="38.25" customHeight="1">
      <c r="A1123" s="141">
        <v>33</v>
      </c>
      <c r="B1123" s="31" t="s">
        <v>42</v>
      </c>
      <c r="C1123" s="14" t="s">
        <v>20</v>
      </c>
      <c r="D1123" s="131" t="s">
        <v>112</v>
      </c>
      <c r="E1123" s="96">
        <v>132.83000000000001</v>
      </c>
      <c r="F1123" s="16">
        <v>54</v>
      </c>
      <c r="G1123" s="14">
        <f t="shared" ref="G1123:G1125" si="1554">F1123*E1123</f>
        <v>7172.8200000000006</v>
      </c>
      <c r="H1123" s="18">
        <v>44469</v>
      </c>
      <c r="I1123" s="84">
        <v>44259</v>
      </c>
      <c r="J1123" s="134">
        <v>287</v>
      </c>
      <c r="K1123" s="141">
        <v>600</v>
      </c>
      <c r="L1123" s="14">
        <f t="shared" ref="L1123" si="1555">K1123*E1123</f>
        <v>79698.000000000015</v>
      </c>
      <c r="M1123" s="141">
        <v>96</v>
      </c>
      <c r="N1123" s="18">
        <v>44232</v>
      </c>
      <c r="O1123" s="141">
        <f t="shared" si="1519"/>
        <v>54</v>
      </c>
      <c r="P1123" s="19">
        <f t="shared" si="1521"/>
        <v>7172.8200000000006</v>
      </c>
      <c r="Q1123" s="97"/>
      <c r="R1123" s="14"/>
      <c r="S1123" s="14"/>
      <c r="T1123" s="14"/>
      <c r="U1123" s="16">
        <v>0</v>
      </c>
      <c r="V1123" s="14">
        <f t="shared" ref="V1123" si="1556">U1123*E1123</f>
        <v>0</v>
      </c>
      <c r="W1123" s="71"/>
      <c r="X1123" s="83"/>
      <c r="AF1123" s="22"/>
      <c r="AG1123" s="22"/>
    </row>
    <row r="1124" spans="1:102" s="27" customFormat="1" ht="44.25" customHeight="1">
      <c r="A1124" s="141">
        <v>34</v>
      </c>
      <c r="B1124" s="31" t="s">
        <v>42</v>
      </c>
      <c r="C1124" s="131" t="s">
        <v>20</v>
      </c>
      <c r="D1124" s="131" t="s">
        <v>113</v>
      </c>
      <c r="E1124" s="32">
        <v>132.83000000000001</v>
      </c>
      <c r="F1124" s="16">
        <v>410</v>
      </c>
      <c r="G1124" s="17">
        <f t="shared" si="1554"/>
        <v>54460.3</v>
      </c>
      <c r="H1124" s="33">
        <v>44469</v>
      </c>
      <c r="I1124" s="84">
        <v>44334</v>
      </c>
      <c r="J1124" s="134">
        <v>1153</v>
      </c>
      <c r="K1124" s="34">
        <v>410</v>
      </c>
      <c r="L1124" s="14">
        <f>K1124*E1124</f>
        <v>54460.3</v>
      </c>
      <c r="M1124" s="134">
        <v>96</v>
      </c>
      <c r="N1124" s="12">
        <v>43866</v>
      </c>
      <c r="O1124" s="141">
        <f t="shared" si="1519"/>
        <v>242</v>
      </c>
      <c r="P1124" s="19">
        <f t="shared" si="1521"/>
        <v>32144.860000000004</v>
      </c>
      <c r="Q1124" s="20"/>
      <c r="R1124" s="17"/>
      <c r="S1124" s="124"/>
      <c r="T1124" s="124"/>
      <c r="U1124" s="16">
        <v>168</v>
      </c>
      <c r="V1124" s="14">
        <f>U1124*E1124</f>
        <v>22315.440000000002</v>
      </c>
      <c r="W1124" s="71"/>
      <c r="X1124" s="83"/>
      <c r="Y1124" s="4"/>
      <c r="Z1124" s="4"/>
      <c r="AA1124" s="4"/>
      <c r="AB1124" s="5"/>
      <c r="AC1124" s="5"/>
      <c r="AD1124" s="5"/>
      <c r="AE1124" s="5"/>
      <c r="AF1124" s="22"/>
      <c r="AG1124" s="22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  <c r="AZ1124" s="5"/>
      <c r="BA1124" s="5"/>
      <c r="BB1124" s="5"/>
      <c r="BC1124" s="5"/>
      <c r="BD1124" s="5"/>
      <c r="BE1124" s="5"/>
      <c r="BF1124" s="5"/>
      <c r="BG1124" s="5"/>
      <c r="BH1124" s="5"/>
      <c r="BI1124" s="5"/>
      <c r="BJ1124" s="5"/>
      <c r="BK1124" s="5"/>
      <c r="BL1124" s="5"/>
      <c r="BM1124" s="5"/>
      <c r="BN1124" s="5"/>
      <c r="BO1124" s="5"/>
      <c r="BP1124" s="5"/>
      <c r="BQ1124" s="5"/>
      <c r="BR1124" s="5"/>
      <c r="BS1124" s="5"/>
      <c r="BT1124" s="5"/>
      <c r="BU1124" s="5"/>
      <c r="BV1124" s="5"/>
      <c r="BW1124" s="5"/>
      <c r="BX1124" s="5"/>
      <c r="BY1124" s="5"/>
      <c r="BZ1124" s="5"/>
      <c r="CA1124" s="5"/>
      <c r="CB1124" s="5"/>
      <c r="CC1124" s="5"/>
      <c r="CD1124" s="5"/>
      <c r="CE1124" s="5"/>
      <c r="CF1124" s="5"/>
      <c r="CG1124" s="5"/>
      <c r="CH1124" s="5"/>
      <c r="CI1124" s="5"/>
      <c r="CJ1124" s="5"/>
      <c r="CK1124" s="5"/>
      <c r="CL1124" s="5"/>
      <c r="CM1124" s="5"/>
      <c r="CN1124" s="5"/>
      <c r="CO1124" s="5"/>
      <c r="CP1124" s="5"/>
      <c r="CQ1124" s="5"/>
      <c r="CR1124" s="5"/>
      <c r="CS1124" s="5"/>
      <c r="CT1124" s="5"/>
      <c r="CU1124" s="5"/>
      <c r="CV1124" s="5"/>
      <c r="CW1124" s="5"/>
      <c r="CX1124" s="5"/>
    </row>
    <row r="1125" spans="1:102" ht="34.5" customHeight="1">
      <c r="A1125" s="141">
        <v>35</v>
      </c>
      <c r="B1125" s="31" t="s">
        <v>77</v>
      </c>
      <c r="C1125" s="131" t="s">
        <v>20</v>
      </c>
      <c r="D1125" s="131" t="s">
        <v>151</v>
      </c>
      <c r="E1125" s="32">
        <v>5.4969999999999999</v>
      </c>
      <c r="F1125" s="16">
        <v>0</v>
      </c>
      <c r="G1125" s="17">
        <f t="shared" si="1554"/>
        <v>0</v>
      </c>
      <c r="H1125" s="33">
        <v>44531</v>
      </c>
      <c r="I1125" s="12">
        <v>44348</v>
      </c>
      <c r="J1125" s="134">
        <v>1268</v>
      </c>
      <c r="K1125" s="34">
        <v>200</v>
      </c>
      <c r="L1125" s="14">
        <f>K1125*E1125</f>
        <v>1099.4000000000001</v>
      </c>
      <c r="M1125" s="134">
        <v>227</v>
      </c>
      <c r="N1125" s="12">
        <v>44259</v>
      </c>
      <c r="O1125" s="16">
        <f>K1125-U1125</f>
        <v>150</v>
      </c>
      <c r="P1125" s="19">
        <f t="shared" si="1521"/>
        <v>824.55</v>
      </c>
      <c r="Q1125" s="20"/>
      <c r="R1125" s="17"/>
      <c r="S1125" s="124"/>
      <c r="T1125" s="124"/>
      <c r="U1125" s="16">
        <v>50</v>
      </c>
      <c r="V1125" s="14">
        <f t="shared" ref="V1125" si="1557">U1125*E1125</f>
        <v>274.85000000000002</v>
      </c>
      <c r="W1125" s="71"/>
      <c r="X1125" s="83"/>
      <c r="AF1125" s="22"/>
      <c r="AG1125" s="22"/>
    </row>
    <row r="1126" spans="1:102" ht="34.5" customHeight="1">
      <c r="A1126" s="141">
        <v>36</v>
      </c>
      <c r="B1126" s="31" t="s">
        <v>77</v>
      </c>
      <c r="C1126" s="131" t="s">
        <v>20</v>
      </c>
      <c r="D1126" s="131" t="s">
        <v>151</v>
      </c>
      <c r="E1126" s="32">
        <v>5.4969999999999999</v>
      </c>
      <c r="F1126" s="16">
        <v>360</v>
      </c>
      <c r="G1126" s="17">
        <f>F1126*E1126</f>
        <v>1978.92</v>
      </c>
      <c r="H1126" s="33">
        <v>44505</v>
      </c>
      <c r="I1126" s="84">
        <v>44334</v>
      </c>
      <c r="J1126" s="134">
        <v>1153</v>
      </c>
      <c r="K1126" s="34">
        <v>400</v>
      </c>
      <c r="L1126" s="14">
        <f>K1126*E1126</f>
        <v>2198.8000000000002</v>
      </c>
      <c r="M1126" s="134">
        <v>227</v>
      </c>
      <c r="N1126" s="12">
        <v>44259</v>
      </c>
      <c r="O1126" s="141">
        <f t="shared" si="1519"/>
        <v>360</v>
      </c>
      <c r="P1126" s="19">
        <f>O1126*E1126</f>
        <v>1978.92</v>
      </c>
      <c r="Q1126" s="20"/>
      <c r="R1126" s="17"/>
      <c r="S1126" s="124"/>
      <c r="T1126" s="124"/>
      <c r="U1126" s="16">
        <v>0</v>
      </c>
      <c r="V1126" s="14">
        <f>U1126*E1126</f>
        <v>0</v>
      </c>
      <c r="W1126" s="71"/>
      <c r="X1126" s="83">
        <f t="shared" ref="X1126" si="1558">G1126-V1126</f>
        <v>1978.92</v>
      </c>
      <c r="AF1126" s="22"/>
      <c r="AG1126" s="22"/>
      <c r="AH1126" s="6"/>
      <c r="AI1126" s="6"/>
      <c r="AJ1126" s="6"/>
      <c r="AK1126" s="6"/>
      <c r="AL1126" s="6"/>
      <c r="AM1126" s="6"/>
      <c r="AN1126" s="6"/>
      <c r="AO1126" s="6"/>
      <c r="AP1126" s="6"/>
      <c r="AQ1126" s="6"/>
      <c r="AR1126" s="6"/>
      <c r="AS1126" s="6"/>
      <c r="AT1126" s="6"/>
      <c r="AU1126" s="6"/>
      <c r="AV1126" s="6"/>
      <c r="AW1126" s="6"/>
      <c r="AX1126" s="6"/>
      <c r="AY1126" s="6"/>
      <c r="AZ1126" s="6"/>
      <c r="BA1126" s="6"/>
      <c r="BB1126" s="6"/>
      <c r="BC1126" s="6"/>
      <c r="BD1126" s="6"/>
      <c r="BE1126" s="6"/>
      <c r="BF1126" s="6"/>
      <c r="BG1126" s="6"/>
      <c r="BH1126" s="6"/>
      <c r="BI1126" s="6"/>
      <c r="BJ1126" s="6"/>
      <c r="BK1126" s="6"/>
      <c r="BL1126" s="6"/>
      <c r="BM1126" s="6"/>
      <c r="BN1126" s="6"/>
      <c r="BO1126" s="6"/>
      <c r="BP1126" s="6"/>
      <c r="BQ1126" s="6"/>
      <c r="BR1126" s="6"/>
      <c r="BS1126" s="6"/>
      <c r="BT1126" s="6"/>
      <c r="BU1126" s="6"/>
      <c r="BV1126" s="6"/>
      <c r="BW1126" s="6"/>
      <c r="BX1126" s="6"/>
      <c r="BY1126" s="6"/>
      <c r="BZ1126" s="6"/>
      <c r="CA1126" s="6"/>
      <c r="CB1126" s="6"/>
      <c r="CC1126" s="6"/>
      <c r="CD1126" s="6"/>
      <c r="CE1126" s="6"/>
      <c r="CF1126" s="6"/>
      <c r="CG1126" s="6"/>
      <c r="CH1126" s="6"/>
      <c r="CI1126" s="6"/>
      <c r="CJ1126" s="6"/>
      <c r="CK1126" s="6"/>
      <c r="CL1126" s="6"/>
      <c r="CM1126" s="6"/>
      <c r="CN1126" s="6"/>
      <c r="CO1126" s="6"/>
      <c r="CP1126" s="6"/>
      <c r="CQ1126" s="6"/>
      <c r="CR1126" s="6"/>
      <c r="CS1126" s="6"/>
      <c r="CT1126" s="6"/>
      <c r="CU1126" s="6"/>
      <c r="CV1126" s="6"/>
      <c r="CW1126" s="6"/>
      <c r="CX1126" s="6"/>
    </row>
    <row r="1127" spans="1:102" ht="34.5" customHeight="1">
      <c r="A1127" s="141">
        <v>37</v>
      </c>
      <c r="B1127" s="31" t="s">
        <v>77</v>
      </c>
      <c r="C1127" s="131" t="s">
        <v>20</v>
      </c>
      <c r="D1127" s="131" t="s">
        <v>154</v>
      </c>
      <c r="E1127" s="32">
        <v>5.4969999999999999</v>
      </c>
      <c r="F1127" s="16">
        <v>0</v>
      </c>
      <c r="G1127" s="17">
        <f t="shared" ref="G1127:G1128" si="1559">F1127*E1127</f>
        <v>0</v>
      </c>
      <c r="H1127" s="33">
        <v>44389</v>
      </c>
      <c r="I1127" s="84">
        <v>44208</v>
      </c>
      <c r="J1127" s="134">
        <v>32</v>
      </c>
      <c r="K1127" s="34">
        <v>300</v>
      </c>
      <c r="L1127" s="14">
        <f t="shared" ref="L1127:L1128" si="1560">K1127*E1127</f>
        <v>1649.1</v>
      </c>
      <c r="M1127" s="134">
        <v>1250</v>
      </c>
      <c r="N1127" s="12">
        <v>44152</v>
      </c>
      <c r="O1127" s="141">
        <f t="shared" si="1519"/>
        <v>0</v>
      </c>
      <c r="P1127" s="19">
        <f t="shared" si="1521"/>
        <v>0</v>
      </c>
      <c r="Q1127" s="20"/>
      <c r="R1127" s="17"/>
      <c r="S1127" s="124"/>
      <c r="T1127" s="124"/>
      <c r="U1127" s="16">
        <v>0</v>
      </c>
      <c r="V1127" s="14">
        <f t="shared" ref="V1127:V1128" si="1561">U1127*E1127</f>
        <v>0</v>
      </c>
      <c r="W1127" s="71"/>
      <c r="X1127" s="83">
        <f t="shared" ref="X1127:X1128" si="1562">G1127-V1127</f>
        <v>0</v>
      </c>
      <c r="AF1127" s="22"/>
      <c r="AG1127" s="22"/>
      <c r="AH1127" s="6"/>
      <c r="AI1127" s="6"/>
      <c r="AJ1127" s="6"/>
      <c r="AK1127" s="6"/>
      <c r="AL1127" s="6"/>
      <c r="AM1127" s="6"/>
      <c r="AN1127" s="6"/>
      <c r="AO1127" s="6"/>
      <c r="AP1127" s="6"/>
      <c r="AQ1127" s="6"/>
      <c r="AR1127" s="6"/>
      <c r="AS1127" s="6"/>
      <c r="AT1127" s="6"/>
      <c r="AU1127" s="6"/>
      <c r="AV1127" s="6"/>
      <c r="AW1127" s="6"/>
      <c r="AX1127" s="6"/>
      <c r="AY1127" s="6"/>
      <c r="AZ1127" s="6"/>
      <c r="BA1127" s="6"/>
      <c r="BB1127" s="6"/>
      <c r="BC1127" s="6"/>
      <c r="BD1127" s="6"/>
      <c r="BE1127" s="6"/>
      <c r="BF1127" s="6"/>
      <c r="BG1127" s="6"/>
      <c r="BH1127" s="6"/>
      <c r="BI1127" s="6"/>
      <c r="BJ1127" s="6"/>
      <c r="BK1127" s="6"/>
      <c r="BL1127" s="6"/>
      <c r="BM1127" s="6"/>
      <c r="BN1127" s="6"/>
      <c r="BO1127" s="6"/>
      <c r="BP1127" s="6"/>
      <c r="BQ1127" s="6"/>
      <c r="BR1127" s="6"/>
      <c r="BS1127" s="6"/>
      <c r="BT1127" s="6"/>
      <c r="BU1127" s="6"/>
      <c r="BV1127" s="6"/>
      <c r="BW1127" s="6"/>
      <c r="BX1127" s="6"/>
      <c r="BY1127" s="6"/>
      <c r="BZ1127" s="6"/>
      <c r="CA1127" s="6"/>
      <c r="CB1127" s="6"/>
      <c r="CC1127" s="6"/>
      <c r="CD1127" s="6"/>
      <c r="CE1127" s="6"/>
      <c r="CF1127" s="6"/>
      <c r="CG1127" s="6"/>
      <c r="CH1127" s="6"/>
      <c r="CI1127" s="6"/>
      <c r="CJ1127" s="6"/>
      <c r="CK1127" s="6"/>
      <c r="CL1127" s="6"/>
      <c r="CM1127" s="6"/>
      <c r="CN1127" s="6"/>
      <c r="CO1127" s="6"/>
      <c r="CP1127" s="6"/>
      <c r="CQ1127" s="6"/>
      <c r="CR1127" s="6"/>
      <c r="CS1127" s="6"/>
      <c r="CT1127" s="6"/>
      <c r="CU1127" s="6"/>
      <c r="CV1127" s="6"/>
      <c r="CW1127" s="6"/>
      <c r="CX1127" s="6"/>
    </row>
    <row r="1128" spans="1:102" ht="34.5" customHeight="1">
      <c r="A1128" s="141">
        <v>38</v>
      </c>
      <c r="B1128" s="31" t="s">
        <v>77</v>
      </c>
      <c r="C1128" s="131" t="s">
        <v>20</v>
      </c>
      <c r="D1128" s="131" t="s">
        <v>154</v>
      </c>
      <c r="E1128" s="32">
        <v>5.4969999999999999</v>
      </c>
      <c r="F1128" s="16">
        <v>0</v>
      </c>
      <c r="G1128" s="17">
        <f t="shared" si="1559"/>
        <v>0</v>
      </c>
      <c r="H1128" s="33">
        <v>44412</v>
      </c>
      <c r="I1128" s="84">
        <v>44231</v>
      </c>
      <c r="J1128" s="134">
        <v>188</v>
      </c>
      <c r="K1128" s="34">
        <v>400</v>
      </c>
      <c r="L1128" s="14">
        <f t="shared" si="1560"/>
        <v>2198.8000000000002</v>
      </c>
      <c r="M1128" s="134">
        <v>1250</v>
      </c>
      <c r="N1128" s="12">
        <v>44152</v>
      </c>
      <c r="O1128" s="141">
        <f t="shared" si="1519"/>
        <v>0</v>
      </c>
      <c r="P1128" s="19">
        <f t="shared" ref="P1128" si="1563">O1128*E1128</f>
        <v>0</v>
      </c>
      <c r="Q1128" s="20"/>
      <c r="R1128" s="17"/>
      <c r="S1128" s="124"/>
      <c r="T1128" s="124"/>
      <c r="U1128" s="16">
        <v>0</v>
      </c>
      <c r="V1128" s="14">
        <f t="shared" si="1561"/>
        <v>0</v>
      </c>
      <c r="W1128" s="71"/>
      <c r="X1128" s="83">
        <f t="shared" si="1562"/>
        <v>0</v>
      </c>
      <c r="AF1128" s="22"/>
      <c r="AG1128" s="22"/>
      <c r="AH1128" s="6"/>
      <c r="AI1128" s="6"/>
      <c r="AJ1128" s="6"/>
      <c r="AK1128" s="6"/>
      <c r="AL1128" s="6"/>
      <c r="AM1128" s="6"/>
      <c r="AN1128" s="6"/>
      <c r="AO1128" s="6"/>
      <c r="AP1128" s="6"/>
      <c r="AQ1128" s="6"/>
      <c r="AR1128" s="6"/>
      <c r="AS1128" s="6"/>
      <c r="AT1128" s="6"/>
      <c r="AU1128" s="6"/>
      <c r="AV1128" s="6"/>
      <c r="AW1128" s="6"/>
      <c r="AX1128" s="6"/>
      <c r="AY1128" s="6"/>
      <c r="AZ1128" s="6"/>
      <c r="BA1128" s="6"/>
      <c r="BB1128" s="6"/>
      <c r="BC1128" s="6"/>
      <c r="BD1128" s="6"/>
      <c r="BE1128" s="6"/>
      <c r="BF1128" s="6"/>
      <c r="BG1128" s="6"/>
      <c r="BH1128" s="6"/>
      <c r="BI1128" s="6"/>
      <c r="BJ1128" s="6"/>
      <c r="BK1128" s="6"/>
      <c r="BL1128" s="6"/>
      <c r="BM1128" s="6"/>
      <c r="BN1128" s="6"/>
      <c r="BO1128" s="6"/>
      <c r="BP1128" s="6"/>
      <c r="BQ1128" s="6"/>
      <c r="BR1128" s="6"/>
      <c r="BS1128" s="6"/>
      <c r="BT1128" s="6"/>
      <c r="BU1128" s="6"/>
      <c r="BV1128" s="6"/>
      <c r="BW1128" s="6"/>
      <c r="BX1128" s="6"/>
      <c r="BY1128" s="6"/>
      <c r="BZ1128" s="6"/>
      <c r="CA1128" s="6"/>
      <c r="CB1128" s="6"/>
      <c r="CC1128" s="6"/>
      <c r="CD1128" s="6"/>
      <c r="CE1128" s="6"/>
      <c r="CF1128" s="6"/>
      <c r="CG1128" s="6"/>
      <c r="CH1128" s="6"/>
      <c r="CI1128" s="6"/>
      <c r="CJ1128" s="6"/>
      <c r="CK1128" s="6"/>
      <c r="CL1128" s="6"/>
      <c r="CM1128" s="6"/>
      <c r="CN1128" s="6"/>
      <c r="CO1128" s="6"/>
      <c r="CP1128" s="6"/>
      <c r="CQ1128" s="6"/>
      <c r="CR1128" s="6"/>
      <c r="CS1128" s="6"/>
      <c r="CT1128" s="6"/>
      <c r="CU1128" s="6"/>
      <c r="CV1128" s="6"/>
      <c r="CW1128" s="6"/>
      <c r="CX1128" s="6"/>
    </row>
    <row r="1129" spans="1:102" ht="34.5" customHeight="1">
      <c r="A1129" s="141">
        <v>39</v>
      </c>
      <c r="B1129" s="31" t="s">
        <v>77</v>
      </c>
      <c r="C1129" s="131" t="s">
        <v>20</v>
      </c>
      <c r="D1129" s="131" t="s">
        <v>154</v>
      </c>
      <c r="E1129" s="32">
        <v>5.4969999999999999</v>
      </c>
      <c r="F1129" s="16">
        <v>0</v>
      </c>
      <c r="G1129" s="17">
        <f t="shared" si="1534"/>
        <v>0</v>
      </c>
      <c r="H1129" s="33">
        <v>44412</v>
      </c>
      <c r="I1129" s="84">
        <v>44443</v>
      </c>
      <c r="J1129" s="134">
        <v>287</v>
      </c>
      <c r="K1129" s="34">
        <v>700</v>
      </c>
      <c r="L1129" s="14">
        <f t="shared" si="1535"/>
        <v>3847.9</v>
      </c>
      <c r="M1129" s="134">
        <v>1250</v>
      </c>
      <c r="N1129" s="12">
        <v>44152</v>
      </c>
      <c r="O1129" s="141">
        <f t="shared" si="1519"/>
        <v>0</v>
      </c>
      <c r="P1129" s="19">
        <f t="shared" si="1521"/>
        <v>0</v>
      </c>
      <c r="Q1129" s="20"/>
      <c r="R1129" s="17"/>
      <c r="S1129" s="124"/>
      <c r="T1129" s="124"/>
      <c r="U1129" s="16">
        <v>0</v>
      </c>
      <c r="V1129" s="14">
        <f t="shared" si="1536"/>
        <v>0</v>
      </c>
      <c r="W1129" s="71"/>
      <c r="X1129" s="83">
        <f t="shared" ref="X1129:X1133" si="1564">G1129-V1129</f>
        <v>0</v>
      </c>
      <c r="AF1129" s="22"/>
      <c r="AG1129" s="22"/>
      <c r="AH1129" s="6"/>
      <c r="AI1129" s="6"/>
      <c r="AJ1129" s="6"/>
      <c r="AK1129" s="6"/>
      <c r="AL1129" s="6"/>
      <c r="AM1129" s="6"/>
      <c r="AN1129" s="6"/>
      <c r="AO1129" s="6"/>
      <c r="AP1129" s="6"/>
      <c r="AQ1129" s="6"/>
      <c r="AR1129" s="6"/>
      <c r="AS1129" s="6"/>
      <c r="AT1129" s="6"/>
      <c r="AU1129" s="6"/>
      <c r="AV1129" s="6"/>
      <c r="AW1129" s="6"/>
      <c r="AX1129" s="6"/>
      <c r="AY1129" s="6"/>
      <c r="AZ1129" s="6"/>
      <c r="BA1129" s="6"/>
      <c r="BB1129" s="6"/>
      <c r="BC1129" s="6"/>
      <c r="BD1129" s="6"/>
      <c r="BE1129" s="6"/>
      <c r="BF1129" s="6"/>
      <c r="BG1129" s="6"/>
      <c r="BH1129" s="6"/>
      <c r="BI1129" s="6"/>
      <c r="BJ1129" s="6"/>
      <c r="BK1129" s="6"/>
      <c r="BL1129" s="6"/>
      <c r="BM1129" s="6"/>
      <c r="BN1129" s="6"/>
      <c r="BO1129" s="6"/>
      <c r="BP1129" s="6"/>
      <c r="BQ1129" s="6"/>
      <c r="BR1129" s="6"/>
      <c r="BS1129" s="6"/>
      <c r="BT1129" s="6"/>
      <c r="BU1129" s="6"/>
      <c r="BV1129" s="6"/>
      <c r="BW1129" s="6"/>
      <c r="BX1129" s="6"/>
      <c r="BY1129" s="6"/>
      <c r="BZ1129" s="6"/>
      <c r="CA1129" s="6"/>
      <c r="CB1129" s="6"/>
      <c r="CC1129" s="6"/>
      <c r="CD1129" s="6"/>
      <c r="CE1129" s="6"/>
      <c r="CF1129" s="6"/>
      <c r="CG1129" s="6"/>
      <c r="CH1129" s="6"/>
      <c r="CI1129" s="6"/>
      <c r="CJ1129" s="6"/>
      <c r="CK1129" s="6"/>
      <c r="CL1129" s="6"/>
      <c r="CM1129" s="6"/>
      <c r="CN1129" s="6"/>
      <c r="CO1129" s="6"/>
      <c r="CP1129" s="6"/>
      <c r="CQ1129" s="6"/>
      <c r="CR1129" s="6"/>
      <c r="CS1129" s="6"/>
      <c r="CT1129" s="6"/>
      <c r="CU1129" s="6"/>
      <c r="CV1129" s="6"/>
      <c r="CW1129" s="6"/>
      <c r="CX1129" s="6"/>
    </row>
    <row r="1130" spans="1:102" ht="27" customHeight="1">
      <c r="A1130" s="35"/>
      <c r="B1130" s="36" t="s">
        <v>14</v>
      </c>
      <c r="C1130" s="128"/>
      <c r="D1130" s="41"/>
      <c r="E1130" s="41"/>
      <c r="F1130" s="88">
        <f>SUM(F1091:F1129)</f>
        <v>1933</v>
      </c>
      <c r="G1130" s="94">
        <f>SUM(G1091:G1129)</f>
        <v>91999.58</v>
      </c>
      <c r="H1130" s="82"/>
      <c r="I1130" s="82"/>
      <c r="J1130" s="124"/>
      <c r="K1130" s="128">
        <f>SUM(K1091:K1129)</f>
        <v>13790</v>
      </c>
      <c r="L1130" s="94">
        <f>SUM(L1091:L1129)</f>
        <v>444588.22000000003</v>
      </c>
      <c r="M1130" s="128"/>
      <c r="N1130" s="82"/>
      <c r="O1130" s="128">
        <f>SUM(O1091:O1129)</f>
        <v>2744</v>
      </c>
      <c r="P1130" s="94">
        <f>SUM(P1091:P1129)</f>
        <v>85846.410000000018</v>
      </c>
      <c r="Q1130" s="133"/>
      <c r="R1130" s="41"/>
      <c r="S1130" s="133"/>
      <c r="T1130" s="133"/>
      <c r="U1130" s="88">
        <f>SUM(U1091:U1129)</f>
        <v>1149</v>
      </c>
      <c r="V1130" s="94">
        <f>SUM(V1091:V1129)</f>
        <v>50064.480000000003</v>
      </c>
      <c r="W1130" s="91"/>
      <c r="X1130" s="83">
        <f t="shared" si="1564"/>
        <v>41935.1</v>
      </c>
      <c r="AF1130" s="22"/>
      <c r="AG1130" s="22"/>
      <c r="AH1130" s="6"/>
      <c r="AI1130" s="6"/>
      <c r="AJ1130" s="6"/>
      <c r="AK1130" s="6"/>
      <c r="AL1130" s="6"/>
      <c r="AM1130" s="6"/>
      <c r="AN1130" s="6"/>
      <c r="AO1130" s="6"/>
      <c r="AP1130" s="6"/>
      <c r="AQ1130" s="6"/>
      <c r="AR1130" s="6"/>
      <c r="AS1130" s="6"/>
      <c r="AT1130" s="6"/>
      <c r="AU1130" s="6"/>
      <c r="AV1130" s="6"/>
      <c r="AW1130" s="6"/>
      <c r="AX1130" s="6"/>
      <c r="AY1130" s="6"/>
      <c r="AZ1130" s="6"/>
      <c r="BA1130" s="6"/>
      <c r="BB1130" s="6"/>
      <c r="BC1130" s="6"/>
      <c r="BD1130" s="6"/>
      <c r="BE1130" s="6"/>
      <c r="BF1130" s="6"/>
      <c r="BG1130" s="6"/>
      <c r="BH1130" s="6"/>
      <c r="BI1130" s="6"/>
      <c r="BJ1130" s="6"/>
      <c r="BK1130" s="6"/>
      <c r="BL1130" s="6"/>
      <c r="BM1130" s="6"/>
      <c r="BN1130" s="6"/>
      <c r="BO1130" s="6"/>
      <c r="BP1130" s="6"/>
      <c r="BQ1130" s="6"/>
      <c r="BR1130" s="6"/>
      <c r="BS1130" s="6"/>
      <c r="BT1130" s="6"/>
      <c r="BU1130" s="6"/>
      <c r="BV1130" s="6"/>
      <c r="BW1130" s="6"/>
      <c r="BX1130" s="6"/>
      <c r="BY1130" s="6"/>
      <c r="BZ1130" s="6"/>
      <c r="CA1130" s="6"/>
      <c r="CB1130" s="6"/>
      <c r="CC1130" s="6"/>
      <c r="CD1130" s="6"/>
      <c r="CE1130" s="6"/>
      <c r="CF1130" s="6"/>
      <c r="CG1130" s="6"/>
      <c r="CH1130" s="6"/>
      <c r="CI1130" s="6"/>
      <c r="CJ1130" s="6"/>
      <c r="CK1130" s="6"/>
      <c r="CL1130" s="6"/>
      <c r="CM1130" s="6"/>
      <c r="CN1130" s="6"/>
      <c r="CO1130" s="6"/>
      <c r="CP1130" s="6"/>
      <c r="CQ1130" s="6"/>
      <c r="CR1130" s="6"/>
      <c r="CS1130" s="6"/>
      <c r="CT1130" s="6"/>
      <c r="CU1130" s="6"/>
      <c r="CV1130" s="6"/>
      <c r="CW1130" s="6"/>
      <c r="CX1130" s="6"/>
    </row>
    <row r="1131" spans="1:102" ht="37.5" customHeight="1">
      <c r="A1131" s="204" t="s">
        <v>28</v>
      </c>
      <c r="B1131" s="204"/>
      <c r="C1131" s="204"/>
      <c r="D1131" s="204"/>
      <c r="E1131" s="204"/>
      <c r="F1131" s="204"/>
      <c r="G1131" s="204"/>
      <c r="H1131" s="204"/>
      <c r="I1131" s="204"/>
      <c r="J1131" s="204"/>
      <c r="K1131" s="204"/>
      <c r="L1131" s="204"/>
      <c r="M1131" s="204"/>
      <c r="N1131" s="204"/>
      <c r="O1131" s="204"/>
      <c r="P1131" s="204"/>
      <c r="Q1131" s="204"/>
      <c r="R1131" s="204"/>
      <c r="S1131" s="204"/>
      <c r="T1131" s="204"/>
      <c r="U1131" s="204"/>
      <c r="V1131" s="204"/>
      <c r="W1131" s="70"/>
      <c r="X1131" s="83">
        <f t="shared" si="1564"/>
        <v>0</v>
      </c>
      <c r="AF1131" s="22"/>
      <c r="AG1131" s="22"/>
      <c r="AH1131" s="6"/>
      <c r="AI1131" s="6"/>
      <c r="AJ1131" s="6"/>
      <c r="AK1131" s="6"/>
      <c r="AL1131" s="6"/>
      <c r="AM1131" s="6"/>
      <c r="AN1131" s="6"/>
      <c r="AO1131" s="6"/>
      <c r="AP1131" s="6"/>
      <c r="AQ1131" s="6"/>
      <c r="AR1131" s="6"/>
      <c r="AS1131" s="6"/>
      <c r="AT1131" s="6"/>
      <c r="AU1131" s="6"/>
      <c r="AV1131" s="6"/>
      <c r="AW1131" s="6"/>
      <c r="AX1131" s="6"/>
      <c r="AY1131" s="6"/>
      <c r="AZ1131" s="6"/>
      <c r="BA1131" s="6"/>
      <c r="BB1131" s="6"/>
      <c r="BC1131" s="6"/>
      <c r="BD1131" s="6"/>
      <c r="BE1131" s="6"/>
      <c r="BF1131" s="6"/>
      <c r="BG1131" s="6"/>
      <c r="BH1131" s="6"/>
      <c r="BI1131" s="6"/>
      <c r="BJ1131" s="6"/>
      <c r="BK1131" s="6"/>
      <c r="BL1131" s="6"/>
      <c r="BM1131" s="6"/>
      <c r="BN1131" s="6"/>
      <c r="BO1131" s="6"/>
      <c r="BP1131" s="6"/>
      <c r="BQ1131" s="6"/>
      <c r="BR1131" s="6"/>
      <c r="BS1131" s="6"/>
      <c r="BT1131" s="6"/>
      <c r="BU1131" s="6"/>
      <c r="BV1131" s="6"/>
      <c r="BW1131" s="6"/>
      <c r="BX1131" s="6"/>
      <c r="BY1131" s="6"/>
      <c r="BZ1131" s="6"/>
      <c r="CA1131" s="6"/>
      <c r="CB1131" s="6"/>
      <c r="CC1131" s="6"/>
      <c r="CD1131" s="6"/>
      <c r="CE1131" s="6"/>
      <c r="CF1131" s="6"/>
      <c r="CG1131" s="6"/>
      <c r="CH1131" s="6"/>
      <c r="CI1131" s="6"/>
      <c r="CJ1131" s="6"/>
      <c r="CK1131" s="6"/>
      <c r="CL1131" s="6"/>
      <c r="CM1131" s="6"/>
      <c r="CN1131" s="6"/>
      <c r="CO1131" s="6"/>
      <c r="CP1131" s="6"/>
      <c r="CQ1131" s="6"/>
      <c r="CR1131" s="6"/>
      <c r="CS1131" s="6"/>
      <c r="CT1131" s="6"/>
      <c r="CU1131" s="6"/>
      <c r="CV1131" s="6"/>
      <c r="CW1131" s="6"/>
      <c r="CX1131" s="6"/>
    </row>
    <row r="1132" spans="1:102" ht="25.5" customHeight="1">
      <c r="A1132" s="131">
        <v>1</v>
      </c>
      <c r="B1132" s="13" t="s">
        <v>40</v>
      </c>
      <c r="C1132" s="14" t="s">
        <v>20</v>
      </c>
      <c r="D1132" s="131" t="s">
        <v>136</v>
      </c>
      <c r="E1132" s="15">
        <v>5.8849999999999998</v>
      </c>
      <c r="F1132" s="16">
        <v>0</v>
      </c>
      <c r="G1132" s="17">
        <f t="shared" ref="G1132:G1166" si="1565">F1132*E1132</f>
        <v>0</v>
      </c>
      <c r="H1132" s="18">
        <v>44926</v>
      </c>
      <c r="I1132" s="12"/>
      <c r="J1132" s="134"/>
      <c r="K1132" s="141"/>
      <c r="L1132" s="14">
        <f t="shared" ref="L1132:L1166" si="1566">K1132*E1132</f>
        <v>0</v>
      </c>
      <c r="M1132" s="141">
        <v>816</v>
      </c>
      <c r="N1132" s="18">
        <v>44050</v>
      </c>
      <c r="O1132" s="141">
        <f t="shared" ref="O1132:O1166" si="1567">F1132-U1132</f>
        <v>0</v>
      </c>
      <c r="P1132" s="19">
        <f t="shared" ref="P1132" si="1568">O1132*E1132</f>
        <v>0</v>
      </c>
      <c r="Q1132" s="20"/>
      <c r="R1132" s="17"/>
      <c r="S1132" s="14"/>
      <c r="T1132" s="14"/>
      <c r="U1132" s="16">
        <v>0</v>
      </c>
      <c r="V1132" s="14">
        <f t="shared" ref="V1132:V1166" si="1569">U1132*E1132</f>
        <v>0</v>
      </c>
      <c r="W1132" s="71"/>
      <c r="X1132" s="83">
        <f t="shared" si="1564"/>
        <v>0</v>
      </c>
      <c r="AF1132" s="22"/>
      <c r="AG1132" s="22"/>
      <c r="AH1132" s="6"/>
      <c r="AI1132" s="6"/>
      <c r="AJ1132" s="6"/>
      <c r="AK1132" s="6"/>
      <c r="AL1132" s="6"/>
      <c r="AM1132" s="6"/>
      <c r="AN1132" s="6"/>
      <c r="AO1132" s="6"/>
      <c r="AP1132" s="6"/>
      <c r="AQ1132" s="6"/>
      <c r="AR1132" s="6"/>
      <c r="AS1132" s="6"/>
      <c r="AT1132" s="6"/>
      <c r="AU1132" s="6"/>
      <c r="AV1132" s="6"/>
      <c r="AW1132" s="6"/>
      <c r="AX1132" s="6"/>
      <c r="AY1132" s="6"/>
      <c r="AZ1132" s="6"/>
      <c r="BA1132" s="6"/>
      <c r="BB1132" s="6"/>
      <c r="BC1132" s="6"/>
      <c r="BD1132" s="6"/>
      <c r="BE1132" s="6"/>
      <c r="BF1132" s="6"/>
      <c r="BG1132" s="6"/>
      <c r="BH1132" s="6"/>
      <c r="BI1132" s="6"/>
      <c r="BJ1132" s="6"/>
      <c r="BK1132" s="6"/>
      <c r="BL1132" s="6"/>
      <c r="BM1132" s="6"/>
      <c r="BN1132" s="6"/>
      <c r="BO1132" s="6"/>
      <c r="BP1132" s="6"/>
      <c r="BQ1132" s="6"/>
      <c r="BR1132" s="6"/>
      <c r="BS1132" s="6"/>
      <c r="BT1132" s="6"/>
      <c r="BU1132" s="6"/>
      <c r="BV1132" s="6"/>
      <c r="BW1132" s="6"/>
      <c r="BX1132" s="6"/>
      <c r="BY1132" s="6"/>
      <c r="BZ1132" s="6"/>
      <c r="CA1132" s="6"/>
      <c r="CB1132" s="6"/>
      <c r="CC1132" s="6"/>
      <c r="CD1132" s="6"/>
      <c r="CE1132" s="6"/>
      <c r="CF1132" s="6"/>
      <c r="CG1132" s="6"/>
      <c r="CH1132" s="6"/>
      <c r="CI1132" s="6"/>
      <c r="CJ1132" s="6"/>
      <c r="CK1132" s="6"/>
      <c r="CL1132" s="6"/>
      <c r="CM1132" s="6"/>
      <c r="CN1132" s="6"/>
      <c r="CO1132" s="6"/>
      <c r="CP1132" s="6"/>
      <c r="CQ1132" s="6"/>
      <c r="CR1132" s="6"/>
      <c r="CS1132" s="6"/>
      <c r="CT1132" s="6"/>
      <c r="CU1132" s="6"/>
      <c r="CV1132" s="6"/>
      <c r="CW1132" s="6"/>
      <c r="CX1132" s="6"/>
    </row>
    <row r="1133" spans="1:102" ht="27.75" customHeight="1">
      <c r="A1133" s="131">
        <v>2</v>
      </c>
      <c r="B1133" s="13" t="s">
        <v>40</v>
      </c>
      <c r="C1133" s="14" t="s">
        <v>20</v>
      </c>
      <c r="D1133" s="131" t="s">
        <v>189</v>
      </c>
      <c r="E1133" s="15">
        <v>5.7190000000000003</v>
      </c>
      <c r="F1133" s="16">
        <v>290</v>
      </c>
      <c r="G1133" s="17">
        <f t="shared" si="1565"/>
        <v>1658.51</v>
      </c>
      <c r="H1133" s="18">
        <v>44926</v>
      </c>
      <c r="I1133" s="12">
        <v>44271</v>
      </c>
      <c r="J1133" s="134">
        <v>450</v>
      </c>
      <c r="K1133" s="141">
        <v>300</v>
      </c>
      <c r="L1133" s="14">
        <f t="shared" si="1566"/>
        <v>1715.7</v>
      </c>
      <c r="M1133" s="141">
        <v>260</v>
      </c>
      <c r="N1133" s="18">
        <v>44266</v>
      </c>
      <c r="O1133" s="141">
        <f t="shared" si="1567"/>
        <v>80</v>
      </c>
      <c r="P1133" s="19">
        <f t="shared" ref="P1133" si="1570">E1133*O1133</f>
        <v>457.52000000000004</v>
      </c>
      <c r="Q1133" s="20"/>
      <c r="R1133" s="17"/>
      <c r="S1133" s="14"/>
      <c r="T1133" s="14"/>
      <c r="U1133" s="16">
        <v>210</v>
      </c>
      <c r="V1133" s="14">
        <f>U1133*E1133</f>
        <v>1200.99</v>
      </c>
      <c r="W1133" s="71"/>
      <c r="X1133" s="83">
        <f t="shared" si="1564"/>
        <v>457.52</v>
      </c>
      <c r="AF1133" s="22"/>
      <c r="AG1133" s="22"/>
      <c r="AH1133" s="6"/>
      <c r="AI1133" s="6"/>
      <c r="AJ1133" s="6"/>
      <c r="AK1133" s="6"/>
      <c r="AL1133" s="6"/>
      <c r="AM1133" s="6"/>
      <c r="AN1133" s="6"/>
      <c r="AO1133" s="6"/>
      <c r="AP1133" s="6"/>
      <c r="AQ1133" s="6"/>
      <c r="AR1133" s="6"/>
      <c r="AS1133" s="6"/>
      <c r="AT1133" s="6"/>
      <c r="AU1133" s="6"/>
      <c r="AV1133" s="6"/>
      <c r="AW1133" s="6"/>
      <c r="AX1133" s="6"/>
      <c r="AY1133" s="6"/>
      <c r="AZ1133" s="6"/>
      <c r="BA1133" s="6"/>
      <c r="BB1133" s="6"/>
      <c r="BC1133" s="6"/>
      <c r="BD1133" s="6"/>
      <c r="BE1133" s="6"/>
      <c r="BF1133" s="6"/>
      <c r="BG1133" s="6"/>
      <c r="BH1133" s="6"/>
      <c r="BI1133" s="6"/>
      <c r="BJ1133" s="6"/>
      <c r="BK1133" s="6"/>
      <c r="BL1133" s="6"/>
      <c r="BM1133" s="6"/>
      <c r="BN1133" s="6"/>
      <c r="BO1133" s="6"/>
      <c r="BP1133" s="6"/>
      <c r="BQ1133" s="6"/>
      <c r="BR1133" s="6"/>
      <c r="BS1133" s="6"/>
      <c r="BT1133" s="6"/>
      <c r="BU1133" s="6"/>
      <c r="BV1133" s="6"/>
      <c r="BW1133" s="6"/>
      <c r="BX1133" s="6"/>
      <c r="BY1133" s="6"/>
      <c r="BZ1133" s="6"/>
      <c r="CA1133" s="6"/>
      <c r="CB1133" s="6"/>
      <c r="CC1133" s="6"/>
      <c r="CD1133" s="6"/>
      <c r="CE1133" s="6"/>
      <c r="CF1133" s="6"/>
      <c r="CG1133" s="6"/>
      <c r="CH1133" s="6"/>
      <c r="CI1133" s="6"/>
      <c r="CJ1133" s="6"/>
      <c r="CK1133" s="6"/>
      <c r="CL1133" s="6"/>
      <c r="CM1133" s="6"/>
      <c r="CN1133" s="6"/>
      <c r="CO1133" s="6"/>
      <c r="CP1133" s="6"/>
      <c r="CQ1133" s="6"/>
      <c r="CR1133" s="6"/>
      <c r="CS1133" s="6"/>
      <c r="CT1133" s="6"/>
      <c r="CU1133" s="6"/>
      <c r="CV1133" s="6"/>
      <c r="CW1133" s="6"/>
      <c r="CX1133" s="6"/>
    </row>
    <row r="1134" spans="1:102" s="27" customFormat="1" ht="47.25" customHeight="1">
      <c r="A1134" s="131">
        <v>3</v>
      </c>
      <c r="B1134" s="13" t="s">
        <v>40</v>
      </c>
      <c r="C1134" s="14" t="s">
        <v>20</v>
      </c>
      <c r="D1134" s="131" t="s">
        <v>189</v>
      </c>
      <c r="E1134" s="23">
        <v>5.7190000000000003</v>
      </c>
      <c r="F1134" s="141">
        <v>0</v>
      </c>
      <c r="G1134" s="17">
        <f>F1134*E1134</f>
        <v>0</v>
      </c>
      <c r="H1134" s="18">
        <v>44926</v>
      </c>
      <c r="I1134" s="12">
        <v>44350</v>
      </c>
      <c r="J1134" s="134">
        <v>1372</v>
      </c>
      <c r="K1134" s="141">
        <v>400</v>
      </c>
      <c r="L1134" s="14">
        <f>K1134*E1134</f>
        <v>2287.6</v>
      </c>
      <c r="M1134" s="141">
        <v>566</v>
      </c>
      <c r="N1134" s="18">
        <v>44337</v>
      </c>
      <c r="O1134" s="16">
        <f>K1134-U1134</f>
        <v>0</v>
      </c>
      <c r="P1134" s="19">
        <f>O1134*E1134</f>
        <v>0</v>
      </c>
      <c r="Q1134" s="97"/>
      <c r="R1134" s="14"/>
      <c r="S1134" s="14"/>
      <c r="T1134" s="14"/>
      <c r="U1134" s="141">
        <f>K1134</f>
        <v>400</v>
      </c>
      <c r="V1134" s="14">
        <f>U1134*E1134</f>
        <v>2287.6</v>
      </c>
      <c r="W1134" s="71"/>
      <c r="X1134" s="156">
        <f>G1134-V1134</f>
        <v>-2287.6</v>
      </c>
      <c r="Y1134" s="25"/>
      <c r="Z1134" s="25"/>
      <c r="AA1134" s="25"/>
      <c r="AB1134" s="26"/>
      <c r="AC1134" s="26"/>
      <c r="AD1134" s="26"/>
      <c r="AE1134" s="26"/>
      <c r="AF1134" s="157"/>
      <c r="AG1134" s="157"/>
    </row>
    <row r="1135" spans="1:102" ht="41.25" customHeight="1">
      <c r="A1135" s="131">
        <v>4</v>
      </c>
      <c r="B1135" s="13" t="s">
        <v>39</v>
      </c>
      <c r="C1135" s="14" t="s">
        <v>20</v>
      </c>
      <c r="D1135" s="131" t="s">
        <v>119</v>
      </c>
      <c r="E1135" s="135">
        <v>3.2789999999999999</v>
      </c>
      <c r="F1135" s="16">
        <v>0</v>
      </c>
      <c r="G1135" s="96">
        <f t="shared" si="1565"/>
        <v>0</v>
      </c>
      <c r="H1135" s="18">
        <v>44347</v>
      </c>
      <c r="I1135" s="84">
        <v>44235</v>
      </c>
      <c r="J1135" s="134">
        <v>193</v>
      </c>
      <c r="K1135" s="141">
        <v>720</v>
      </c>
      <c r="L1135" s="14">
        <f t="shared" si="1566"/>
        <v>2360.88</v>
      </c>
      <c r="M1135" s="141">
        <v>312</v>
      </c>
      <c r="N1135" s="18">
        <v>43903</v>
      </c>
      <c r="O1135" s="141">
        <f t="shared" si="1567"/>
        <v>0</v>
      </c>
      <c r="P1135" s="19">
        <f t="shared" ref="P1135:P1166" si="1571">O1135*E1135</f>
        <v>0</v>
      </c>
      <c r="Q1135" s="131"/>
      <c r="R1135" s="17"/>
      <c r="S1135" s="28"/>
      <c r="T1135" s="28"/>
      <c r="U1135" s="16">
        <v>0</v>
      </c>
      <c r="V1135" s="14">
        <f t="shared" si="1569"/>
        <v>0</v>
      </c>
      <c r="W1135" s="71"/>
      <c r="X1135" s="83"/>
      <c r="AF1135" s="22"/>
      <c r="AG1135" s="22"/>
      <c r="AH1135" s="6"/>
      <c r="AI1135" s="6"/>
      <c r="AJ1135" s="6"/>
      <c r="AK1135" s="6"/>
      <c r="AL1135" s="6"/>
      <c r="AM1135" s="6"/>
      <c r="AN1135" s="6"/>
      <c r="AO1135" s="6"/>
      <c r="AP1135" s="6"/>
      <c r="AQ1135" s="6"/>
      <c r="AR1135" s="6"/>
      <c r="AS1135" s="6"/>
      <c r="AT1135" s="6"/>
      <c r="AU1135" s="6"/>
      <c r="AV1135" s="6"/>
      <c r="AW1135" s="6"/>
      <c r="AX1135" s="6"/>
      <c r="AY1135" s="6"/>
      <c r="AZ1135" s="6"/>
      <c r="BA1135" s="6"/>
      <c r="BB1135" s="6"/>
      <c r="BC1135" s="6"/>
      <c r="BD1135" s="6"/>
      <c r="BE1135" s="6"/>
      <c r="BF1135" s="6"/>
      <c r="BG1135" s="6"/>
      <c r="BH1135" s="6"/>
      <c r="BI1135" s="6"/>
      <c r="BJ1135" s="6"/>
      <c r="BK1135" s="6"/>
      <c r="BL1135" s="6"/>
      <c r="BM1135" s="6"/>
      <c r="BN1135" s="6"/>
      <c r="BO1135" s="6"/>
      <c r="BP1135" s="6"/>
      <c r="BQ1135" s="6"/>
      <c r="BR1135" s="6"/>
      <c r="BS1135" s="6"/>
      <c r="BT1135" s="6"/>
      <c r="BU1135" s="6"/>
      <c r="BV1135" s="6"/>
      <c r="BW1135" s="6"/>
      <c r="BX1135" s="6"/>
      <c r="BY1135" s="6"/>
      <c r="BZ1135" s="6"/>
      <c r="CA1135" s="6"/>
      <c r="CB1135" s="6"/>
      <c r="CC1135" s="6"/>
      <c r="CD1135" s="6"/>
      <c r="CE1135" s="6"/>
      <c r="CF1135" s="6"/>
      <c r="CG1135" s="6"/>
      <c r="CH1135" s="6"/>
      <c r="CI1135" s="6"/>
      <c r="CJ1135" s="6"/>
      <c r="CK1135" s="6"/>
      <c r="CL1135" s="6"/>
      <c r="CM1135" s="6"/>
      <c r="CN1135" s="6"/>
      <c r="CO1135" s="6"/>
      <c r="CP1135" s="6"/>
      <c r="CQ1135" s="6"/>
      <c r="CR1135" s="6"/>
      <c r="CS1135" s="6"/>
      <c r="CT1135" s="6"/>
      <c r="CU1135" s="6"/>
      <c r="CV1135" s="6"/>
      <c r="CW1135" s="6"/>
      <c r="CX1135" s="6"/>
    </row>
    <row r="1136" spans="1:102" ht="41.25" customHeight="1">
      <c r="A1136" s="131">
        <v>5</v>
      </c>
      <c r="B1136" s="13" t="s">
        <v>39</v>
      </c>
      <c r="C1136" s="14" t="s">
        <v>20</v>
      </c>
      <c r="D1136" s="131" t="s">
        <v>119</v>
      </c>
      <c r="E1136" s="135">
        <v>3.2789999999999999</v>
      </c>
      <c r="F1136" s="16">
        <v>0</v>
      </c>
      <c r="G1136" s="96">
        <f t="shared" ref="G1136" si="1572">F1136*E1136</f>
        <v>0</v>
      </c>
      <c r="H1136" s="18">
        <v>44347</v>
      </c>
      <c r="I1136" s="84">
        <v>44266</v>
      </c>
      <c r="J1136" s="134">
        <v>309</v>
      </c>
      <c r="K1136" s="141">
        <v>320</v>
      </c>
      <c r="L1136" s="14">
        <f t="shared" ref="L1136" si="1573">K1136*E1136</f>
        <v>1049.28</v>
      </c>
      <c r="M1136" s="141">
        <v>312</v>
      </c>
      <c r="N1136" s="18">
        <v>43903</v>
      </c>
      <c r="O1136" s="141">
        <f t="shared" si="1567"/>
        <v>0</v>
      </c>
      <c r="P1136" s="19">
        <f t="shared" ref="P1136" si="1574">O1136*E1136</f>
        <v>0</v>
      </c>
      <c r="Q1136" s="131"/>
      <c r="R1136" s="17"/>
      <c r="S1136" s="28"/>
      <c r="T1136" s="28"/>
      <c r="U1136" s="16">
        <v>0</v>
      </c>
      <c r="V1136" s="14">
        <f t="shared" ref="V1136" si="1575">U1136*E1136</f>
        <v>0</v>
      </c>
      <c r="W1136" s="71"/>
      <c r="X1136" s="83"/>
      <c r="AF1136" s="22"/>
      <c r="AG1136" s="22"/>
      <c r="AH1136" s="6"/>
      <c r="AI1136" s="6"/>
      <c r="AJ1136" s="6"/>
      <c r="AK1136" s="6"/>
      <c r="AL1136" s="6"/>
      <c r="AM1136" s="6"/>
      <c r="AN1136" s="6"/>
      <c r="AO1136" s="6"/>
      <c r="AP1136" s="6"/>
      <c r="AQ1136" s="6"/>
      <c r="AR1136" s="6"/>
      <c r="AS1136" s="6"/>
      <c r="AT1136" s="6"/>
      <c r="AU1136" s="6"/>
      <c r="AV1136" s="6"/>
      <c r="AW1136" s="6"/>
      <c r="AX1136" s="6"/>
      <c r="AY1136" s="6"/>
      <c r="AZ1136" s="6"/>
      <c r="BA1136" s="6"/>
      <c r="BB1136" s="6"/>
      <c r="BC1136" s="6"/>
      <c r="BD1136" s="6"/>
      <c r="BE1136" s="6"/>
      <c r="BF1136" s="6"/>
      <c r="BG1136" s="6"/>
      <c r="BH1136" s="6"/>
      <c r="BI1136" s="6"/>
      <c r="BJ1136" s="6"/>
      <c r="BK1136" s="6"/>
      <c r="BL1136" s="6"/>
      <c r="BM1136" s="6"/>
      <c r="BN1136" s="6"/>
      <c r="BO1136" s="6"/>
      <c r="BP1136" s="6"/>
      <c r="BQ1136" s="6"/>
      <c r="BR1136" s="6"/>
      <c r="BS1136" s="6"/>
      <c r="BT1136" s="6"/>
      <c r="BU1136" s="6"/>
      <c r="BV1136" s="6"/>
      <c r="BW1136" s="6"/>
      <c r="BX1136" s="6"/>
      <c r="BY1136" s="6"/>
      <c r="BZ1136" s="6"/>
      <c r="CA1136" s="6"/>
      <c r="CB1136" s="6"/>
      <c r="CC1136" s="6"/>
      <c r="CD1136" s="6"/>
      <c r="CE1136" s="6"/>
      <c r="CF1136" s="6"/>
      <c r="CG1136" s="6"/>
      <c r="CH1136" s="6"/>
      <c r="CI1136" s="6"/>
      <c r="CJ1136" s="6"/>
      <c r="CK1136" s="6"/>
      <c r="CL1136" s="6"/>
      <c r="CM1136" s="6"/>
      <c r="CN1136" s="6"/>
      <c r="CO1136" s="6"/>
      <c r="CP1136" s="6"/>
      <c r="CQ1136" s="6"/>
      <c r="CR1136" s="6"/>
      <c r="CS1136" s="6"/>
      <c r="CT1136" s="6"/>
      <c r="CU1136" s="6"/>
      <c r="CV1136" s="6"/>
      <c r="CW1136" s="6"/>
      <c r="CX1136" s="6"/>
    </row>
    <row r="1137" spans="1:102" ht="49.5" customHeight="1">
      <c r="A1137" s="131">
        <v>6</v>
      </c>
      <c r="B1137" s="13" t="s">
        <v>197</v>
      </c>
      <c r="C1137" s="14" t="s">
        <v>20</v>
      </c>
      <c r="D1137" s="131" t="s">
        <v>177</v>
      </c>
      <c r="E1137" s="23">
        <v>4.6639999999999997</v>
      </c>
      <c r="F1137" s="16">
        <v>550</v>
      </c>
      <c r="G1137" s="17">
        <f>F1137*E1137</f>
        <v>2565.1999999999998</v>
      </c>
      <c r="H1137" s="18">
        <v>45107</v>
      </c>
      <c r="I1137" s="84">
        <v>44308</v>
      </c>
      <c r="J1137" s="134">
        <v>877</v>
      </c>
      <c r="K1137" s="34">
        <v>700</v>
      </c>
      <c r="L1137" s="14">
        <f>K1137*E1137</f>
        <v>3264.7999999999997</v>
      </c>
      <c r="M1137" s="141">
        <v>441</v>
      </c>
      <c r="N1137" s="18">
        <v>44305</v>
      </c>
      <c r="O1137" s="141">
        <f t="shared" ref="O1137" si="1576">F1137-U1137</f>
        <v>360</v>
      </c>
      <c r="P1137" s="19">
        <f t="shared" ref="P1137:P1138" si="1577">O1137*E1137</f>
        <v>1679.04</v>
      </c>
      <c r="Q1137" s="20"/>
      <c r="R1137" s="17"/>
      <c r="S1137" s="14"/>
      <c r="T1137" s="14"/>
      <c r="U1137" s="16">
        <v>190</v>
      </c>
      <c r="V1137" s="14">
        <f>U1137*E1137</f>
        <v>886.16</v>
      </c>
      <c r="W1137" s="71"/>
      <c r="Y1137" s="21">
        <f>G1137-V1137</f>
        <v>1679.04</v>
      </c>
      <c r="AE1137" s="22"/>
      <c r="AF1137" s="22"/>
    </row>
    <row r="1138" spans="1:102" ht="49.5" customHeight="1">
      <c r="A1138" s="131">
        <v>7</v>
      </c>
      <c r="B1138" s="13" t="s">
        <v>197</v>
      </c>
      <c r="C1138" s="14" t="s">
        <v>20</v>
      </c>
      <c r="D1138" s="131" t="s">
        <v>177</v>
      </c>
      <c r="E1138" s="23">
        <v>4.6639999999999997</v>
      </c>
      <c r="F1138" s="16">
        <v>0</v>
      </c>
      <c r="G1138" s="17">
        <f>F1138*E1138</f>
        <v>0</v>
      </c>
      <c r="H1138" s="18">
        <v>45107</v>
      </c>
      <c r="I1138" s="12">
        <v>44350</v>
      </c>
      <c r="J1138" s="134">
        <v>1372</v>
      </c>
      <c r="K1138" s="34">
        <v>720</v>
      </c>
      <c r="L1138" s="14">
        <f t="shared" ref="L1138" si="1578">K1138*E1138</f>
        <v>3358.08</v>
      </c>
      <c r="M1138" s="141">
        <v>566</v>
      </c>
      <c r="N1138" s="18">
        <v>44337</v>
      </c>
      <c r="O1138" s="16">
        <f>K1138-U1138</f>
        <v>0</v>
      </c>
      <c r="P1138" s="19">
        <f t="shared" si="1577"/>
        <v>0</v>
      </c>
      <c r="Q1138" s="20"/>
      <c r="R1138" s="17"/>
      <c r="S1138" s="14"/>
      <c r="T1138" s="14"/>
      <c r="U1138" s="16">
        <f>K1138</f>
        <v>720</v>
      </c>
      <c r="V1138" s="14">
        <f t="shared" ref="V1138" si="1579">U1138*E1138</f>
        <v>3358.08</v>
      </c>
      <c r="W1138" s="71"/>
      <c r="Y1138" s="21">
        <f>G1138-V1138</f>
        <v>-3358.08</v>
      </c>
      <c r="AE1138" s="22"/>
      <c r="AF1138" s="22"/>
    </row>
    <row r="1139" spans="1:102" ht="50.25" customHeight="1">
      <c r="A1139" s="131">
        <v>8</v>
      </c>
      <c r="B1139" s="13" t="s">
        <v>45</v>
      </c>
      <c r="C1139" s="14" t="s">
        <v>20</v>
      </c>
      <c r="D1139" s="131" t="s">
        <v>128</v>
      </c>
      <c r="E1139" s="96">
        <v>5.08</v>
      </c>
      <c r="F1139" s="141">
        <v>0</v>
      </c>
      <c r="G1139" s="96">
        <f t="shared" si="1565"/>
        <v>0</v>
      </c>
      <c r="H1139" s="18">
        <v>44469</v>
      </c>
      <c r="I1139" s="12"/>
      <c r="J1139" s="134"/>
      <c r="K1139" s="141"/>
      <c r="L1139" s="14">
        <f t="shared" si="1566"/>
        <v>0</v>
      </c>
      <c r="M1139" s="141">
        <v>660</v>
      </c>
      <c r="N1139" s="18">
        <v>44008</v>
      </c>
      <c r="O1139" s="141">
        <f t="shared" si="1567"/>
        <v>0</v>
      </c>
      <c r="P1139" s="19">
        <f t="shared" si="1571"/>
        <v>0</v>
      </c>
      <c r="Q1139" s="97"/>
      <c r="R1139" s="14"/>
      <c r="S1139" s="14"/>
      <c r="T1139" s="14"/>
      <c r="U1139" s="141">
        <v>0</v>
      </c>
      <c r="V1139" s="14">
        <f t="shared" si="1569"/>
        <v>0</v>
      </c>
      <c r="W1139" s="71"/>
      <c r="X1139" s="83"/>
      <c r="AF1139" s="22"/>
      <c r="AG1139" s="22"/>
      <c r="AH1139" s="6"/>
      <c r="AI1139" s="6"/>
      <c r="AJ1139" s="6"/>
      <c r="AK1139" s="6"/>
      <c r="AL1139" s="6"/>
      <c r="AM1139" s="6"/>
      <c r="AN1139" s="6"/>
      <c r="AO1139" s="6"/>
      <c r="AP1139" s="6"/>
      <c r="AQ1139" s="6"/>
      <c r="AR1139" s="6"/>
      <c r="AS1139" s="6"/>
      <c r="AT1139" s="6"/>
      <c r="AU1139" s="6"/>
      <c r="AV1139" s="6"/>
      <c r="AW1139" s="6"/>
      <c r="AX1139" s="6"/>
      <c r="AY1139" s="6"/>
      <c r="AZ1139" s="6"/>
      <c r="BA1139" s="6"/>
      <c r="BB1139" s="6"/>
      <c r="BC1139" s="6"/>
      <c r="BD1139" s="6"/>
      <c r="BE1139" s="6"/>
      <c r="BF1139" s="6"/>
      <c r="BG1139" s="6"/>
      <c r="BH1139" s="6"/>
      <c r="BI1139" s="6"/>
      <c r="BJ1139" s="6"/>
      <c r="BK1139" s="6"/>
      <c r="BL1139" s="6"/>
      <c r="BM1139" s="6"/>
      <c r="BN1139" s="6"/>
      <c r="BO1139" s="6"/>
      <c r="BP1139" s="6"/>
      <c r="BQ1139" s="6"/>
      <c r="BR1139" s="6"/>
      <c r="BS1139" s="6"/>
      <c r="BT1139" s="6"/>
      <c r="BU1139" s="6"/>
      <c r="BV1139" s="6"/>
      <c r="BW1139" s="6"/>
      <c r="BX1139" s="6"/>
      <c r="BY1139" s="6"/>
      <c r="BZ1139" s="6"/>
      <c r="CA1139" s="6"/>
      <c r="CB1139" s="6"/>
      <c r="CC1139" s="6"/>
      <c r="CD1139" s="6"/>
      <c r="CE1139" s="6"/>
      <c r="CF1139" s="6"/>
      <c r="CG1139" s="6"/>
      <c r="CH1139" s="6"/>
      <c r="CI1139" s="6"/>
      <c r="CJ1139" s="6"/>
      <c r="CK1139" s="6"/>
      <c r="CL1139" s="6"/>
      <c r="CM1139" s="6"/>
      <c r="CN1139" s="6"/>
      <c r="CO1139" s="6"/>
      <c r="CP1139" s="6"/>
      <c r="CQ1139" s="6"/>
      <c r="CR1139" s="6"/>
      <c r="CS1139" s="6"/>
      <c r="CT1139" s="6"/>
      <c r="CU1139" s="6"/>
      <c r="CV1139" s="6"/>
      <c r="CW1139" s="6"/>
      <c r="CX1139" s="6"/>
    </row>
    <row r="1140" spans="1:102" ht="50.25" customHeight="1">
      <c r="A1140" s="131">
        <v>9</v>
      </c>
      <c r="B1140" s="13" t="s">
        <v>45</v>
      </c>
      <c r="C1140" s="14" t="s">
        <v>20</v>
      </c>
      <c r="D1140" s="131" t="s">
        <v>186</v>
      </c>
      <c r="E1140" s="96">
        <v>5.4130000000000003</v>
      </c>
      <c r="F1140" s="141">
        <v>0</v>
      </c>
      <c r="G1140" s="96">
        <f t="shared" si="1565"/>
        <v>0</v>
      </c>
      <c r="H1140" s="18">
        <v>44804</v>
      </c>
      <c r="I1140" s="12">
        <v>44271</v>
      </c>
      <c r="J1140" s="134">
        <v>450</v>
      </c>
      <c r="K1140" s="141">
        <v>600</v>
      </c>
      <c r="L1140" s="14">
        <f>K1140*E1140</f>
        <v>3247.8</v>
      </c>
      <c r="M1140" s="141">
        <v>260</v>
      </c>
      <c r="N1140" s="18">
        <v>44008</v>
      </c>
      <c r="O1140" s="141">
        <f t="shared" si="1567"/>
        <v>0</v>
      </c>
      <c r="P1140" s="19">
        <f t="shared" si="1571"/>
        <v>0</v>
      </c>
      <c r="Q1140" s="97"/>
      <c r="R1140" s="14"/>
      <c r="S1140" s="14"/>
      <c r="T1140" s="14"/>
      <c r="U1140" s="141">
        <v>0</v>
      </c>
      <c r="V1140" s="14">
        <f>U1140*E1140</f>
        <v>0</v>
      </c>
      <c r="W1140" s="71"/>
      <c r="X1140" s="83"/>
      <c r="AF1140" s="22"/>
      <c r="AG1140" s="22"/>
    </row>
    <row r="1141" spans="1:102" ht="50.25" customHeight="1">
      <c r="A1141" s="131">
        <v>10</v>
      </c>
      <c r="B1141" s="13" t="s">
        <v>45</v>
      </c>
      <c r="C1141" s="14" t="s">
        <v>20</v>
      </c>
      <c r="D1141" s="131" t="s">
        <v>186</v>
      </c>
      <c r="E1141" s="96">
        <v>5.4130000000000003</v>
      </c>
      <c r="F1141" s="141">
        <v>600</v>
      </c>
      <c r="G1141" s="96">
        <f t="shared" si="1565"/>
        <v>3247.8</v>
      </c>
      <c r="H1141" s="18">
        <v>44804</v>
      </c>
      <c r="I1141" s="84">
        <v>44328</v>
      </c>
      <c r="J1141" s="134">
        <v>1111</v>
      </c>
      <c r="K1141" s="141">
        <v>600</v>
      </c>
      <c r="L1141" s="14">
        <f>K1141*E1141</f>
        <v>3247.8</v>
      </c>
      <c r="M1141" s="141">
        <v>260</v>
      </c>
      <c r="N1141" s="18">
        <v>44266</v>
      </c>
      <c r="O1141" s="16">
        <f>K1141-U1141</f>
        <v>220</v>
      </c>
      <c r="P1141" s="19">
        <f t="shared" si="1571"/>
        <v>1190.8600000000001</v>
      </c>
      <c r="Q1141" s="97"/>
      <c r="R1141" s="14"/>
      <c r="S1141" s="14"/>
      <c r="T1141" s="14"/>
      <c r="U1141" s="141">
        <v>380</v>
      </c>
      <c r="V1141" s="14">
        <f>U1141*E1141</f>
        <v>2056.94</v>
      </c>
      <c r="W1141" s="71"/>
      <c r="X1141" s="83"/>
      <c r="AF1141" s="22"/>
      <c r="AG1141" s="22"/>
    </row>
    <row r="1142" spans="1:102" s="27" customFormat="1" ht="52.5" customHeight="1">
      <c r="A1142" s="131">
        <v>11</v>
      </c>
      <c r="B1142" s="13" t="s">
        <v>187</v>
      </c>
      <c r="C1142" s="14" t="s">
        <v>20</v>
      </c>
      <c r="D1142" s="131" t="s">
        <v>185</v>
      </c>
      <c r="E1142" s="23">
        <v>3.8170000000000002</v>
      </c>
      <c r="F1142" s="16">
        <v>0</v>
      </c>
      <c r="G1142" s="17">
        <f t="shared" si="1565"/>
        <v>0</v>
      </c>
      <c r="H1142" s="18">
        <v>44651</v>
      </c>
      <c r="I1142" s="12">
        <v>44271</v>
      </c>
      <c r="J1142" s="134">
        <v>450</v>
      </c>
      <c r="K1142" s="141">
        <v>100</v>
      </c>
      <c r="L1142" s="14">
        <f t="shared" ref="L1142:L1143" si="1580">K1142*E1142</f>
        <v>381.70000000000005</v>
      </c>
      <c r="M1142" s="141">
        <v>273</v>
      </c>
      <c r="N1142" s="18">
        <v>44267</v>
      </c>
      <c r="O1142" s="141">
        <f t="shared" si="1567"/>
        <v>0</v>
      </c>
      <c r="P1142" s="19">
        <f t="shared" si="1571"/>
        <v>0</v>
      </c>
      <c r="Q1142" s="20"/>
      <c r="R1142" s="17"/>
      <c r="S1142" s="14"/>
      <c r="T1142" s="14"/>
      <c r="U1142" s="16">
        <v>0</v>
      </c>
      <c r="V1142" s="14">
        <f t="shared" ref="V1142:V1143" si="1581">U1142*E1142</f>
        <v>0</v>
      </c>
      <c r="W1142" s="71"/>
      <c r="X1142" s="24"/>
      <c r="Y1142" s="21">
        <f t="shared" ref="Y1142:Y1143" si="1582">G1142-V1142</f>
        <v>0</v>
      </c>
      <c r="Z1142" s="25"/>
      <c r="AA1142" s="25"/>
      <c r="AB1142" s="26"/>
      <c r="AC1142" s="26"/>
      <c r="AD1142" s="26"/>
      <c r="AE1142" s="22"/>
      <c r="AF1142" s="22"/>
      <c r="AG1142" s="26"/>
      <c r="AH1142" s="26"/>
      <c r="AI1142" s="26"/>
      <c r="AJ1142" s="26"/>
      <c r="AK1142" s="26"/>
      <c r="AL1142" s="26"/>
      <c r="AM1142" s="26"/>
      <c r="AN1142" s="26"/>
      <c r="AO1142" s="26"/>
      <c r="AP1142" s="26"/>
      <c r="AQ1142" s="26"/>
      <c r="AR1142" s="26"/>
      <c r="AS1142" s="26"/>
      <c r="AT1142" s="26"/>
      <c r="AU1142" s="26"/>
      <c r="AV1142" s="26"/>
      <c r="AW1142" s="26"/>
      <c r="AX1142" s="26"/>
      <c r="AY1142" s="26"/>
      <c r="AZ1142" s="26"/>
      <c r="BA1142" s="26"/>
      <c r="BB1142" s="26"/>
      <c r="BC1142" s="26"/>
      <c r="BD1142" s="26"/>
      <c r="BE1142" s="26"/>
      <c r="BF1142" s="26"/>
      <c r="BG1142" s="26"/>
      <c r="BH1142" s="26"/>
      <c r="BI1142" s="26"/>
      <c r="BJ1142" s="26"/>
      <c r="BK1142" s="26"/>
      <c r="BL1142" s="26"/>
      <c r="BM1142" s="26"/>
      <c r="BN1142" s="26"/>
      <c r="BO1142" s="26"/>
      <c r="BP1142" s="26"/>
      <c r="BQ1142" s="26"/>
      <c r="BR1142" s="26"/>
      <c r="BS1142" s="26"/>
      <c r="BT1142" s="26"/>
      <c r="BU1142" s="26"/>
      <c r="BV1142" s="26"/>
      <c r="BW1142" s="26"/>
      <c r="BX1142" s="26"/>
      <c r="BY1142" s="26"/>
      <c r="BZ1142" s="26"/>
      <c r="CA1142" s="26"/>
      <c r="CB1142" s="26"/>
      <c r="CC1142" s="26"/>
      <c r="CD1142" s="26"/>
      <c r="CE1142" s="26"/>
      <c r="CF1142" s="26"/>
      <c r="CG1142" s="26"/>
      <c r="CH1142" s="26"/>
      <c r="CI1142" s="26"/>
      <c r="CJ1142" s="26"/>
      <c r="CK1142" s="26"/>
      <c r="CL1142" s="26"/>
      <c r="CM1142" s="26"/>
      <c r="CN1142" s="26"/>
      <c r="CO1142" s="26"/>
      <c r="CP1142" s="26"/>
      <c r="CQ1142" s="26"/>
      <c r="CR1142" s="26"/>
      <c r="CS1142" s="26"/>
      <c r="CT1142" s="26"/>
      <c r="CU1142" s="26"/>
      <c r="CV1142" s="26"/>
      <c r="CW1142" s="26"/>
      <c r="CX1142" s="26"/>
    </row>
    <row r="1143" spans="1:102" s="27" customFormat="1" ht="52.5" customHeight="1">
      <c r="A1143" s="131">
        <v>12</v>
      </c>
      <c r="B1143" s="13" t="s">
        <v>187</v>
      </c>
      <c r="C1143" s="14" t="s">
        <v>20</v>
      </c>
      <c r="D1143" s="131" t="s">
        <v>185</v>
      </c>
      <c r="E1143" s="23">
        <v>3.8170000000000002</v>
      </c>
      <c r="F1143" s="16">
        <v>0</v>
      </c>
      <c r="G1143" s="17">
        <f t="shared" si="1565"/>
        <v>0</v>
      </c>
      <c r="H1143" s="18">
        <v>44651</v>
      </c>
      <c r="I1143" s="84">
        <v>44308</v>
      </c>
      <c r="J1143" s="134">
        <v>877</v>
      </c>
      <c r="K1143" s="141">
        <v>40</v>
      </c>
      <c r="L1143" s="14">
        <f t="shared" si="1580"/>
        <v>152.68</v>
      </c>
      <c r="M1143" s="141">
        <v>273</v>
      </c>
      <c r="N1143" s="18">
        <v>44267</v>
      </c>
      <c r="O1143" s="141">
        <f t="shared" si="1567"/>
        <v>0</v>
      </c>
      <c r="P1143" s="19">
        <f t="shared" si="1571"/>
        <v>0</v>
      </c>
      <c r="Q1143" s="20"/>
      <c r="R1143" s="17"/>
      <c r="S1143" s="14"/>
      <c r="T1143" s="14"/>
      <c r="U1143" s="16">
        <v>0</v>
      </c>
      <c r="V1143" s="14">
        <f t="shared" si="1581"/>
        <v>0</v>
      </c>
      <c r="W1143" s="71"/>
      <c r="X1143" s="24"/>
      <c r="Y1143" s="21">
        <f t="shared" si="1582"/>
        <v>0</v>
      </c>
      <c r="Z1143" s="25"/>
      <c r="AA1143" s="25"/>
      <c r="AB1143" s="26"/>
      <c r="AC1143" s="26"/>
      <c r="AD1143" s="26"/>
      <c r="AE1143" s="22"/>
      <c r="AF1143" s="22"/>
      <c r="AG1143" s="26"/>
      <c r="AH1143" s="26"/>
      <c r="AI1143" s="26"/>
      <c r="AJ1143" s="26"/>
      <c r="AK1143" s="26"/>
      <c r="AL1143" s="26"/>
      <c r="AM1143" s="26"/>
      <c r="AN1143" s="26"/>
      <c r="AO1143" s="26"/>
      <c r="AP1143" s="26"/>
      <c r="AQ1143" s="26"/>
      <c r="AR1143" s="26"/>
      <c r="AS1143" s="26"/>
      <c r="AT1143" s="26"/>
      <c r="AU1143" s="26"/>
      <c r="AV1143" s="26"/>
      <c r="AW1143" s="26"/>
      <c r="AX1143" s="26"/>
      <c r="AY1143" s="26"/>
      <c r="AZ1143" s="26"/>
      <c r="BA1143" s="26"/>
      <c r="BB1143" s="26"/>
      <c r="BC1143" s="26"/>
      <c r="BD1143" s="26"/>
      <c r="BE1143" s="26"/>
      <c r="BF1143" s="26"/>
      <c r="BG1143" s="26"/>
      <c r="BH1143" s="26"/>
      <c r="BI1143" s="26"/>
      <c r="BJ1143" s="26"/>
      <c r="BK1143" s="26"/>
      <c r="BL1143" s="26"/>
      <c r="BM1143" s="26"/>
      <c r="BN1143" s="26"/>
      <c r="BO1143" s="26"/>
      <c r="BP1143" s="26"/>
      <c r="BQ1143" s="26"/>
      <c r="BR1143" s="26"/>
      <c r="BS1143" s="26"/>
      <c r="BT1143" s="26"/>
      <c r="BU1143" s="26"/>
      <c r="BV1143" s="26"/>
      <c r="BW1143" s="26"/>
      <c r="BX1143" s="26"/>
      <c r="BY1143" s="26"/>
      <c r="BZ1143" s="26"/>
      <c r="CA1143" s="26"/>
      <c r="CB1143" s="26"/>
      <c r="CC1143" s="26"/>
      <c r="CD1143" s="26"/>
      <c r="CE1143" s="26"/>
      <c r="CF1143" s="26"/>
      <c r="CG1143" s="26"/>
      <c r="CH1143" s="26"/>
      <c r="CI1143" s="26"/>
      <c r="CJ1143" s="26"/>
      <c r="CK1143" s="26"/>
      <c r="CL1143" s="26"/>
      <c r="CM1143" s="26"/>
      <c r="CN1143" s="26"/>
      <c r="CO1143" s="26"/>
      <c r="CP1143" s="26"/>
      <c r="CQ1143" s="26"/>
      <c r="CR1143" s="26"/>
      <c r="CS1143" s="26"/>
      <c r="CT1143" s="26"/>
      <c r="CU1143" s="26"/>
      <c r="CV1143" s="26"/>
      <c r="CW1143" s="26"/>
      <c r="CX1143" s="26"/>
    </row>
    <row r="1144" spans="1:102" ht="25.5" customHeight="1">
      <c r="A1144" s="131">
        <v>13</v>
      </c>
      <c r="B1144" s="13" t="s">
        <v>35</v>
      </c>
      <c r="C1144" s="14" t="s">
        <v>20</v>
      </c>
      <c r="D1144" s="131" t="s">
        <v>139</v>
      </c>
      <c r="E1144" s="14">
        <v>16.91</v>
      </c>
      <c r="F1144" s="131">
        <v>0</v>
      </c>
      <c r="G1144" s="17">
        <f t="shared" ref="G1144:G1145" si="1583">F1144*E1144</f>
        <v>0</v>
      </c>
      <c r="H1144" s="18">
        <v>44330</v>
      </c>
      <c r="I1144" s="12"/>
      <c r="J1144" s="134"/>
      <c r="K1144" s="141"/>
      <c r="L1144" s="85">
        <f t="shared" ref="L1144:L1145" si="1584">K1144*E1144</f>
        <v>0</v>
      </c>
      <c r="M1144" s="141">
        <v>889</v>
      </c>
      <c r="N1144" s="18">
        <v>43676</v>
      </c>
      <c r="O1144" s="141">
        <f t="shared" si="1567"/>
        <v>0</v>
      </c>
      <c r="P1144" s="19">
        <f t="shared" ref="P1144:P1145" si="1585">O1144*E1144</f>
        <v>0</v>
      </c>
      <c r="Q1144" s="131"/>
      <c r="R1144" s="131"/>
      <c r="S1144" s="131"/>
      <c r="T1144" s="131"/>
      <c r="U1144" s="131">
        <v>0</v>
      </c>
      <c r="V1144" s="17">
        <f t="shared" ref="V1144:V1145" si="1586">U1144*E1144</f>
        <v>0</v>
      </c>
      <c r="W1144" s="81"/>
      <c r="X1144" s="83"/>
      <c r="AF1144" s="22"/>
      <c r="AG1144" s="22"/>
      <c r="AH1144" s="6"/>
      <c r="AI1144" s="6"/>
      <c r="AJ1144" s="6"/>
      <c r="AK1144" s="6"/>
      <c r="AL1144" s="6"/>
      <c r="AM1144" s="6"/>
      <c r="AN1144" s="6"/>
      <c r="AO1144" s="6"/>
      <c r="AP1144" s="6"/>
      <c r="AQ1144" s="6"/>
      <c r="AR1144" s="6"/>
      <c r="AS1144" s="6"/>
      <c r="AT1144" s="6"/>
      <c r="AU1144" s="6"/>
      <c r="AV1144" s="6"/>
      <c r="AW1144" s="6"/>
      <c r="AX1144" s="6"/>
      <c r="AY1144" s="6"/>
      <c r="AZ1144" s="6"/>
      <c r="BA1144" s="6"/>
      <c r="BB1144" s="6"/>
      <c r="BC1144" s="6"/>
      <c r="BD1144" s="6"/>
      <c r="BE1144" s="6"/>
      <c r="BF1144" s="6"/>
      <c r="BG1144" s="6"/>
      <c r="BH1144" s="6"/>
      <c r="BI1144" s="6"/>
      <c r="BJ1144" s="6"/>
      <c r="BK1144" s="6"/>
      <c r="BL1144" s="6"/>
      <c r="BM1144" s="6"/>
      <c r="BN1144" s="6"/>
      <c r="BO1144" s="6"/>
      <c r="BP1144" s="6"/>
      <c r="BQ1144" s="6"/>
      <c r="BR1144" s="6"/>
      <c r="BS1144" s="6"/>
      <c r="BT1144" s="6"/>
      <c r="BU1144" s="6"/>
      <c r="BV1144" s="6"/>
      <c r="BW1144" s="6"/>
      <c r="BX1144" s="6"/>
      <c r="BY1144" s="6"/>
      <c r="BZ1144" s="6"/>
      <c r="CA1144" s="6"/>
      <c r="CB1144" s="6"/>
      <c r="CC1144" s="6"/>
      <c r="CD1144" s="6"/>
      <c r="CE1144" s="6"/>
      <c r="CF1144" s="6"/>
      <c r="CG1144" s="6"/>
      <c r="CH1144" s="6"/>
      <c r="CI1144" s="6"/>
      <c r="CJ1144" s="6"/>
      <c r="CK1144" s="6"/>
      <c r="CL1144" s="6"/>
      <c r="CM1144" s="6"/>
      <c r="CN1144" s="6"/>
      <c r="CO1144" s="6"/>
      <c r="CP1144" s="6"/>
      <c r="CQ1144" s="6"/>
      <c r="CR1144" s="6"/>
      <c r="CS1144" s="6"/>
      <c r="CT1144" s="6"/>
      <c r="CU1144" s="6"/>
      <c r="CV1144" s="6"/>
      <c r="CW1144" s="6"/>
      <c r="CX1144" s="6"/>
    </row>
    <row r="1145" spans="1:102" ht="25.5" customHeight="1">
      <c r="A1145" s="131">
        <v>14</v>
      </c>
      <c r="B1145" s="13" t="s">
        <v>35</v>
      </c>
      <c r="C1145" s="14" t="s">
        <v>20</v>
      </c>
      <c r="D1145" s="131" t="s">
        <v>140</v>
      </c>
      <c r="E1145" s="14">
        <v>16.91</v>
      </c>
      <c r="F1145" s="131">
        <v>0</v>
      </c>
      <c r="G1145" s="17">
        <f t="shared" si="1583"/>
        <v>0</v>
      </c>
      <c r="H1145" s="18">
        <v>44351</v>
      </c>
      <c r="I1145" s="84">
        <v>44235</v>
      </c>
      <c r="J1145" s="134">
        <v>193</v>
      </c>
      <c r="K1145" s="141">
        <v>300</v>
      </c>
      <c r="L1145" s="85">
        <f t="shared" si="1584"/>
        <v>5073</v>
      </c>
      <c r="M1145" s="141">
        <v>158</v>
      </c>
      <c r="N1145" s="18">
        <v>43873</v>
      </c>
      <c r="O1145" s="141">
        <f t="shared" si="1567"/>
        <v>0</v>
      </c>
      <c r="P1145" s="19">
        <f t="shared" si="1585"/>
        <v>0</v>
      </c>
      <c r="Q1145" s="131"/>
      <c r="R1145" s="131"/>
      <c r="S1145" s="131"/>
      <c r="T1145" s="131"/>
      <c r="U1145" s="131">
        <v>0</v>
      </c>
      <c r="V1145" s="17">
        <f t="shared" si="1586"/>
        <v>0</v>
      </c>
      <c r="W1145" s="81"/>
      <c r="X1145" s="83"/>
      <c r="AF1145" s="22"/>
      <c r="AG1145" s="22"/>
      <c r="AH1145" s="6"/>
      <c r="AI1145" s="6"/>
      <c r="AJ1145" s="6"/>
      <c r="AK1145" s="6"/>
      <c r="AL1145" s="6"/>
      <c r="AM1145" s="6"/>
      <c r="AN1145" s="6"/>
      <c r="AO1145" s="6"/>
      <c r="AP1145" s="6"/>
      <c r="AQ1145" s="6"/>
      <c r="AR1145" s="6"/>
      <c r="AS1145" s="6"/>
      <c r="AT1145" s="6"/>
      <c r="AU1145" s="6"/>
      <c r="AV1145" s="6"/>
      <c r="AW1145" s="6"/>
      <c r="AX1145" s="6"/>
      <c r="AY1145" s="6"/>
      <c r="AZ1145" s="6"/>
      <c r="BA1145" s="6"/>
      <c r="BB1145" s="6"/>
      <c r="BC1145" s="6"/>
      <c r="BD1145" s="6"/>
      <c r="BE1145" s="6"/>
      <c r="BF1145" s="6"/>
      <c r="BG1145" s="6"/>
      <c r="BH1145" s="6"/>
      <c r="BI1145" s="6"/>
      <c r="BJ1145" s="6"/>
      <c r="BK1145" s="6"/>
      <c r="BL1145" s="6"/>
      <c r="BM1145" s="6"/>
      <c r="BN1145" s="6"/>
      <c r="BO1145" s="6"/>
      <c r="BP1145" s="6"/>
      <c r="BQ1145" s="6"/>
      <c r="BR1145" s="6"/>
      <c r="BS1145" s="6"/>
      <c r="BT1145" s="6"/>
      <c r="BU1145" s="6"/>
      <c r="BV1145" s="6"/>
      <c r="BW1145" s="6"/>
      <c r="BX1145" s="6"/>
      <c r="BY1145" s="6"/>
      <c r="BZ1145" s="6"/>
      <c r="CA1145" s="6"/>
      <c r="CB1145" s="6"/>
      <c r="CC1145" s="6"/>
      <c r="CD1145" s="6"/>
      <c r="CE1145" s="6"/>
      <c r="CF1145" s="6"/>
      <c r="CG1145" s="6"/>
      <c r="CH1145" s="6"/>
      <c r="CI1145" s="6"/>
      <c r="CJ1145" s="6"/>
      <c r="CK1145" s="6"/>
      <c r="CL1145" s="6"/>
      <c r="CM1145" s="6"/>
      <c r="CN1145" s="6"/>
      <c r="CO1145" s="6"/>
      <c r="CP1145" s="6"/>
      <c r="CQ1145" s="6"/>
      <c r="CR1145" s="6"/>
      <c r="CS1145" s="6"/>
      <c r="CT1145" s="6"/>
      <c r="CU1145" s="6"/>
      <c r="CV1145" s="6"/>
      <c r="CW1145" s="6"/>
      <c r="CX1145" s="6"/>
    </row>
    <row r="1146" spans="1:102" ht="25.5" customHeight="1">
      <c r="A1146" s="131">
        <v>15</v>
      </c>
      <c r="B1146" s="13" t="s">
        <v>35</v>
      </c>
      <c r="C1146" s="14" t="s">
        <v>20</v>
      </c>
      <c r="D1146" s="131" t="s">
        <v>140</v>
      </c>
      <c r="E1146" s="14">
        <v>16.91</v>
      </c>
      <c r="F1146" s="131">
        <v>0</v>
      </c>
      <c r="G1146" s="17">
        <f t="shared" ref="G1146" si="1587">F1146*E1146</f>
        <v>0</v>
      </c>
      <c r="H1146" s="18">
        <v>44351</v>
      </c>
      <c r="I1146" s="84">
        <v>44266</v>
      </c>
      <c r="J1146" s="134">
        <v>309</v>
      </c>
      <c r="K1146" s="141">
        <v>416</v>
      </c>
      <c r="L1146" s="85">
        <f t="shared" ref="L1146" si="1588">K1146*E1146</f>
        <v>7034.56</v>
      </c>
      <c r="M1146" s="141">
        <v>158</v>
      </c>
      <c r="N1146" s="18">
        <v>43873</v>
      </c>
      <c r="O1146" s="141">
        <f t="shared" si="1567"/>
        <v>0</v>
      </c>
      <c r="P1146" s="19">
        <f t="shared" si="1571"/>
        <v>0</v>
      </c>
      <c r="Q1146" s="131"/>
      <c r="R1146" s="131"/>
      <c r="S1146" s="131"/>
      <c r="T1146" s="131"/>
      <c r="U1146" s="131">
        <v>0</v>
      </c>
      <c r="V1146" s="17">
        <f t="shared" ref="V1146" si="1589">U1146*E1146</f>
        <v>0</v>
      </c>
      <c r="W1146" s="81"/>
      <c r="X1146" s="83"/>
      <c r="AF1146" s="22"/>
      <c r="AG1146" s="22"/>
      <c r="AH1146" s="6"/>
      <c r="AI1146" s="6"/>
      <c r="AJ1146" s="6"/>
      <c r="AK1146" s="6"/>
      <c r="AL1146" s="6"/>
      <c r="AM1146" s="6"/>
      <c r="AN1146" s="6"/>
      <c r="AO1146" s="6"/>
      <c r="AP1146" s="6"/>
      <c r="AQ1146" s="6"/>
      <c r="AR1146" s="6"/>
      <c r="AS1146" s="6"/>
      <c r="AT1146" s="6"/>
      <c r="AU1146" s="6"/>
      <c r="AV1146" s="6"/>
      <c r="AW1146" s="6"/>
      <c r="AX1146" s="6"/>
      <c r="AY1146" s="6"/>
      <c r="AZ1146" s="6"/>
      <c r="BA1146" s="6"/>
      <c r="BB1146" s="6"/>
      <c r="BC1146" s="6"/>
      <c r="BD1146" s="6"/>
      <c r="BE1146" s="6"/>
      <c r="BF1146" s="6"/>
      <c r="BG1146" s="6"/>
      <c r="BH1146" s="6"/>
      <c r="BI1146" s="6"/>
      <c r="BJ1146" s="6"/>
      <c r="BK1146" s="6"/>
      <c r="BL1146" s="6"/>
      <c r="BM1146" s="6"/>
      <c r="BN1146" s="6"/>
      <c r="BO1146" s="6"/>
      <c r="BP1146" s="6"/>
      <c r="BQ1146" s="6"/>
      <c r="BR1146" s="6"/>
      <c r="BS1146" s="6"/>
      <c r="BT1146" s="6"/>
      <c r="BU1146" s="6"/>
      <c r="BV1146" s="6"/>
      <c r="BW1146" s="6"/>
      <c r="BX1146" s="6"/>
      <c r="BY1146" s="6"/>
      <c r="BZ1146" s="6"/>
      <c r="CA1146" s="6"/>
      <c r="CB1146" s="6"/>
      <c r="CC1146" s="6"/>
      <c r="CD1146" s="6"/>
      <c r="CE1146" s="6"/>
      <c r="CF1146" s="6"/>
      <c r="CG1146" s="6"/>
      <c r="CH1146" s="6"/>
      <c r="CI1146" s="6"/>
      <c r="CJ1146" s="6"/>
      <c r="CK1146" s="6"/>
      <c r="CL1146" s="6"/>
      <c r="CM1146" s="6"/>
      <c r="CN1146" s="6"/>
      <c r="CO1146" s="6"/>
      <c r="CP1146" s="6"/>
      <c r="CQ1146" s="6"/>
      <c r="CR1146" s="6"/>
      <c r="CS1146" s="6"/>
      <c r="CT1146" s="6"/>
      <c r="CU1146" s="6"/>
      <c r="CV1146" s="6"/>
      <c r="CW1146" s="6"/>
      <c r="CX1146" s="6"/>
    </row>
    <row r="1147" spans="1:102" ht="25.5" customHeight="1">
      <c r="A1147" s="131">
        <v>16</v>
      </c>
      <c r="B1147" s="13" t="s">
        <v>35</v>
      </c>
      <c r="C1147" s="14" t="s">
        <v>20</v>
      </c>
      <c r="D1147" s="131" t="s">
        <v>82</v>
      </c>
      <c r="E1147" s="14">
        <v>16.91</v>
      </c>
      <c r="F1147" s="131">
        <v>0</v>
      </c>
      <c r="G1147" s="17">
        <f t="shared" ref="G1147" si="1590">F1147*E1147</f>
        <v>0</v>
      </c>
      <c r="H1147" s="18">
        <v>44358</v>
      </c>
      <c r="I1147" s="84">
        <v>44266</v>
      </c>
      <c r="J1147" s="134">
        <v>309</v>
      </c>
      <c r="K1147" s="141">
        <v>63</v>
      </c>
      <c r="L1147" s="85">
        <f t="shared" ref="L1147" si="1591">K1147*E1147</f>
        <v>1065.33</v>
      </c>
      <c r="M1147" s="141">
        <v>158</v>
      </c>
      <c r="N1147" s="18">
        <v>43873</v>
      </c>
      <c r="O1147" s="141">
        <f t="shared" si="1567"/>
        <v>0</v>
      </c>
      <c r="P1147" s="19">
        <f t="shared" ref="P1147" si="1592">O1147*E1147</f>
        <v>0</v>
      </c>
      <c r="Q1147" s="131"/>
      <c r="R1147" s="131"/>
      <c r="S1147" s="131"/>
      <c r="T1147" s="131"/>
      <c r="U1147" s="131">
        <v>0</v>
      </c>
      <c r="V1147" s="17">
        <f t="shared" ref="V1147" si="1593">U1147*E1147</f>
        <v>0</v>
      </c>
      <c r="W1147" s="81"/>
      <c r="X1147" s="83"/>
      <c r="AF1147" s="22"/>
      <c r="AG1147" s="22"/>
      <c r="AH1147" s="6"/>
      <c r="AI1147" s="6"/>
      <c r="AJ1147" s="6"/>
      <c r="AK1147" s="6"/>
      <c r="AL1147" s="6"/>
      <c r="AM1147" s="6"/>
      <c r="AN1147" s="6"/>
      <c r="AO1147" s="6"/>
      <c r="AP1147" s="6"/>
      <c r="AQ1147" s="6"/>
      <c r="AR1147" s="6"/>
      <c r="AS1147" s="6"/>
      <c r="AT1147" s="6"/>
      <c r="AU1147" s="6"/>
      <c r="AV1147" s="6"/>
      <c r="AW1147" s="6"/>
      <c r="AX1147" s="6"/>
      <c r="AY1147" s="6"/>
      <c r="AZ1147" s="6"/>
      <c r="BA1147" s="6"/>
      <c r="BB1147" s="6"/>
      <c r="BC1147" s="6"/>
      <c r="BD1147" s="6"/>
      <c r="BE1147" s="6"/>
      <c r="BF1147" s="6"/>
      <c r="BG1147" s="6"/>
      <c r="BH1147" s="6"/>
      <c r="BI1147" s="6"/>
      <c r="BJ1147" s="6"/>
      <c r="BK1147" s="6"/>
      <c r="BL1147" s="6"/>
      <c r="BM1147" s="6"/>
      <c r="BN1147" s="6"/>
      <c r="BO1147" s="6"/>
      <c r="BP1147" s="6"/>
      <c r="BQ1147" s="6"/>
      <c r="BR1147" s="6"/>
      <c r="BS1147" s="6"/>
      <c r="BT1147" s="6"/>
      <c r="BU1147" s="6"/>
      <c r="BV1147" s="6"/>
      <c r="BW1147" s="6"/>
      <c r="BX1147" s="6"/>
      <c r="BY1147" s="6"/>
      <c r="BZ1147" s="6"/>
      <c r="CA1147" s="6"/>
      <c r="CB1147" s="6"/>
      <c r="CC1147" s="6"/>
      <c r="CD1147" s="6"/>
      <c r="CE1147" s="6"/>
      <c r="CF1147" s="6"/>
      <c r="CG1147" s="6"/>
      <c r="CH1147" s="6"/>
      <c r="CI1147" s="6"/>
      <c r="CJ1147" s="6"/>
      <c r="CK1147" s="6"/>
      <c r="CL1147" s="6"/>
      <c r="CM1147" s="6"/>
      <c r="CN1147" s="6"/>
      <c r="CO1147" s="6"/>
      <c r="CP1147" s="6"/>
      <c r="CQ1147" s="6"/>
      <c r="CR1147" s="6"/>
      <c r="CS1147" s="6"/>
      <c r="CT1147" s="6"/>
      <c r="CU1147" s="6"/>
      <c r="CV1147" s="6"/>
      <c r="CW1147" s="6"/>
      <c r="CX1147" s="6"/>
    </row>
    <row r="1148" spans="1:102" ht="36" customHeight="1">
      <c r="A1148" s="131">
        <v>17</v>
      </c>
      <c r="B1148" s="13" t="s">
        <v>35</v>
      </c>
      <c r="C1148" s="14" t="s">
        <v>20</v>
      </c>
      <c r="D1148" s="131" t="s">
        <v>82</v>
      </c>
      <c r="E1148" s="14">
        <v>16.91</v>
      </c>
      <c r="F1148" s="16">
        <v>0</v>
      </c>
      <c r="G1148" s="14">
        <f>F1148*E1148</f>
        <v>0</v>
      </c>
      <c r="H1148" s="18">
        <v>44358</v>
      </c>
      <c r="I1148" s="84">
        <v>44312</v>
      </c>
      <c r="J1148" s="134">
        <v>946</v>
      </c>
      <c r="K1148" s="34">
        <v>60</v>
      </c>
      <c r="L1148" s="14">
        <f>K1148*E1148</f>
        <v>1014.6</v>
      </c>
      <c r="M1148" s="134">
        <v>460</v>
      </c>
      <c r="N1148" s="12">
        <v>44308</v>
      </c>
      <c r="O1148" s="141">
        <f t="shared" si="1567"/>
        <v>0</v>
      </c>
      <c r="P1148" s="19">
        <f>O1148*E1148</f>
        <v>0</v>
      </c>
      <c r="Q1148" s="20"/>
      <c r="R1148" s="17"/>
      <c r="S1148" s="124"/>
      <c r="T1148" s="124"/>
      <c r="U1148" s="16">
        <v>0</v>
      </c>
      <c r="V1148" s="14">
        <f>U1148*E1148</f>
        <v>0</v>
      </c>
      <c r="W1148" s="91"/>
      <c r="X1148" s="83"/>
      <c r="Y1148" s="3"/>
      <c r="Z1148" s="3"/>
      <c r="AA1148" s="3"/>
      <c r="AB1148" s="43"/>
      <c r="AC1148" s="43"/>
      <c r="AD1148" s="43"/>
      <c r="AE1148" s="43"/>
      <c r="AF1148" s="45"/>
      <c r="AG1148" s="45"/>
      <c r="AH1148" s="43"/>
      <c r="AI1148" s="43"/>
      <c r="AJ1148" s="43"/>
      <c r="AK1148" s="43"/>
      <c r="AL1148" s="43"/>
      <c r="AM1148" s="43"/>
      <c r="AN1148" s="43"/>
      <c r="AO1148" s="43"/>
      <c r="AP1148" s="43"/>
      <c r="AQ1148" s="43"/>
      <c r="AR1148" s="43"/>
      <c r="AS1148" s="43"/>
      <c r="AT1148" s="43"/>
      <c r="AU1148" s="43"/>
      <c r="AV1148" s="43"/>
      <c r="AW1148" s="43"/>
      <c r="AX1148" s="43"/>
      <c r="AY1148" s="43"/>
      <c r="AZ1148" s="43"/>
      <c r="BA1148" s="43"/>
      <c r="BB1148" s="43"/>
      <c r="BC1148" s="43"/>
      <c r="BD1148" s="43"/>
      <c r="BE1148" s="43"/>
      <c r="BF1148" s="43"/>
      <c r="BG1148" s="43"/>
      <c r="BH1148" s="43"/>
      <c r="BI1148" s="43"/>
      <c r="BJ1148" s="43"/>
      <c r="BK1148" s="43"/>
      <c r="BL1148" s="43"/>
      <c r="BM1148" s="43"/>
      <c r="BN1148" s="43"/>
      <c r="BO1148" s="43"/>
      <c r="BP1148" s="43"/>
      <c r="BQ1148" s="43"/>
      <c r="BR1148" s="43"/>
      <c r="BS1148" s="43"/>
      <c r="BT1148" s="43"/>
      <c r="BU1148" s="43"/>
      <c r="BV1148" s="43"/>
      <c r="BW1148" s="43"/>
      <c r="BX1148" s="43"/>
      <c r="BY1148" s="43"/>
      <c r="BZ1148" s="43"/>
      <c r="CA1148" s="43"/>
      <c r="CB1148" s="43"/>
      <c r="CC1148" s="43"/>
      <c r="CD1148" s="43"/>
      <c r="CE1148" s="43"/>
      <c r="CF1148" s="43"/>
      <c r="CG1148" s="43"/>
      <c r="CH1148" s="43"/>
      <c r="CI1148" s="43"/>
      <c r="CJ1148" s="43"/>
      <c r="CK1148" s="43"/>
      <c r="CL1148" s="43"/>
      <c r="CM1148" s="43"/>
      <c r="CN1148" s="43"/>
      <c r="CO1148" s="43"/>
      <c r="CP1148" s="43"/>
      <c r="CQ1148" s="43"/>
      <c r="CR1148" s="43"/>
      <c r="CS1148" s="43"/>
      <c r="CT1148" s="43"/>
      <c r="CU1148" s="43"/>
      <c r="CV1148" s="43"/>
      <c r="CW1148" s="43"/>
      <c r="CX1148" s="43"/>
    </row>
    <row r="1149" spans="1:102" ht="31.5" customHeight="1">
      <c r="A1149" s="131">
        <v>18</v>
      </c>
      <c r="B1149" s="13" t="s">
        <v>35</v>
      </c>
      <c r="C1149" s="14" t="s">
        <v>20</v>
      </c>
      <c r="D1149" s="131" t="s">
        <v>202</v>
      </c>
      <c r="E1149" s="14">
        <v>20.27</v>
      </c>
      <c r="F1149" s="131">
        <v>0</v>
      </c>
      <c r="G1149" s="17">
        <f t="shared" ref="G1149" si="1594">F1149*E1149</f>
        <v>0</v>
      </c>
      <c r="H1149" s="18">
        <v>45091</v>
      </c>
      <c r="I1149" s="12">
        <v>44350</v>
      </c>
      <c r="J1149" s="134">
        <v>1372</v>
      </c>
      <c r="K1149" s="141">
        <v>300</v>
      </c>
      <c r="L1149" s="17">
        <f>K1149*E1149</f>
        <v>6081</v>
      </c>
      <c r="M1149" s="141">
        <v>597</v>
      </c>
      <c r="N1149" s="18">
        <v>44348</v>
      </c>
      <c r="O1149" s="16">
        <f>K1149-U1149</f>
        <v>12</v>
      </c>
      <c r="P1149" s="96">
        <f t="shared" ref="P1149" si="1595">O1149*E1149</f>
        <v>243.24</v>
      </c>
      <c r="Q1149" s="131"/>
      <c r="R1149" s="131"/>
      <c r="S1149" s="131"/>
      <c r="T1149" s="131"/>
      <c r="U1149" s="131">
        <v>288</v>
      </c>
      <c r="V1149" s="17">
        <f>U1149*E1149</f>
        <v>5837.76</v>
      </c>
      <c r="W1149" s="81"/>
      <c r="X1149" s="83"/>
      <c r="AF1149" s="22"/>
      <c r="AG1149" s="22"/>
    </row>
    <row r="1150" spans="1:102" ht="38.25" customHeight="1">
      <c r="A1150" s="131">
        <v>19</v>
      </c>
      <c r="B1150" s="13" t="s">
        <v>44</v>
      </c>
      <c r="C1150" s="14" t="s">
        <v>20</v>
      </c>
      <c r="D1150" s="131" t="s">
        <v>144</v>
      </c>
      <c r="E1150" s="96">
        <v>59.100999999999999</v>
      </c>
      <c r="F1150" s="141">
        <v>350</v>
      </c>
      <c r="G1150" s="96">
        <f t="shared" si="1565"/>
        <v>20685.349999999999</v>
      </c>
      <c r="H1150" s="18">
        <v>44469</v>
      </c>
      <c r="I1150" s="84">
        <v>44266</v>
      </c>
      <c r="J1150" s="134">
        <v>309</v>
      </c>
      <c r="K1150" s="141">
        <v>600</v>
      </c>
      <c r="L1150" s="14">
        <f t="shared" si="1566"/>
        <v>35460.6</v>
      </c>
      <c r="M1150" s="141">
        <v>1033</v>
      </c>
      <c r="N1150" s="18">
        <v>44105</v>
      </c>
      <c r="O1150" s="141">
        <f t="shared" si="1567"/>
        <v>220</v>
      </c>
      <c r="P1150" s="19">
        <f t="shared" si="1571"/>
        <v>13002.22</v>
      </c>
      <c r="Q1150" s="97"/>
      <c r="R1150" s="14"/>
      <c r="S1150" s="14"/>
      <c r="T1150" s="14"/>
      <c r="U1150" s="141">
        <v>130</v>
      </c>
      <c r="V1150" s="14">
        <f t="shared" si="1569"/>
        <v>7683.13</v>
      </c>
      <c r="W1150" s="71"/>
      <c r="X1150" s="83">
        <f>G1150-V1150</f>
        <v>13002.219999999998</v>
      </c>
      <c r="AF1150" s="22"/>
      <c r="AG1150" s="22"/>
    </row>
    <row r="1151" spans="1:102" ht="38.25" customHeight="1">
      <c r="A1151" s="131">
        <v>20</v>
      </c>
      <c r="B1151" s="13" t="s">
        <v>44</v>
      </c>
      <c r="C1151" s="14" t="s">
        <v>20</v>
      </c>
      <c r="D1151" s="131" t="s">
        <v>144</v>
      </c>
      <c r="E1151" s="96">
        <v>59.100999999999999</v>
      </c>
      <c r="F1151" s="16">
        <v>500</v>
      </c>
      <c r="G1151" s="96">
        <f t="shared" si="1565"/>
        <v>29550.5</v>
      </c>
      <c r="H1151" s="18">
        <v>44469</v>
      </c>
      <c r="I1151" s="84">
        <v>44328</v>
      </c>
      <c r="J1151" s="134">
        <v>1111</v>
      </c>
      <c r="K1151" s="141">
        <v>500</v>
      </c>
      <c r="L1151" s="14">
        <f t="shared" si="1566"/>
        <v>29550.5</v>
      </c>
      <c r="M1151" s="141">
        <v>228</v>
      </c>
      <c r="N1151" s="18">
        <v>44259</v>
      </c>
      <c r="O1151" s="141">
        <f t="shared" si="1567"/>
        <v>0</v>
      </c>
      <c r="P1151" s="19">
        <f t="shared" si="1571"/>
        <v>0</v>
      </c>
      <c r="Q1151" s="97"/>
      <c r="R1151" s="14"/>
      <c r="S1151" s="14"/>
      <c r="T1151" s="14"/>
      <c r="U1151" s="16">
        <v>500</v>
      </c>
      <c r="V1151" s="14">
        <f t="shared" si="1569"/>
        <v>29550.5</v>
      </c>
      <c r="W1151" s="71"/>
      <c r="X1151" s="83">
        <f t="shared" ref="X1151" si="1596">G1151-V1151</f>
        <v>0</v>
      </c>
      <c r="AF1151" s="22"/>
      <c r="AG1151" s="22"/>
      <c r="AH1151" s="6"/>
      <c r="AI1151" s="6"/>
      <c r="AJ1151" s="6"/>
      <c r="AK1151" s="6"/>
      <c r="AL1151" s="6"/>
      <c r="AM1151" s="6"/>
      <c r="AN1151" s="6"/>
      <c r="AO1151" s="6"/>
      <c r="AP1151" s="6"/>
      <c r="AQ1151" s="6"/>
      <c r="AR1151" s="6"/>
      <c r="AS1151" s="6"/>
      <c r="AT1151" s="6"/>
      <c r="AU1151" s="6"/>
      <c r="AV1151" s="6"/>
      <c r="AW1151" s="6"/>
      <c r="AX1151" s="6"/>
      <c r="AY1151" s="6"/>
      <c r="AZ1151" s="6"/>
      <c r="BA1151" s="6"/>
      <c r="BB1151" s="6"/>
      <c r="BC1151" s="6"/>
      <c r="BD1151" s="6"/>
      <c r="BE1151" s="6"/>
      <c r="BF1151" s="6"/>
      <c r="BG1151" s="6"/>
      <c r="BH1151" s="6"/>
      <c r="BI1151" s="6"/>
      <c r="BJ1151" s="6"/>
      <c r="BK1151" s="6"/>
      <c r="BL1151" s="6"/>
      <c r="BM1151" s="6"/>
      <c r="BN1151" s="6"/>
      <c r="BO1151" s="6"/>
      <c r="BP1151" s="6"/>
      <c r="BQ1151" s="6"/>
      <c r="BR1151" s="6"/>
      <c r="BS1151" s="6"/>
      <c r="BT1151" s="6"/>
      <c r="BU1151" s="6"/>
      <c r="BV1151" s="6"/>
      <c r="BW1151" s="6"/>
      <c r="BX1151" s="6"/>
      <c r="BY1151" s="6"/>
      <c r="BZ1151" s="6"/>
      <c r="CA1151" s="6"/>
      <c r="CB1151" s="6"/>
      <c r="CC1151" s="6"/>
      <c r="CD1151" s="6"/>
      <c r="CE1151" s="6"/>
      <c r="CF1151" s="6"/>
      <c r="CG1151" s="6"/>
      <c r="CH1151" s="6"/>
      <c r="CI1151" s="6"/>
      <c r="CJ1151" s="6"/>
      <c r="CK1151" s="6"/>
      <c r="CL1151" s="6"/>
      <c r="CM1151" s="6"/>
      <c r="CN1151" s="6"/>
      <c r="CO1151" s="6"/>
      <c r="CP1151" s="6"/>
      <c r="CQ1151" s="6"/>
      <c r="CR1151" s="6"/>
      <c r="CS1151" s="6"/>
      <c r="CT1151" s="6"/>
      <c r="CU1151" s="6"/>
      <c r="CV1151" s="6"/>
      <c r="CW1151" s="6"/>
      <c r="CX1151" s="6"/>
    </row>
    <row r="1152" spans="1:102" ht="51.75" customHeight="1">
      <c r="A1152" s="131">
        <v>21</v>
      </c>
      <c r="B1152" s="13" t="s">
        <v>100</v>
      </c>
      <c r="C1152" s="124" t="s">
        <v>20</v>
      </c>
      <c r="D1152" s="131" t="s">
        <v>91</v>
      </c>
      <c r="E1152" s="23">
        <v>36.090000000000003</v>
      </c>
      <c r="F1152" s="16">
        <v>120</v>
      </c>
      <c r="G1152" s="17">
        <f t="shared" ref="G1152:G1153" si="1597">F1152*E1152</f>
        <v>4330.8</v>
      </c>
      <c r="H1152" s="18">
        <v>44439</v>
      </c>
      <c r="I1152" s="84">
        <v>44235</v>
      </c>
      <c r="J1152" s="134">
        <v>193</v>
      </c>
      <c r="K1152" s="141">
        <v>300</v>
      </c>
      <c r="L1152" s="14">
        <f t="shared" ref="L1152:L1153" si="1598">K1152*E1152</f>
        <v>10827.000000000002</v>
      </c>
      <c r="M1152" s="141">
        <v>1237</v>
      </c>
      <c r="N1152" s="18">
        <v>43773</v>
      </c>
      <c r="O1152" s="141">
        <f t="shared" si="1567"/>
        <v>43</v>
      </c>
      <c r="P1152" s="19">
        <f t="shared" ref="P1152:P1153" si="1599">O1152*E1152</f>
        <v>1551.8700000000001</v>
      </c>
      <c r="Q1152" s="20"/>
      <c r="R1152" s="17"/>
      <c r="S1152" s="28"/>
      <c r="T1152" s="28"/>
      <c r="U1152" s="16">
        <v>77</v>
      </c>
      <c r="V1152" s="14">
        <f t="shared" ref="V1152:V1153" si="1600">U1152*E1152</f>
        <v>2778.9300000000003</v>
      </c>
      <c r="W1152" s="71"/>
      <c r="Y1152" s="21">
        <f>G1152-V1152</f>
        <v>1551.87</v>
      </c>
      <c r="AE1152" s="22"/>
      <c r="AF1152" s="22"/>
      <c r="AH1152" s="6"/>
      <c r="AI1152" s="6"/>
      <c r="AJ1152" s="6"/>
      <c r="AK1152" s="6"/>
      <c r="AL1152" s="6"/>
      <c r="AM1152" s="6"/>
      <c r="AN1152" s="6"/>
      <c r="AO1152" s="6"/>
      <c r="AP1152" s="6"/>
      <c r="AQ1152" s="6"/>
      <c r="AR1152" s="6"/>
      <c r="AS1152" s="6"/>
      <c r="AT1152" s="6"/>
      <c r="AU1152" s="6"/>
      <c r="AV1152" s="6"/>
      <c r="AW1152" s="6"/>
      <c r="AX1152" s="6"/>
      <c r="AY1152" s="6"/>
      <c r="AZ1152" s="6"/>
      <c r="BA1152" s="6"/>
      <c r="BB1152" s="6"/>
      <c r="BC1152" s="6"/>
      <c r="BD1152" s="6"/>
      <c r="BE1152" s="6"/>
      <c r="BF1152" s="6"/>
      <c r="BG1152" s="6"/>
      <c r="BH1152" s="6"/>
      <c r="BI1152" s="6"/>
      <c r="BJ1152" s="6"/>
      <c r="BK1152" s="6"/>
      <c r="BL1152" s="6"/>
      <c r="BM1152" s="6"/>
      <c r="BN1152" s="6"/>
      <c r="BO1152" s="6"/>
      <c r="BP1152" s="6"/>
      <c r="BQ1152" s="6"/>
      <c r="BR1152" s="6"/>
      <c r="BS1152" s="6"/>
      <c r="BT1152" s="6"/>
      <c r="BU1152" s="6"/>
      <c r="BV1152" s="6"/>
      <c r="BW1152" s="6"/>
      <c r="BX1152" s="6"/>
      <c r="BY1152" s="6"/>
      <c r="BZ1152" s="6"/>
      <c r="CA1152" s="6"/>
      <c r="CB1152" s="6"/>
      <c r="CC1152" s="6"/>
      <c r="CD1152" s="6"/>
      <c r="CE1152" s="6"/>
      <c r="CF1152" s="6"/>
      <c r="CG1152" s="6"/>
      <c r="CH1152" s="6"/>
      <c r="CI1152" s="6"/>
      <c r="CJ1152" s="6"/>
      <c r="CK1152" s="6"/>
      <c r="CL1152" s="6"/>
      <c r="CM1152" s="6"/>
      <c r="CN1152" s="6"/>
      <c r="CO1152" s="6"/>
      <c r="CP1152" s="6"/>
      <c r="CQ1152" s="6"/>
      <c r="CR1152" s="6"/>
      <c r="CS1152" s="6"/>
      <c r="CT1152" s="6"/>
      <c r="CU1152" s="6"/>
      <c r="CV1152" s="6"/>
      <c r="CW1152" s="6"/>
      <c r="CX1152" s="6"/>
    </row>
    <row r="1153" spans="1:102" ht="51.75" customHeight="1">
      <c r="A1153" s="131">
        <v>22</v>
      </c>
      <c r="B1153" s="13" t="s">
        <v>100</v>
      </c>
      <c r="C1153" s="124" t="s">
        <v>20</v>
      </c>
      <c r="D1153" s="131" t="s">
        <v>91</v>
      </c>
      <c r="E1153" s="23">
        <v>36.090000000000003</v>
      </c>
      <c r="F1153" s="16">
        <v>0</v>
      </c>
      <c r="G1153" s="17">
        <f t="shared" si="1597"/>
        <v>0</v>
      </c>
      <c r="H1153" s="18">
        <v>44439</v>
      </c>
      <c r="I1153" s="84">
        <v>44266</v>
      </c>
      <c r="J1153" s="134">
        <v>309</v>
      </c>
      <c r="K1153" s="141">
        <v>77</v>
      </c>
      <c r="L1153" s="14">
        <f t="shared" si="1598"/>
        <v>2778.9300000000003</v>
      </c>
      <c r="M1153" s="141">
        <v>1237</v>
      </c>
      <c r="N1153" s="18">
        <v>43773</v>
      </c>
      <c r="O1153" s="141">
        <f t="shared" si="1567"/>
        <v>0</v>
      </c>
      <c r="P1153" s="19">
        <f t="shared" si="1599"/>
        <v>0</v>
      </c>
      <c r="Q1153" s="20"/>
      <c r="R1153" s="17"/>
      <c r="S1153" s="28"/>
      <c r="T1153" s="28"/>
      <c r="U1153" s="16">
        <v>0</v>
      </c>
      <c r="V1153" s="14">
        <f t="shared" si="1600"/>
        <v>0</v>
      </c>
      <c r="W1153" s="71"/>
      <c r="Y1153" s="21">
        <f>G1153-V1153</f>
        <v>0</v>
      </c>
      <c r="AE1153" s="22"/>
      <c r="AF1153" s="22"/>
      <c r="AH1153" s="6"/>
      <c r="AI1153" s="6"/>
      <c r="AJ1153" s="6"/>
      <c r="AK1153" s="6"/>
      <c r="AL1153" s="6"/>
      <c r="AM1153" s="6"/>
      <c r="AN1153" s="6"/>
      <c r="AO1153" s="6"/>
      <c r="AP1153" s="6"/>
      <c r="AQ1153" s="6"/>
      <c r="AR1153" s="6"/>
      <c r="AS1153" s="6"/>
      <c r="AT1153" s="6"/>
      <c r="AU1153" s="6"/>
      <c r="AV1153" s="6"/>
      <c r="AW1153" s="6"/>
      <c r="AX1153" s="6"/>
      <c r="AY1153" s="6"/>
      <c r="AZ1153" s="6"/>
      <c r="BA1153" s="6"/>
      <c r="BB1153" s="6"/>
      <c r="BC1153" s="6"/>
      <c r="BD1153" s="6"/>
      <c r="BE1153" s="6"/>
      <c r="BF1153" s="6"/>
      <c r="BG1153" s="6"/>
      <c r="BH1153" s="6"/>
      <c r="BI1153" s="6"/>
      <c r="BJ1153" s="6"/>
      <c r="BK1153" s="6"/>
      <c r="BL1153" s="6"/>
      <c r="BM1153" s="6"/>
      <c r="BN1153" s="6"/>
      <c r="BO1153" s="6"/>
      <c r="BP1153" s="6"/>
      <c r="BQ1153" s="6"/>
      <c r="BR1153" s="6"/>
      <c r="BS1153" s="6"/>
      <c r="BT1153" s="6"/>
      <c r="BU1153" s="6"/>
      <c r="BV1153" s="6"/>
      <c r="BW1153" s="6"/>
      <c r="BX1153" s="6"/>
      <c r="BY1153" s="6"/>
      <c r="BZ1153" s="6"/>
      <c r="CA1153" s="6"/>
      <c r="CB1153" s="6"/>
      <c r="CC1153" s="6"/>
      <c r="CD1153" s="6"/>
      <c r="CE1153" s="6"/>
      <c r="CF1153" s="6"/>
      <c r="CG1153" s="6"/>
      <c r="CH1153" s="6"/>
      <c r="CI1153" s="6"/>
      <c r="CJ1153" s="6"/>
      <c r="CK1153" s="6"/>
      <c r="CL1153" s="6"/>
      <c r="CM1153" s="6"/>
      <c r="CN1153" s="6"/>
      <c r="CO1153" s="6"/>
      <c r="CP1153" s="6"/>
      <c r="CQ1153" s="6"/>
      <c r="CR1153" s="6"/>
      <c r="CS1153" s="6"/>
      <c r="CT1153" s="6"/>
      <c r="CU1153" s="6"/>
      <c r="CV1153" s="6"/>
      <c r="CW1153" s="6"/>
      <c r="CX1153" s="6"/>
    </row>
    <row r="1154" spans="1:102" ht="51.75" customHeight="1">
      <c r="A1154" s="131">
        <v>23</v>
      </c>
      <c r="B1154" s="13" t="s">
        <v>100</v>
      </c>
      <c r="C1154" s="124" t="s">
        <v>20</v>
      </c>
      <c r="D1154" s="131" t="s">
        <v>95</v>
      </c>
      <c r="E1154" s="23">
        <v>36.090000000000003</v>
      </c>
      <c r="F1154" s="16">
        <v>323</v>
      </c>
      <c r="G1154" s="17">
        <f t="shared" ref="G1154" si="1601">F1154*E1154</f>
        <v>11657.070000000002</v>
      </c>
      <c r="H1154" s="18">
        <v>44439</v>
      </c>
      <c r="I1154" s="84">
        <v>44266</v>
      </c>
      <c r="J1154" s="134">
        <v>309</v>
      </c>
      <c r="K1154" s="141">
        <v>323</v>
      </c>
      <c r="L1154" s="14">
        <f t="shared" ref="L1154" si="1602">K1154*E1154</f>
        <v>11657.070000000002</v>
      </c>
      <c r="M1154" s="141">
        <v>1237</v>
      </c>
      <c r="N1154" s="18">
        <v>43773</v>
      </c>
      <c r="O1154" s="141">
        <f t="shared" si="1567"/>
        <v>0</v>
      </c>
      <c r="P1154" s="19">
        <f t="shared" ref="P1154" si="1603">O1154*E1154</f>
        <v>0</v>
      </c>
      <c r="Q1154" s="20"/>
      <c r="R1154" s="17"/>
      <c r="S1154" s="28"/>
      <c r="T1154" s="28"/>
      <c r="U1154" s="16">
        <v>323</v>
      </c>
      <c r="V1154" s="14">
        <f t="shared" ref="V1154" si="1604">U1154*E1154</f>
        <v>11657.070000000002</v>
      </c>
      <c r="W1154" s="71"/>
      <c r="Y1154" s="21">
        <f>G1154-V1154</f>
        <v>0</v>
      </c>
      <c r="AE1154" s="22"/>
      <c r="AF1154" s="22"/>
      <c r="AH1154" s="6"/>
      <c r="AI1154" s="6"/>
      <c r="AJ1154" s="6"/>
      <c r="AK1154" s="6"/>
      <c r="AL1154" s="6"/>
      <c r="AM1154" s="6"/>
      <c r="AN1154" s="6"/>
      <c r="AO1154" s="6"/>
      <c r="AP1154" s="6"/>
      <c r="AQ1154" s="6"/>
      <c r="AR1154" s="6"/>
      <c r="AS1154" s="6"/>
      <c r="AT1154" s="6"/>
      <c r="AU1154" s="6"/>
      <c r="AV1154" s="6"/>
      <c r="AW1154" s="6"/>
      <c r="AX1154" s="6"/>
      <c r="AY1154" s="6"/>
      <c r="AZ1154" s="6"/>
      <c r="BA1154" s="6"/>
      <c r="BB1154" s="6"/>
      <c r="BC1154" s="6"/>
      <c r="BD1154" s="6"/>
      <c r="BE1154" s="6"/>
      <c r="BF1154" s="6"/>
      <c r="BG1154" s="6"/>
      <c r="BH1154" s="6"/>
      <c r="BI1154" s="6"/>
      <c r="BJ1154" s="6"/>
      <c r="BK1154" s="6"/>
      <c r="BL1154" s="6"/>
      <c r="BM1154" s="6"/>
      <c r="BN1154" s="6"/>
      <c r="BO1154" s="6"/>
      <c r="BP1154" s="6"/>
      <c r="BQ1154" s="6"/>
      <c r="BR1154" s="6"/>
      <c r="BS1154" s="6"/>
      <c r="BT1154" s="6"/>
      <c r="BU1154" s="6"/>
      <c r="BV1154" s="6"/>
      <c r="BW1154" s="6"/>
      <c r="BX1154" s="6"/>
      <c r="BY1154" s="6"/>
      <c r="BZ1154" s="6"/>
      <c r="CA1154" s="6"/>
      <c r="CB1154" s="6"/>
      <c r="CC1154" s="6"/>
      <c r="CD1154" s="6"/>
      <c r="CE1154" s="6"/>
      <c r="CF1154" s="6"/>
      <c r="CG1154" s="6"/>
      <c r="CH1154" s="6"/>
      <c r="CI1154" s="6"/>
      <c r="CJ1154" s="6"/>
      <c r="CK1154" s="6"/>
      <c r="CL1154" s="6"/>
      <c r="CM1154" s="6"/>
      <c r="CN1154" s="6"/>
      <c r="CO1154" s="6"/>
      <c r="CP1154" s="6"/>
      <c r="CQ1154" s="6"/>
      <c r="CR1154" s="6"/>
      <c r="CS1154" s="6"/>
      <c r="CT1154" s="6"/>
      <c r="CU1154" s="6"/>
      <c r="CV1154" s="6"/>
      <c r="CW1154" s="6"/>
      <c r="CX1154" s="6"/>
    </row>
    <row r="1155" spans="1:102" ht="34.5" customHeight="1">
      <c r="A1155" s="131">
        <v>24</v>
      </c>
      <c r="B1155" s="31" t="s">
        <v>77</v>
      </c>
      <c r="C1155" s="131" t="s">
        <v>20</v>
      </c>
      <c r="D1155" s="131" t="s">
        <v>154</v>
      </c>
      <c r="E1155" s="32">
        <v>5.4969999999999999</v>
      </c>
      <c r="F1155" s="16">
        <v>0</v>
      </c>
      <c r="G1155" s="17">
        <f t="shared" si="1565"/>
        <v>0</v>
      </c>
      <c r="H1155" s="33">
        <v>44416</v>
      </c>
      <c r="I1155" s="84">
        <v>44235</v>
      </c>
      <c r="J1155" s="134">
        <v>193</v>
      </c>
      <c r="K1155" s="34">
        <v>600</v>
      </c>
      <c r="L1155" s="14">
        <f t="shared" si="1566"/>
        <v>3298.2</v>
      </c>
      <c r="M1155" s="134">
        <v>1250</v>
      </c>
      <c r="N1155" s="12">
        <v>44152</v>
      </c>
      <c r="O1155" s="141">
        <f t="shared" si="1567"/>
        <v>0</v>
      </c>
      <c r="P1155" s="19">
        <f t="shared" si="1571"/>
        <v>0</v>
      </c>
      <c r="Q1155" s="20"/>
      <c r="R1155" s="17"/>
      <c r="S1155" s="124"/>
      <c r="T1155" s="124"/>
      <c r="U1155" s="16">
        <v>0</v>
      </c>
      <c r="V1155" s="14">
        <f t="shared" si="1569"/>
        <v>0</v>
      </c>
      <c r="W1155" s="71"/>
      <c r="X1155" s="83">
        <f>G1155-V1155</f>
        <v>0</v>
      </c>
      <c r="AF1155" s="22"/>
      <c r="AG1155" s="22"/>
      <c r="AH1155" s="6"/>
      <c r="AI1155" s="6"/>
      <c r="AJ1155" s="6"/>
      <c r="AK1155" s="6"/>
      <c r="AL1155" s="6"/>
      <c r="AM1155" s="6"/>
      <c r="AN1155" s="6"/>
      <c r="AO1155" s="6"/>
      <c r="AP1155" s="6"/>
      <c r="AQ1155" s="6"/>
      <c r="AR1155" s="6"/>
      <c r="AS1155" s="6"/>
      <c r="AT1155" s="6"/>
      <c r="AU1155" s="6"/>
      <c r="AV1155" s="6"/>
      <c r="AW1155" s="6"/>
      <c r="AX1155" s="6"/>
      <c r="AY1155" s="6"/>
      <c r="AZ1155" s="6"/>
      <c r="BA1155" s="6"/>
      <c r="BB1155" s="6"/>
      <c r="BC1155" s="6"/>
      <c r="BD1155" s="6"/>
      <c r="BE1155" s="6"/>
      <c r="BF1155" s="6"/>
      <c r="BG1155" s="6"/>
      <c r="BH1155" s="6"/>
      <c r="BI1155" s="6"/>
      <c r="BJ1155" s="6"/>
      <c r="BK1155" s="6"/>
      <c r="BL1155" s="6"/>
      <c r="BM1155" s="6"/>
      <c r="BN1155" s="6"/>
      <c r="BO1155" s="6"/>
      <c r="BP1155" s="6"/>
      <c r="BQ1155" s="6"/>
      <c r="BR1155" s="6"/>
      <c r="BS1155" s="6"/>
      <c r="BT1155" s="6"/>
      <c r="BU1155" s="6"/>
      <c r="BV1155" s="6"/>
      <c r="BW1155" s="6"/>
      <c r="BX1155" s="6"/>
      <c r="BY1155" s="6"/>
      <c r="BZ1155" s="6"/>
      <c r="CA1155" s="6"/>
      <c r="CB1155" s="6"/>
      <c r="CC1155" s="6"/>
      <c r="CD1155" s="6"/>
      <c r="CE1155" s="6"/>
      <c r="CF1155" s="6"/>
      <c r="CG1155" s="6"/>
      <c r="CH1155" s="6"/>
      <c r="CI1155" s="6"/>
      <c r="CJ1155" s="6"/>
      <c r="CK1155" s="6"/>
      <c r="CL1155" s="6"/>
      <c r="CM1155" s="6"/>
      <c r="CN1155" s="6"/>
      <c r="CO1155" s="6"/>
      <c r="CP1155" s="6"/>
      <c r="CQ1155" s="6"/>
      <c r="CR1155" s="6"/>
      <c r="CS1155" s="6"/>
      <c r="CT1155" s="6"/>
      <c r="CU1155" s="6"/>
      <c r="CV1155" s="6"/>
      <c r="CW1155" s="6"/>
      <c r="CX1155" s="6"/>
    </row>
    <row r="1156" spans="1:102" ht="34.5" customHeight="1">
      <c r="A1156" s="131">
        <v>25</v>
      </c>
      <c r="B1156" s="31" t="s">
        <v>77</v>
      </c>
      <c r="C1156" s="131" t="s">
        <v>20</v>
      </c>
      <c r="D1156" s="131" t="s">
        <v>151</v>
      </c>
      <c r="E1156" s="32">
        <v>5.4969999999999999</v>
      </c>
      <c r="F1156" s="16">
        <v>670</v>
      </c>
      <c r="G1156" s="17">
        <f>F1156*E1156</f>
        <v>3682.99</v>
      </c>
      <c r="H1156" s="33">
        <v>44505</v>
      </c>
      <c r="I1156" s="84">
        <v>44329</v>
      </c>
      <c r="J1156" s="134">
        <v>1135</v>
      </c>
      <c r="K1156" s="34">
        <v>1000</v>
      </c>
      <c r="L1156" s="14">
        <f>K1156*E1156</f>
        <v>5497</v>
      </c>
      <c r="M1156" s="134">
        <v>228</v>
      </c>
      <c r="N1156" s="12">
        <v>44259</v>
      </c>
      <c r="O1156" s="141">
        <f t="shared" si="1567"/>
        <v>380</v>
      </c>
      <c r="P1156" s="19">
        <f t="shared" si="1571"/>
        <v>2088.86</v>
      </c>
      <c r="Q1156" s="20"/>
      <c r="R1156" s="17"/>
      <c r="S1156" s="124"/>
      <c r="T1156" s="124"/>
      <c r="U1156" s="16">
        <v>290</v>
      </c>
      <c r="V1156" s="14">
        <f>U1156*E1156</f>
        <v>1594.1299999999999</v>
      </c>
      <c r="W1156" s="71"/>
      <c r="X1156" s="83">
        <f t="shared" ref="X1156" si="1605">G1156-V1156</f>
        <v>2088.8599999999997</v>
      </c>
      <c r="AF1156" s="22"/>
      <c r="AG1156" s="22"/>
      <c r="AH1156" s="6"/>
      <c r="AI1156" s="6"/>
      <c r="AJ1156" s="6"/>
      <c r="AK1156" s="6"/>
      <c r="AL1156" s="6"/>
      <c r="AM1156" s="6"/>
      <c r="AN1156" s="6"/>
      <c r="AO1156" s="6"/>
      <c r="AP1156" s="6"/>
      <c r="AQ1156" s="6"/>
      <c r="AR1156" s="6"/>
      <c r="AS1156" s="6"/>
      <c r="AT1156" s="6"/>
      <c r="AU1156" s="6"/>
      <c r="AV1156" s="6"/>
      <c r="AW1156" s="6"/>
      <c r="AX1156" s="6"/>
      <c r="AY1156" s="6"/>
      <c r="AZ1156" s="6"/>
      <c r="BA1156" s="6"/>
      <c r="BB1156" s="6"/>
      <c r="BC1156" s="6"/>
      <c r="BD1156" s="6"/>
      <c r="BE1156" s="6"/>
      <c r="BF1156" s="6"/>
      <c r="BG1156" s="6"/>
      <c r="BH1156" s="6"/>
      <c r="BI1156" s="6"/>
      <c r="BJ1156" s="6"/>
      <c r="BK1156" s="6"/>
      <c r="BL1156" s="6"/>
      <c r="BM1156" s="6"/>
      <c r="BN1156" s="6"/>
      <c r="BO1156" s="6"/>
      <c r="BP1156" s="6"/>
      <c r="BQ1156" s="6"/>
      <c r="BR1156" s="6"/>
      <c r="BS1156" s="6"/>
      <c r="BT1156" s="6"/>
      <c r="BU1156" s="6"/>
      <c r="BV1156" s="6"/>
      <c r="BW1156" s="6"/>
      <c r="BX1156" s="6"/>
      <c r="BY1156" s="6"/>
      <c r="BZ1156" s="6"/>
      <c r="CA1156" s="6"/>
      <c r="CB1156" s="6"/>
      <c r="CC1156" s="6"/>
      <c r="CD1156" s="6"/>
      <c r="CE1156" s="6"/>
      <c r="CF1156" s="6"/>
      <c r="CG1156" s="6"/>
      <c r="CH1156" s="6"/>
      <c r="CI1156" s="6"/>
      <c r="CJ1156" s="6"/>
      <c r="CK1156" s="6"/>
      <c r="CL1156" s="6"/>
      <c r="CM1156" s="6"/>
      <c r="CN1156" s="6"/>
      <c r="CO1156" s="6"/>
      <c r="CP1156" s="6"/>
      <c r="CQ1156" s="6"/>
      <c r="CR1156" s="6"/>
      <c r="CS1156" s="6"/>
      <c r="CT1156" s="6"/>
      <c r="CU1156" s="6"/>
      <c r="CV1156" s="6"/>
      <c r="CW1156" s="6"/>
      <c r="CX1156" s="6"/>
    </row>
    <row r="1157" spans="1:102" ht="34.5" customHeight="1">
      <c r="A1157" s="131">
        <v>26</v>
      </c>
      <c r="B1157" s="31" t="s">
        <v>42</v>
      </c>
      <c r="C1157" s="14" t="s">
        <v>20</v>
      </c>
      <c r="D1157" s="131" t="s">
        <v>107</v>
      </c>
      <c r="E1157" s="96">
        <v>123.47</v>
      </c>
      <c r="F1157" s="16">
        <v>0</v>
      </c>
      <c r="G1157" s="14">
        <f t="shared" ref="G1157" si="1606">F1157*E1157</f>
        <v>0</v>
      </c>
      <c r="H1157" s="18">
        <v>44439</v>
      </c>
      <c r="I1157" s="12"/>
      <c r="J1157" s="134"/>
      <c r="K1157" s="134"/>
      <c r="L1157" s="14">
        <f t="shared" ref="L1157" si="1607">K1157*E1157</f>
        <v>0</v>
      </c>
      <c r="M1157" s="141">
        <v>546</v>
      </c>
      <c r="N1157" s="18">
        <v>43979</v>
      </c>
      <c r="O1157" s="141">
        <f t="shared" si="1567"/>
        <v>0</v>
      </c>
      <c r="P1157" s="19">
        <f t="shared" si="1571"/>
        <v>0</v>
      </c>
      <c r="Q1157" s="97"/>
      <c r="R1157" s="14"/>
      <c r="S1157" s="14"/>
      <c r="T1157" s="14"/>
      <c r="U1157" s="16">
        <v>0</v>
      </c>
      <c r="V1157" s="14">
        <f t="shared" ref="V1157" si="1608">U1157*E1157</f>
        <v>0</v>
      </c>
      <c r="W1157" s="71"/>
      <c r="X1157" s="83"/>
      <c r="AF1157" s="22"/>
      <c r="AG1157" s="22"/>
      <c r="AH1157" s="6"/>
      <c r="AI1157" s="6"/>
      <c r="AJ1157" s="6"/>
      <c r="AK1157" s="6"/>
      <c r="AL1157" s="6"/>
      <c r="AM1157" s="6"/>
      <c r="AN1157" s="6"/>
      <c r="AO1157" s="6"/>
      <c r="AP1157" s="6"/>
      <c r="AQ1157" s="6"/>
      <c r="AR1157" s="6"/>
      <c r="AS1157" s="6"/>
      <c r="AT1157" s="6"/>
      <c r="AU1157" s="6"/>
      <c r="AV1157" s="6"/>
      <c r="AW1157" s="6"/>
      <c r="AX1157" s="6"/>
      <c r="AY1157" s="6"/>
      <c r="AZ1157" s="6"/>
      <c r="BA1157" s="6"/>
      <c r="BB1157" s="6"/>
      <c r="BC1157" s="6"/>
      <c r="BD1157" s="6"/>
      <c r="BE1157" s="6"/>
      <c r="BF1157" s="6"/>
      <c r="BG1157" s="6"/>
      <c r="BH1157" s="6"/>
      <c r="BI1157" s="6"/>
      <c r="BJ1157" s="6"/>
      <c r="BK1157" s="6"/>
      <c r="BL1157" s="6"/>
      <c r="BM1157" s="6"/>
      <c r="BN1157" s="6"/>
      <c r="BO1157" s="6"/>
      <c r="BP1157" s="6"/>
      <c r="BQ1157" s="6"/>
      <c r="BR1157" s="6"/>
      <c r="BS1157" s="6"/>
      <c r="BT1157" s="6"/>
      <c r="BU1157" s="6"/>
      <c r="BV1157" s="6"/>
      <c r="BW1157" s="6"/>
      <c r="BX1157" s="6"/>
      <c r="BY1157" s="6"/>
      <c r="BZ1157" s="6"/>
      <c r="CA1157" s="6"/>
      <c r="CB1157" s="6"/>
      <c r="CC1157" s="6"/>
      <c r="CD1157" s="6"/>
      <c r="CE1157" s="6"/>
      <c r="CF1157" s="6"/>
      <c r="CG1157" s="6"/>
      <c r="CH1157" s="6"/>
      <c r="CI1157" s="6"/>
      <c r="CJ1157" s="6"/>
      <c r="CK1157" s="6"/>
      <c r="CL1157" s="6"/>
      <c r="CM1157" s="6"/>
      <c r="CN1157" s="6"/>
      <c r="CO1157" s="6"/>
      <c r="CP1157" s="6"/>
      <c r="CQ1157" s="6"/>
      <c r="CR1157" s="6"/>
      <c r="CS1157" s="6"/>
      <c r="CT1157" s="6"/>
      <c r="CU1157" s="6"/>
      <c r="CV1157" s="6"/>
      <c r="CW1157" s="6"/>
      <c r="CX1157" s="6"/>
    </row>
    <row r="1158" spans="1:102" ht="34.5" customHeight="1">
      <c r="A1158" s="131">
        <v>27</v>
      </c>
      <c r="B1158" s="31" t="s">
        <v>42</v>
      </c>
      <c r="C1158" s="14" t="s">
        <v>20</v>
      </c>
      <c r="D1158" s="131" t="s">
        <v>109</v>
      </c>
      <c r="E1158" s="96">
        <v>123.47</v>
      </c>
      <c r="F1158" s="16">
        <v>0</v>
      </c>
      <c r="G1158" s="14">
        <f t="shared" si="1565"/>
        <v>0</v>
      </c>
      <c r="H1158" s="18">
        <v>44469</v>
      </c>
      <c r="I1158" s="84">
        <v>44235</v>
      </c>
      <c r="J1158" s="134">
        <v>193</v>
      </c>
      <c r="K1158" s="134">
        <v>400</v>
      </c>
      <c r="L1158" s="14">
        <f t="shared" si="1566"/>
        <v>49388</v>
      </c>
      <c r="M1158" s="141">
        <v>1101</v>
      </c>
      <c r="N1158" s="18">
        <v>44120</v>
      </c>
      <c r="O1158" s="141">
        <f t="shared" si="1567"/>
        <v>0</v>
      </c>
      <c r="P1158" s="19">
        <f t="shared" si="1571"/>
        <v>0</v>
      </c>
      <c r="Q1158" s="97"/>
      <c r="R1158" s="14"/>
      <c r="S1158" s="14"/>
      <c r="T1158" s="14"/>
      <c r="U1158" s="16">
        <v>0</v>
      </c>
      <c r="V1158" s="14">
        <f t="shared" si="1569"/>
        <v>0</v>
      </c>
      <c r="W1158" s="71"/>
      <c r="X1158" s="83"/>
      <c r="AF1158" s="22"/>
      <c r="AG1158" s="22"/>
      <c r="AH1158" s="6"/>
      <c r="AI1158" s="6"/>
      <c r="AJ1158" s="6"/>
      <c r="AK1158" s="6"/>
      <c r="AL1158" s="6"/>
      <c r="AM1158" s="6"/>
      <c r="AN1158" s="6"/>
      <c r="AO1158" s="6"/>
      <c r="AP1158" s="6"/>
      <c r="AQ1158" s="6"/>
      <c r="AR1158" s="6"/>
      <c r="AS1158" s="6"/>
      <c r="AT1158" s="6"/>
      <c r="AU1158" s="6"/>
      <c r="AV1158" s="6"/>
      <c r="AW1158" s="6"/>
      <c r="AX1158" s="6"/>
      <c r="AY1158" s="6"/>
      <c r="AZ1158" s="6"/>
      <c r="BA1158" s="6"/>
      <c r="BB1158" s="6"/>
      <c r="BC1158" s="6"/>
      <c r="BD1158" s="6"/>
      <c r="BE1158" s="6"/>
      <c r="BF1158" s="6"/>
      <c r="BG1158" s="6"/>
      <c r="BH1158" s="6"/>
      <c r="BI1158" s="6"/>
      <c r="BJ1158" s="6"/>
      <c r="BK1158" s="6"/>
      <c r="BL1158" s="6"/>
      <c r="BM1158" s="6"/>
      <c r="BN1158" s="6"/>
      <c r="BO1158" s="6"/>
      <c r="BP1158" s="6"/>
      <c r="BQ1158" s="6"/>
      <c r="BR1158" s="6"/>
      <c r="BS1158" s="6"/>
      <c r="BT1158" s="6"/>
      <c r="BU1158" s="6"/>
      <c r="BV1158" s="6"/>
      <c r="BW1158" s="6"/>
      <c r="BX1158" s="6"/>
      <c r="BY1158" s="6"/>
      <c r="BZ1158" s="6"/>
      <c r="CA1158" s="6"/>
      <c r="CB1158" s="6"/>
      <c r="CC1158" s="6"/>
      <c r="CD1158" s="6"/>
      <c r="CE1158" s="6"/>
      <c r="CF1158" s="6"/>
      <c r="CG1158" s="6"/>
      <c r="CH1158" s="6"/>
      <c r="CI1158" s="6"/>
      <c r="CJ1158" s="6"/>
      <c r="CK1158" s="6"/>
      <c r="CL1158" s="6"/>
      <c r="CM1158" s="6"/>
      <c r="CN1158" s="6"/>
      <c r="CO1158" s="6"/>
      <c r="CP1158" s="6"/>
      <c r="CQ1158" s="6"/>
      <c r="CR1158" s="6"/>
      <c r="CS1158" s="6"/>
      <c r="CT1158" s="6"/>
      <c r="CU1158" s="6"/>
      <c r="CV1158" s="6"/>
      <c r="CW1158" s="6"/>
      <c r="CX1158" s="6"/>
    </row>
    <row r="1159" spans="1:102" ht="34.5" customHeight="1">
      <c r="A1159" s="131">
        <v>28</v>
      </c>
      <c r="B1159" s="31" t="s">
        <v>42</v>
      </c>
      <c r="C1159" s="14" t="s">
        <v>20</v>
      </c>
      <c r="D1159" s="131" t="s">
        <v>109</v>
      </c>
      <c r="E1159" s="96">
        <v>123.47</v>
      </c>
      <c r="F1159" s="16">
        <v>0</v>
      </c>
      <c r="G1159" s="14">
        <f t="shared" ref="G1159:G1165" si="1609">F1159*E1159</f>
        <v>0</v>
      </c>
      <c r="H1159" s="18">
        <v>44469</v>
      </c>
      <c r="I1159" s="84">
        <v>44266</v>
      </c>
      <c r="J1159" s="134">
        <v>309</v>
      </c>
      <c r="K1159" s="134">
        <v>200</v>
      </c>
      <c r="L1159" s="14">
        <f t="shared" ref="L1159:L1165" si="1610">K1159*E1159</f>
        <v>24694</v>
      </c>
      <c r="M1159" s="141">
        <v>1101</v>
      </c>
      <c r="N1159" s="18">
        <v>44120</v>
      </c>
      <c r="O1159" s="141">
        <f t="shared" si="1567"/>
        <v>0</v>
      </c>
      <c r="P1159" s="19">
        <f t="shared" ref="P1159:P1165" si="1611">O1159*E1159</f>
        <v>0</v>
      </c>
      <c r="Q1159" s="97"/>
      <c r="R1159" s="14"/>
      <c r="S1159" s="14"/>
      <c r="T1159" s="14"/>
      <c r="U1159" s="16">
        <v>0</v>
      </c>
      <c r="V1159" s="14">
        <f t="shared" ref="V1159:V1165" si="1612">U1159*E1159</f>
        <v>0</v>
      </c>
      <c r="W1159" s="71"/>
      <c r="X1159" s="83"/>
      <c r="AF1159" s="22"/>
      <c r="AG1159" s="22"/>
      <c r="AH1159" s="6"/>
      <c r="AI1159" s="6"/>
      <c r="AJ1159" s="6"/>
      <c r="AK1159" s="6"/>
      <c r="AL1159" s="6"/>
      <c r="AM1159" s="6"/>
      <c r="AN1159" s="6"/>
      <c r="AO1159" s="6"/>
      <c r="AP1159" s="6"/>
      <c r="AQ1159" s="6"/>
      <c r="AR1159" s="6"/>
      <c r="AS1159" s="6"/>
      <c r="AT1159" s="6"/>
      <c r="AU1159" s="6"/>
      <c r="AV1159" s="6"/>
      <c r="AW1159" s="6"/>
      <c r="AX1159" s="6"/>
      <c r="AY1159" s="6"/>
      <c r="AZ1159" s="6"/>
      <c r="BA1159" s="6"/>
      <c r="BB1159" s="6"/>
      <c r="BC1159" s="6"/>
      <c r="BD1159" s="6"/>
      <c r="BE1159" s="6"/>
      <c r="BF1159" s="6"/>
      <c r="BG1159" s="6"/>
      <c r="BH1159" s="6"/>
      <c r="BI1159" s="6"/>
      <c r="BJ1159" s="6"/>
      <c r="BK1159" s="6"/>
      <c r="BL1159" s="6"/>
      <c r="BM1159" s="6"/>
      <c r="BN1159" s="6"/>
      <c r="BO1159" s="6"/>
      <c r="BP1159" s="6"/>
      <c r="BQ1159" s="6"/>
      <c r="BR1159" s="6"/>
      <c r="BS1159" s="6"/>
      <c r="BT1159" s="6"/>
      <c r="BU1159" s="6"/>
      <c r="BV1159" s="6"/>
      <c r="BW1159" s="6"/>
      <c r="BX1159" s="6"/>
      <c r="BY1159" s="6"/>
      <c r="BZ1159" s="6"/>
      <c r="CA1159" s="6"/>
      <c r="CB1159" s="6"/>
      <c r="CC1159" s="6"/>
      <c r="CD1159" s="6"/>
      <c r="CE1159" s="6"/>
      <c r="CF1159" s="6"/>
      <c r="CG1159" s="6"/>
      <c r="CH1159" s="6"/>
      <c r="CI1159" s="6"/>
      <c r="CJ1159" s="6"/>
      <c r="CK1159" s="6"/>
      <c r="CL1159" s="6"/>
      <c r="CM1159" s="6"/>
      <c r="CN1159" s="6"/>
      <c r="CO1159" s="6"/>
      <c r="CP1159" s="6"/>
      <c r="CQ1159" s="6"/>
      <c r="CR1159" s="6"/>
      <c r="CS1159" s="6"/>
      <c r="CT1159" s="6"/>
      <c r="CU1159" s="6"/>
      <c r="CV1159" s="6"/>
      <c r="CW1159" s="6"/>
      <c r="CX1159" s="6"/>
    </row>
    <row r="1160" spans="1:102" ht="38.25" customHeight="1">
      <c r="A1160" s="131">
        <v>29</v>
      </c>
      <c r="B1160" s="31" t="s">
        <v>42</v>
      </c>
      <c r="C1160" s="14" t="s">
        <v>20</v>
      </c>
      <c r="D1160" s="131" t="s">
        <v>112</v>
      </c>
      <c r="E1160" s="96">
        <v>132.83000000000001</v>
      </c>
      <c r="F1160" s="16">
        <v>284</v>
      </c>
      <c r="G1160" s="14">
        <f t="shared" si="1609"/>
        <v>37723.72</v>
      </c>
      <c r="H1160" s="18">
        <v>44469</v>
      </c>
      <c r="I1160" s="84">
        <v>44266</v>
      </c>
      <c r="J1160" s="134">
        <v>309</v>
      </c>
      <c r="K1160" s="141">
        <v>300</v>
      </c>
      <c r="L1160" s="14">
        <f t="shared" si="1610"/>
        <v>39849.000000000007</v>
      </c>
      <c r="M1160" s="141">
        <v>96</v>
      </c>
      <c r="N1160" s="18">
        <v>44232</v>
      </c>
      <c r="O1160" s="141">
        <f t="shared" si="1567"/>
        <v>188</v>
      </c>
      <c r="P1160" s="19">
        <f t="shared" si="1611"/>
        <v>24972.04</v>
      </c>
      <c r="Q1160" s="97"/>
      <c r="R1160" s="14"/>
      <c r="S1160" s="14"/>
      <c r="T1160" s="14"/>
      <c r="U1160" s="16">
        <v>96</v>
      </c>
      <c r="V1160" s="14">
        <f t="shared" si="1612"/>
        <v>12751.68</v>
      </c>
      <c r="W1160" s="71"/>
      <c r="X1160" s="83"/>
      <c r="AF1160" s="22"/>
      <c r="AG1160" s="22"/>
    </row>
    <row r="1161" spans="1:102" ht="38.25" customHeight="1">
      <c r="A1161" s="131">
        <v>30</v>
      </c>
      <c r="B1161" s="31" t="s">
        <v>42</v>
      </c>
      <c r="C1161" s="14" t="s">
        <v>20</v>
      </c>
      <c r="D1161" s="131" t="s">
        <v>113</v>
      </c>
      <c r="E1161" s="32">
        <v>132.83000000000001</v>
      </c>
      <c r="F1161" s="16">
        <v>0</v>
      </c>
      <c r="G1161" s="14">
        <f t="shared" si="1609"/>
        <v>0</v>
      </c>
      <c r="H1161" s="33">
        <v>44469</v>
      </c>
      <c r="I1161" s="12">
        <v>44350</v>
      </c>
      <c r="J1161" s="134">
        <v>1372</v>
      </c>
      <c r="K1161" s="141">
        <v>154</v>
      </c>
      <c r="L1161" s="14">
        <f t="shared" si="1610"/>
        <v>20455.820000000003</v>
      </c>
      <c r="M1161" s="134">
        <v>605</v>
      </c>
      <c r="N1161" s="12">
        <v>44349</v>
      </c>
      <c r="O1161" s="16">
        <f>K1161-U1161</f>
        <v>0</v>
      </c>
      <c r="P1161" s="19">
        <f t="shared" si="1611"/>
        <v>0</v>
      </c>
      <c r="Q1161" s="97"/>
      <c r="R1161" s="14"/>
      <c r="S1161" s="14"/>
      <c r="T1161" s="14"/>
      <c r="U1161" s="16">
        <f>K1161</f>
        <v>154</v>
      </c>
      <c r="V1161" s="14">
        <f t="shared" si="1612"/>
        <v>20455.820000000003</v>
      </c>
      <c r="W1161" s="71"/>
      <c r="X1161" s="83"/>
      <c r="AF1161" s="22"/>
      <c r="AG1161" s="22"/>
      <c r="AH1161" s="6"/>
      <c r="AI1161" s="6"/>
      <c r="AJ1161" s="6"/>
      <c r="AK1161" s="6"/>
      <c r="AL1161" s="6"/>
      <c r="AM1161" s="6"/>
      <c r="AN1161" s="6"/>
      <c r="AO1161" s="6"/>
      <c r="AP1161" s="6"/>
      <c r="AQ1161" s="6"/>
      <c r="AR1161" s="6"/>
      <c r="AS1161" s="6"/>
      <c r="AT1161" s="6"/>
      <c r="AU1161" s="6"/>
      <c r="AV1161" s="6"/>
      <c r="AW1161" s="6"/>
      <c r="AX1161" s="6"/>
      <c r="AY1161" s="6"/>
      <c r="AZ1161" s="6"/>
      <c r="BA1161" s="6"/>
      <c r="BB1161" s="6"/>
      <c r="BC1161" s="6"/>
      <c r="BD1161" s="6"/>
      <c r="BE1161" s="6"/>
      <c r="BF1161" s="6"/>
      <c r="BG1161" s="6"/>
      <c r="BH1161" s="6"/>
      <c r="BI1161" s="6"/>
      <c r="BJ1161" s="6"/>
      <c r="BK1161" s="6"/>
      <c r="BL1161" s="6"/>
      <c r="BM1161" s="6"/>
      <c r="BN1161" s="6"/>
      <c r="BO1161" s="6"/>
      <c r="BP1161" s="6"/>
      <c r="BQ1161" s="6"/>
      <c r="BR1161" s="6"/>
      <c r="BS1161" s="6"/>
      <c r="BT1161" s="6"/>
      <c r="BU1161" s="6"/>
      <c r="BV1161" s="6"/>
      <c r="BW1161" s="6"/>
      <c r="BX1161" s="6"/>
      <c r="BY1161" s="6"/>
      <c r="BZ1161" s="6"/>
      <c r="CA1161" s="6"/>
      <c r="CB1161" s="6"/>
      <c r="CC1161" s="6"/>
      <c r="CD1161" s="6"/>
      <c r="CE1161" s="6"/>
      <c r="CF1161" s="6"/>
      <c r="CG1161" s="6"/>
      <c r="CH1161" s="6"/>
      <c r="CI1161" s="6"/>
      <c r="CJ1161" s="6"/>
      <c r="CK1161" s="6"/>
      <c r="CL1161" s="6"/>
      <c r="CM1161" s="6"/>
      <c r="CN1161" s="6"/>
      <c r="CO1161" s="6"/>
      <c r="CP1161" s="6"/>
      <c r="CQ1161" s="6"/>
      <c r="CR1161" s="6"/>
      <c r="CS1161" s="6"/>
      <c r="CT1161" s="6"/>
      <c r="CU1161" s="6"/>
      <c r="CV1161" s="6"/>
      <c r="CW1161" s="6"/>
      <c r="CX1161" s="6"/>
    </row>
    <row r="1162" spans="1:102" ht="38.25" customHeight="1">
      <c r="A1162" s="131">
        <v>31</v>
      </c>
      <c r="B1162" s="31" t="s">
        <v>42</v>
      </c>
      <c r="C1162" s="14" t="s">
        <v>20</v>
      </c>
      <c r="D1162" s="131" t="s">
        <v>205</v>
      </c>
      <c r="E1162" s="32">
        <v>123.215</v>
      </c>
      <c r="F1162" s="16">
        <v>0</v>
      </c>
      <c r="G1162" s="14">
        <f t="shared" ref="G1162" si="1613">F1162*E1162</f>
        <v>0</v>
      </c>
      <c r="H1162" s="33">
        <v>44742</v>
      </c>
      <c r="I1162" s="84">
        <v>44358</v>
      </c>
      <c r="J1162" s="134">
        <v>1507</v>
      </c>
      <c r="K1162" s="141">
        <v>1400</v>
      </c>
      <c r="L1162" s="14">
        <f t="shared" ref="L1162" si="1614">K1162*E1162</f>
        <v>172501</v>
      </c>
      <c r="M1162" s="134">
        <v>647</v>
      </c>
      <c r="N1162" s="12">
        <v>44356</v>
      </c>
      <c r="O1162" s="16">
        <f>K1162-U1162</f>
        <v>0</v>
      </c>
      <c r="P1162" s="19">
        <f t="shared" ref="P1162" si="1615">O1162*E1162</f>
        <v>0</v>
      </c>
      <c r="Q1162" s="97"/>
      <c r="R1162" s="14"/>
      <c r="S1162" s="14"/>
      <c r="T1162" s="14"/>
      <c r="U1162" s="16">
        <f>K1162</f>
        <v>1400</v>
      </c>
      <c r="V1162" s="14">
        <f t="shared" ref="V1162" si="1616">U1162*E1162</f>
        <v>172501</v>
      </c>
      <c r="W1162" s="71"/>
      <c r="X1162" s="83"/>
      <c r="AF1162" s="22"/>
      <c r="AG1162" s="22"/>
      <c r="AH1162" s="6"/>
      <c r="AI1162" s="6"/>
      <c r="AJ1162" s="6"/>
      <c r="AK1162" s="6"/>
      <c r="AL1162" s="6"/>
      <c r="AM1162" s="6"/>
      <c r="AN1162" s="6"/>
      <c r="AO1162" s="6"/>
      <c r="AP1162" s="6"/>
      <c r="AQ1162" s="6"/>
      <c r="AR1162" s="6"/>
      <c r="AS1162" s="6"/>
      <c r="AT1162" s="6"/>
      <c r="AU1162" s="6"/>
      <c r="AV1162" s="6"/>
      <c r="AW1162" s="6"/>
      <c r="AX1162" s="6"/>
      <c r="AY1162" s="6"/>
      <c r="AZ1162" s="6"/>
      <c r="BA1162" s="6"/>
      <c r="BB1162" s="6"/>
      <c r="BC1162" s="6"/>
      <c r="BD1162" s="6"/>
      <c r="BE1162" s="6"/>
      <c r="BF1162" s="6"/>
      <c r="BG1162" s="6"/>
      <c r="BH1162" s="6"/>
      <c r="BI1162" s="6"/>
      <c r="BJ1162" s="6"/>
      <c r="BK1162" s="6"/>
      <c r="BL1162" s="6"/>
      <c r="BM1162" s="6"/>
      <c r="BN1162" s="6"/>
      <c r="BO1162" s="6"/>
      <c r="BP1162" s="6"/>
      <c r="BQ1162" s="6"/>
      <c r="BR1162" s="6"/>
      <c r="BS1162" s="6"/>
      <c r="BT1162" s="6"/>
      <c r="BU1162" s="6"/>
      <c r="BV1162" s="6"/>
      <c r="BW1162" s="6"/>
      <c r="BX1162" s="6"/>
      <c r="BY1162" s="6"/>
      <c r="BZ1162" s="6"/>
      <c r="CA1162" s="6"/>
      <c r="CB1162" s="6"/>
      <c r="CC1162" s="6"/>
      <c r="CD1162" s="6"/>
      <c r="CE1162" s="6"/>
      <c r="CF1162" s="6"/>
      <c r="CG1162" s="6"/>
      <c r="CH1162" s="6"/>
      <c r="CI1162" s="6"/>
      <c r="CJ1162" s="6"/>
      <c r="CK1162" s="6"/>
      <c r="CL1162" s="6"/>
      <c r="CM1162" s="6"/>
      <c r="CN1162" s="6"/>
      <c r="CO1162" s="6"/>
      <c r="CP1162" s="6"/>
      <c r="CQ1162" s="6"/>
      <c r="CR1162" s="6"/>
      <c r="CS1162" s="6"/>
      <c r="CT1162" s="6"/>
      <c r="CU1162" s="6"/>
      <c r="CV1162" s="6"/>
      <c r="CW1162" s="6"/>
      <c r="CX1162" s="6"/>
    </row>
    <row r="1163" spans="1:102" ht="37.5" customHeight="1">
      <c r="A1163" s="131">
        <v>32</v>
      </c>
      <c r="B1163" s="13" t="s">
        <v>59</v>
      </c>
      <c r="C1163" s="124" t="s">
        <v>20</v>
      </c>
      <c r="D1163" s="131" t="s">
        <v>47</v>
      </c>
      <c r="E1163" s="135">
        <v>55.58</v>
      </c>
      <c r="F1163" s="16">
        <v>0</v>
      </c>
      <c r="G1163" s="96">
        <f t="shared" si="1609"/>
        <v>0</v>
      </c>
      <c r="H1163" s="18">
        <v>44377</v>
      </c>
      <c r="I1163" s="84">
        <v>44358</v>
      </c>
      <c r="J1163" s="134">
        <v>1507</v>
      </c>
      <c r="K1163" s="141">
        <v>150</v>
      </c>
      <c r="L1163" s="14">
        <f t="shared" si="1610"/>
        <v>8337</v>
      </c>
      <c r="M1163" s="141">
        <v>636</v>
      </c>
      <c r="N1163" s="18">
        <v>44355</v>
      </c>
      <c r="O1163" s="16">
        <f>K1163-U1163</f>
        <v>150</v>
      </c>
      <c r="P1163" s="19">
        <f t="shared" si="1611"/>
        <v>8337</v>
      </c>
      <c r="Q1163" s="131"/>
      <c r="R1163" s="17"/>
      <c r="S1163" s="28"/>
      <c r="T1163" s="28"/>
      <c r="U1163" s="16">
        <v>0</v>
      </c>
      <c r="V1163" s="14">
        <f>U1163*E1163</f>
        <v>0</v>
      </c>
      <c r="W1163" s="71"/>
      <c r="X1163" s="83"/>
      <c r="AF1163" s="22"/>
      <c r="AG1163" s="22"/>
    </row>
    <row r="1164" spans="1:102" ht="30.75" customHeight="1">
      <c r="A1164" s="131">
        <v>33</v>
      </c>
      <c r="B1164" s="13" t="s">
        <v>59</v>
      </c>
      <c r="C1164" s="124" t="s">
        <v>20</v>
      </c>
      <c r="D1164" s="131" t="s">
        <v>94</v>
      </c>
      <c r="E1164" s="135">
        <v>55.58</v>
      </c>
      <c r="F1164" s="16">
        <v>0</v>
      </c>
      <c r="G1164" s="14">
        <f t="shared" si="1609"/>
        <v>0</v>
      </c>
      <c r="H1164" s="18">
        <v>44347</v>
      </c>
      <c r="I1164" s="84">
        <v>44266</v>
      </c>
      <c r="J1164" s="134">
        <v>309</v>
      </c>
      <c r="K1164" s="141">
        <v>80</v>
      </c>
      <c r="L1164" s="14">
        <f t="shared" si="1610"/>
        <v>4446.3999999999996</v>
      </c>
      <c r="M1164" s="141">
        <v>226</v>
      </c>
      <c r="N1164" s="18">
        <v>44259</v>
      </c>
      <c r="O1164" s="141">
        <f t="shared" si="1567"/>
        <v>0</v>
      </c>
      <c r="P1164" s="19">
        <f t="shared" si="1611"/>
        <v>0</v>
      </c>
      <c r="Q1164" s="131"/>
      <c r="R1164" s="17"/>
      <c r="S1164" s="28"/>
      <c r="T1164" s="28"/>
      <c r="U1164" s="16">
        <v>0</v>
      </c>
      <c r="V1164" s="14">
        <f t="shared" si="1612"/>
        <v>0</v>
      </c>
      <c r="W1164" s="71"/>
      <c r="X1164" s="83">
        <f t="shared" ref="X1164:X1165" si="1617">G1164-V1164</f>
        <v>0</v>
      </c>
      <c r="Y1164" s="5"/>
      <c r="Z1164" s="5"/>
      <c r="AA1164" s="5"/>
      <c r="AF1164" s="22"/>
      <c r="AG1164" s="22"/>
      <c r="AH1164" s="6"/>
      <c r="AI1164" s="6"/>
      <c r="AJ1164" s="6"/>
      <c r="AK1164" s="6"/>
      <c r="AL1164" s="6"/>
      <c r="AM1164" s="6"/>
      <c r="AN1164" s="6"/>
      <c r="AO1164" s="6"/>
      <c r="AP1164" s="6"/>
      <c r="AQ1164" s="6"/>
      <c r="AR1164" s="6"/>
      <c r="AS1164" s="6"/>
      <c r="AT1164" s="6"/>
      <c r="AU1164" s="6"/>
      <c r="AV1164" s="6"/>
      <c r="AW1164" s="6"/>
      <c r="AX1164" s="6"/>
      <c r="AY1164" s="6"/>
      <c r="AZ1164" s="6"/>
      <c r="BA1164" s="6"/>
      <c r="BB1164" s="6"/>
      <c r="BC1164" s="6"/>
      <c r="BD1164" s="6"/>
      <c r="BE1164" s="6"/>
      <c r="BF1164" s="6"/>
      <c r="BG1164" s="6"/>
      <c r="BH1164" s="6"/>
      <c r="BI1164" s="6"/>
      <c r="BJ1164" s="6"/>
      <c r="BK1164" s="6"/>
      <c r="BL1164" s="6"/>
      <c r="BM1164" s="6"/>
      <c r="BN1164" s="6"/>
      <c r="BO1164" s="6"/>
      <c r="BP1164" s="6"/>
      <c r="BQ1164" s="6"/>
      <c r="BR1164" s="6"/>
      <c r="BS1164" s="6"/>
      <c r="BT1164" s="6"/>
      <c r="BU1164" s="6"/>
      <c r="BV1164" s="6"/>
      <c r="BW1164" s="6"/>
      <c r="BX1164" s="6"/>
      <c r="BY1164" s="6"/>
      <c r="BZ1164" s="6"/>
      <c r="CA1164" s="6"/>
      <c r="CB1164" s="6"/>
      <c r="CC1164" s="6"/>
      <c r="CD1164" s="6"/>
      <c r="CE1164" s="6"/>
      <c r="CF1164" s="6"/>
      <c r="CG1164" s="6"/>
      <c r="CH1164" s="6"/>
      <c r="CI1164" s="6"/>
      <c r="CJ1164" s="6"/>
      <c r="CK1164" s="6"/>
      <c r="CL1164" s="6"/>
      <c r="CM1164" s="6"/>
      <c r="CN1164" s="6"/>
      <c r="CO1164" s="6"/>
      <c r="CP1164" s="6"/>
      <c r="CQ1164" s="6"/>
      <c r="CR1164" s="6"/>
      <c r="CS1164" s="6"/>
      <c r="CT1164" s="6"/>
      <c r="CU1164" s="6"/>
      <c r="CV1164" s="6"/>
      <c r="CW1164" s="6"/>
      <c r="CX1164" s="6"/>
    </row>
    <row r="1165" spans="1:102" ht="30.75" customHeight="1">
      <c r="A1165" s="131">
        <v>34</v>
      </c>
      <c r="B1165" s="13" t="s">
        <v>59</v>
      </c>
      <c r="C1165" s="124" t="s">
        <v>20</v>
      </c>
      <c r="D1165" s="131" t="s">
        <v>47</v>
      </c>
      <c r="E1165" s="135">
        <v>55.58</v>
      </c>
      <c r="F1165" s="16">
        <v>80</v>
      </c>
      <c r="G1165" s="14">
        <f t="shared" si="1609"/>
        <v>4446.3999999999996</v>
      </c>
      <c r="H1165" s="18">
        <v>44377</v>
      </c>
      <c r="I1165" s="84">
        <v>44266</v>
      </c>
      <c r="J1165" s="134">
        <v>309</v>
      </c>
      <c r="K1165" s="141">
        <v>80</v>
      </c>
      <c r="L1165" s="14">
        <f t="shared" si="1610"/>
        <v>4446.3999999999996</v>
      </c>
      <c r="M1165" s="141">
        <v>226</v>
      </c>
      <c r="N1165" s="18">
        <v>44259</v>
      </c>
      <c r="O1165" s="141">
        <f t="shared" si="1567"/>
        <v>80</v>
      </c>
      <c r="P1165" s="19">
        <f t="shared" si="1611"/>
        <v>4446.3999999999996</v>
      </c>
      <c r="Q1165" s="131"/>
      <c r="R1165" s="17"/>
      <c r="S1165" s="28"/>
      <c r="T1165" s="28"/>
      <c r="U1165" s="16">
        <v>0</v>
      </c>
      <c r="V1165" s="14">
        <f t="shared" si="1612"/>
        <v>0</v>
      </c>
      <c r="W1165" s="71"/>
      <c r="X1165" s="83">
        <f t="shared" si="1617"/>
        <v>4446.3999999999996</v>
      </c>
      <c r="Y1165" s="5"/>
      <c r="Z1165" s="5"/>
      <c r="AA1165" s="5"/>
      <c r="AF1165" s="22"/>
      <c r="AG1165" s="22"/>
      <c r="AH1165" s="6"/>
      <c r="AI1165" s="6"/>
      <c r="AJ1165" s="6"/>
      <c r="AK1165" s="6"/>
      <c r="AL1165" s="6"/>
      <c r="AM1165" s="6"/>
      <c r="AN1165" s="6"/>
      <c r="AO1165" s="6"/>
      <c r="AP1165" s="6"/>
      <c r="AQ1165" s="6"/>
      <c r="AR1165" s="6"/>
      <c r="AS1165" s="6"/>
      <c r="AT1165" s="6"/>
      <c r="AU1165" s="6"/>
      <c r="AV1165" s="6"/>
      <c r="AW1165" s="6"/>
      <c r="AX1165" s="6"/>
      <c r="AY1165" s="6"/>
      <c r="AZ1165" s="6"/>
      <c r="BA1165" s="6"/>
      <c r="BB1165" s="6"/>
      <c r="BC1165" s="6"/>
      <c r="BD1165" s="6"/>
      <c r="BE1165" s="6"/>
      <c r="BF1165" s="6"/>
      <c r="BG1165" s="6"/>
      <c r="BH1165" s="6"/>
      <c r="BI1165" s="6"/>
      <c r="BJ1165" s="6"/>
      <c r="BK1165" s="6"/>
      <c r="BL1165" s="6"/>
      <c r="BM1165" s="6"/>
      <c r="BN1165" s="6"/>
      <c r="BO1165" s="6"/>
      <c r="BP1165" s="6"/>
      <c r="BQ1165" s="6"/>
      <c r="BR1165" s="6"/>
      <c r="BS1165" s="6"/>
      <c r="BT1165" s="6"/>
      <c r="BU1165" s="6"/>
      <c r="BV1165" s="6"/>
      <c r="BW1165" s="6"/>
      <c r="BX1165" s="6"/>
      <c r="BY1165" s="6"/>
      <c r="BZ1165" s="6"/>
      <c r="CA1165" s="6"/>
      <c r="CB1165" s="6"/>
      <c r="CC1165" s="6"/>
      <c r="CD1165" s="6"/>
      <c r="CE1165" s="6"/>
      <c r="CF1165" s="6"/>
      <c r="CG1165" s="6"/>
      <c r="CH1165" s="6"/>
      <c r="CI1165" s="6"/>
      <c r="CJ1165" s="6"/>
      <c r="CK1165" s="6"/>
      <c r="CL1165" s="6"/>
      <c r="CM1165" s="6"/>
      <c r="CN1165" s="6"/>
      <c r="CO1165" s="6"/>
      <c r="CP1165" s="6"/>
      <c r="CQ1165" s="6"/>
      <c r="CR1165" s="6"/>
      <c r="CS1165" s="6"/>
      <c r="CT1165" s="6"/>
      <c r="CU1165" s="6"/>
      <c r="CV1165" s="6"/>
      <c r="CW1165" s="6"/>
      <c r="CX1165" s="6"/>
    </row>
    <row r="1166" spans="1:102" ht="44.25" customHeight="1">
      <c r="A1166" s="131">
        <v>35</v>
      </c>
      <c r="B1166" s="13" t="s">
        <v>58</v>
      </c>
      <c r="C1166" s="124" t="s">
        <v>20</v>
      </c>
      <c r="D1166" s="131" t="s">
        <v>92</v>
      </c>
      <c r="E1166" s="135">
        <v>55.58</v>
      </c>
      <c r="F1166" s="16">
        <v>0</v>
      </c>
      <c r="G1166" s="14">
        <f t="shared" si="1565"/>
        <v>0</v>
      </c>
      <c r="H1166" s="18">
        <v>44316</v>
      </c>
      <c r="I1166" s="84">
        <v>44235</v>
      </c>
      <c r="J1166" s="134">
        <v>193</v>
      </c>
      <c r="K1166" s="141">
        <v>250</v>
      </c>
      <c r="L1166" s="14">
        <f t="shared" si="1566"/>
        <v>13895</v>
      </c>
      <c r="M1166" s="141">
        <v>1099</v>
      </c>
      <c r="N1166" s="18">
        <v>43754</v>
      </c>
      <c r="O1166" s="141">
        <f t="shared" si="1567"/>
        <v>0</v>
      </c>
      <c r="P1166" s="19">
        <f t="shared" si="1571"/>
        <v>0</v>
      </c>
      <c r="Q1166" s="131"/>
      <c r="R1166" s="17"/>
      <c r="S1166" s="28"/>
      <c r="T1166" s="28"/>
      <c r="U1166" s="16">
        <v>0</v>
      </c>
      <c r="V1166" s="14">
        <f t="shared" si="1569"/>
        <v>0</v>
      </c>
      <c r="W1166" s="71"/>
      <c r="X1166" s="83"/>
      <c r="AF1166" s="22"/>
      <c r="AG1166" s="22"/>
      <c r="AH1166" s="6"/>
      <c r="AI1166" s="6"/>
      <c r="AJ1166" s="6"/>
      <c r="AK1166" s="6"/>
      <c r="AL1166" s="6"/>
      <c r="AM1166" s="6"/>
      <c r="AN1166" s="6"/>
      <c r="AO1166" s="6"/>
      <c r="AP1166" s="6"/>
      <c r="AQ1166" s="6"/>
      <c r="AR1166" s="6"/>
      <c r="AS1166" s="6"/>
      <c r="AT1166" s="6"/>
      <c r="AU1166" s="6"/>
      <c r="AV1166" s="6"/>
      <c r="AW1166" s="6"/>
      <c r="AX1166" s="6"/>
      <c r="AY1166" s="6"/>
      <c r="AZ1166" s="6"/>
      <c r="BA1166" s="6"/>
      <c r="BB1166" s="6"/>
      <c r="BC1166" s="6"/>
      <c r="BD1166" s="6"/>
      <c r="BE1166" s="6"/>
      <c r="BF1166" s="6"/>
      <c r="BG1166" s="6"/>
      <c r="BH1166" s="6"/>
      <c r="BI1166" s="6"/>
      <c r="BJ1166" s="6"/>
      <c r="BK1166" s="6"/>
      <c r="BL1166" s="6"/>
      <c r="BM1166" s="6"/>
      <c r="BN1166" s="6"/>
      <c r="BO1166" s="6"/>
      <c r="BP1166" s="6"/>
      <c r="BQ1166" s="6"/>
      <c r="BR1166" s="6"/>
      <c r="BS1166" s="6"/>
      <c r="BT1166" s="6"/>
      <c r="BU1166" s="6"/>
      <c r="BV1166" s="6"/>
      <c r="BW1166" s="6"/>
      <c r="BX1166" s="6"/>
      <c r="BY1166" s="6"/>
      <c r="BZ1166" s="6"/>
      <c r="CA1166" s="6"/>
      <c r="CB1166" s="6"/>
      <c r="CC1166" s="6"/>
      <c r="CD1166" s="6"/>
      <c r="CE1166" s="6"/>
      <c r="CF1166" s="6"/>
      <c r="CG1166" s="6"/>
      <c r="CH1166" s="6"/>
      <c r="CI1166" s="6"/>
      <c r="CJ1166" s="6"/>
      <c r="CK1166" s="6"/>
      <c r="CL1166" s="6"/>
      <c r="CM1166" s="6"/>
      <c r="CN1166" s="6"/>
      <c r="CO1166" s="6"/>
      <c r="CP1166" s="6"/>
      <c r="CQ1166" s="6"/>
      <c r="CR1166" s="6"/>
      <c r="CS1166" s="6"/>
      <c r="CT1166" s="6"/>
      <c r="CU1166" s="6"/>
      <c r="CV1166" s="6"/>
      <c r="CW1166" s="6"/>
      <c r="CX1166" s="6"/>
    </row>
    <row r="1167" spans="1:102" ht="30.75" customHeight="1">
      <c r="A1167" s="35"/>
      <c r="B1167" s="36" t="s">
        <v>14</v>
      </c>
      <c r="C1167" s="128"/>
      <c r="D1167" s="41"/>
      <c r="E1167" s="41"/>
      <c r="F1167" s="88">
        <f>SUM(F1132:F1166)</f>
        <v>3767</v>
      </c>
      <c r="G1167" s="41">
        <f>SUM(G1132:G1166)</f>
        <v>119548.34000000001</v>
      </c>
      <c r="H1167" s="82"/>
      <c r="I1167" s="82"/>
      <c r="J1167" s="38"/>
      <c r="K1167" s="128">
        <f>SUM(K1132:K1166)</f>
        <v>12053</v>
      </c>
      <c r="L1167" s="41">
        <f>SUM(L1132:L1166)</f>
        <v>478416.73000000004</v>
      </c>
      <c r="M1167" s="128"/>
      <c r="N1167" s="82"/>
      <c r="O1167" s="128">
        <f>SUM(O1132:O1166)</f>
        <v>1733</v>
      </c>
      <c r="P1167" s="41">
        <f>SUM(P1132:P1166)</f>
        <v>57969.049999999996</v>
      </c>
      <c r="Q1167" s="133"/>
      <c r="R1167" s="41"/>
      <c r="S1167" s="133"/>
      <c r="T1167" s="133"/>
      <c r="U1167" s="88">
        <f>SUM(U1132:U1166)</f>
        <v>5158</v>
      </c>
      <c r="V1167" s="41">
        <f>SUM(V1132:V1166)</f>
        <v>274599.79000000004</v>
      </c>
      <c r="W1167" s="89"/>
      <c r="X1167" s="83">
        <f>G1167-V1167</f>
        <v>-155051.45000000001</v>
      </c>
      <c r="AF1167" s="22"/>
      <c r="AG1167" s="22"/>
      <c r="AH1167" s="6"/>
      <c r="AI1167" s="6"/>
      <c r="AJ1167" s="6"/>
      <c r="AK1167" s="6"/>
      <c r="AL1167" s="6"/>
      <c r="AM1167" s="6"/>
      <c r="AN1167" s="6"/>
      <c r="AO1167" s="6"/>
      <c r="AP1167" s="6"/>
      <c r="AQ1167" s="6"/>
      <c r="AR1167" s="6"/>
      <c r="AS1167" s="6"/>
      <c r="AT1167" s="6"/>
      <c r="AU1167" s="6"/>
      <c r="AV1167" s="6"/>
      <c r="AW1167" s="6"/>
      <c r="AX1167" s="6"/>
      <c r="AY1167" s="6"/>
      <c r="AZ1167" s="6"/>
      <c r="BA1167" s="6"/>
      <c r="BB1167" s="6"/>
      <c r="BC1167" s="6"/>
      <c r="BD1167" s="6"/>
      <c r="BE1167" s="6"/>
      <c r="BF1167" s="6"/>
      <c r="BG1167" s="6"/>
      <c r="BH1167" s="6"/>
      <c r="BI1167" s="6"/>
      <c r="BJ1167" s="6"/>
      <c r="BK1167" s="6"/>
      <c r="BL1167" s="6"/>
      <c r="BM1167" s="6"/>
      <c r="BN1167" s="6"/>
      <c r="BO1167" s="6"/>
      <c r="BP1167" s="6"/>
      <c r="BQ1167" s="6"/>
      <c r="BR1167" s="6"/>
      <c r="BS1167" s="6"/>
      <c r="BT1167" s="6"/>
      <c r="BU1167" s="6"/>
      <c r="BV1167" s="6"/>
      <c r="BW1167" s="6"/>
      <c r="BX1167" s="6"/>
      <c r="BY1167" s="6"/>
      <c r="BZ1167" s="6"/>
      <c r="CA1167" s="6"/>
      <c r="CB1167" s="6"/>
      <c r="CC1167" s="6"/>
      <c r="CD1167" s="6"/>
      <c r="CE1167" s="6"/>
      <c r="CF1167" s="6"/>
      <c r="CG1167" s="6"/>
      <c r="CH1167" s="6"/>
      <c r="CI1167" s="6"/>
      <c r="CJ1167" s="6"/>
      <c r="CK1167" s="6"/>
      <c r="CL1167" s="6"/>
      <c r="CM1167" s="6"/>
      <c r="CN1167" s="6"/>
      <c r="CO1167" s="6"/>
      <c r="CP1167" s="6"/>
      <c r="CQ1167" s="6"/>
      <c r="CR1167" s="6"/>
      <c r="CS1167" s="6"/>
      <c r="CT1167" s="6"/>
      <c r="CU1167" s="6"/>
      <c r="CV1167" s="6"/>
      <c r="CW1167" s="6"/>
      <c r="CX1167" s="6"/>
    </row>
    <row r="1168" spans="1:102" ht="38.25" customHeight="1">
      <c r="A1168" s="206" t="s">
        <v>87</v>
      </c>
      <c r="B1168" s="206"/>
      <c r="C1168" s="206"/>
      <c r="D1168" s="206"/>
      <c r="E1168" s="206"/>
      <c r="F1168" s="206"/>
      <c r="G1168" s="206"/>
      <c r="H1168" s="206"/>
      <c r="I1168" s="206"/>
      <c r="J1168" s="206"/>
      <c r="K1168" s="206"/>
      <c r="L1168" s="206"/>
      <c r="M1168" s="206"/>
      <c r="N1168" s="206"/>
      <c r="O1168" s="206"/>
      <c r="P1168" s="206"/>
      <c r="Q1168" s="206"/>
      <c r="R1168" s="206"/>
      <c r="S1168" s="206"/>
      <c r="T1168" s="206"/>
      <c r="U1168" s="206"/>
      <c r="V1168" s="206"/>
      <c r="W1168" s="99"/>
      <c r="X1168" s="83">
        <f>G1168-V1168</f>
        <v>0</v>
      </c>
      <c r="AF1168" s="22"/>
      <c r="AG1168" s="22"/>
      <c r="AH1168" s="6"/>
      <c r="AI1168" s="6"/>
      <c r="AJ1168" s="6"/>
      <c r="AK1168" s="6"/>
      <c r="AL1168" s="6"/>
      <c r="AM1168" s="6"/>
      <c r="AN1168" s="6"/>
      <c r="AO1168" s="6"/>
      <c r="AP1168" s="6"/>
      <c r="AQ1168" s="6"/>
      <c r="AR1168" s="6"/>
      <c r="AS1168" s="6"/>
      <c r="AT1168" s="6"/>
      <c r="AU1168" s="6"/>
      <c r="AV1168" s="6"/>
      <c r="AW1168" s="6"/>
      <c r="AX1168" s="6"/>
      <c r="AY1168" s="6"/>
      <c r="AZ1168" s="6"/>
      <c r="BA1168" s="6"/>
      <c r="BB1168" s="6"/>
      <c r="BC1168" s="6"/>
      <c r="BD1168" s="6"/>
      <c r="BE1168" s="6"/>
      <c r="BF1168" s="6"/>
      <c r="BG1168" s="6"/>
      <c r="BH1168" s="6"/>
      <c r="BI1168" s="6"/>
      <c r="BJ1168" s="6"/>
      <c r="BK1168" s="6"/>
      <c r="BL1168" s="6"/>
      <c r="BM1168" s="6"/>
      <c r="BN1168" s="6"/>
      <c r="BO1168" s="6"/>
      <c r="BP1168" s="6"/>
      <c r="BQ1168" s="6"/>
      <c r="BR1168" s="6"/>
      <c r="BS1168" s="6"/>
      <c r="BT1168" s="6"/>
      <c r="BU1168" s="6"/>
      <c r="BV1168" s="6"/>
      <c r="BW1168" s="6"/>
      <c r="BX1168" s="6"/>
      <c r="BY1168" s="6"/>
      <c r="BZ1168" s="6"/>
      <c r="CA1168" s="6"/>
      <c r="CB1168" s="6"/>
      <c r="CC1168" s="6"/>
      <c r="CD1168" s="6"/>
      <c r="CE1168" s="6"/>
      <c r="CF1168" s="6"/>
      <c r="CG1168" s="6"/>
      <c r="CH1168" s="6"/>
      <c r="CI1168" s="6"/>
      <c r="CJ1168" s="6"/>
      <c r="CK1168" s="6"/>
      <c r="CL1168" s="6"/>
      <c r="CM1168" s="6"/>
      <c r="CN1168" s="6"/>
      <c r="CO1168" s="6"/>
      <c r="CP1168" s="6"/>
      <c r="CQ1168" s="6"/>
      <c r="CR1168" s="6"/>
      <c r="CS1168" s="6"/>
      <c r="CT1168" s="6"/>
      <c r="CU1168" s="6"/>
      <c r="CV1168" s="6"/>
      <c r="CW1168" s="6"/>
      <c r="CX1168" s="6"/>
    </row>
    <row r="1169" spans="1:102" ht="46.5" customHeight="1">
      <c r="A1169" s="86">
        <v>1</v>
      </c>
      <c r="B1169" s="13" t="s">
        <v>39</v>
      </c>
      <c r="C1169" s="14" t="s">
        <v>20</v>
      </c>
      <c r="D1169" s="131" t="s">
        <v>71</v>
      </c>
      <c r="E1169" s="135">
        <v>3.2789999999999999</v>
      </c>
      <c r="F1169" s="16">
        <v>0</v>
      </c>
      <c r="G1169" s="17">
        <f t="shared" ref="G1169:G1174" si="1618">F1169*E1169</f>
        <v>0</v>
      </c>
      <c r="H1169" s="18">
        <v>44316</v>
      </c>
      <c r="I1169" s="12"/>
      <c r="J1169" s="134"/>
      <c r="K1169" s="141"/>
      <c r="L1169" s="14">
        <f t="shared" ref="L1169:L1174" si="1619">K1169*E1169</f>
        <v>0</v>
      </c>
      <c r="M1169" s="141">
        <v>1197</v>
      </c>
      <c r="N1169" s="18">
        <v>43761</v>
      </c>
      <c r="O1169" s="141">
        <f t="shared" ref="O1169:O1174" si="1620">F1169-U1169</f>
        <v>0</v>
      </c>
      <c r="P1169" s="19">
        <f t="shared" ref="P1169:P1174" si="1621">O1169*E1169</f>
        <v>0</v>
      </c>
      <c r="Q1169" s="131"/>
      <c r="R1169" s="17"/>
      <c r="S1169" s="28"/>
      <c r="T1169" s="28"/>
      <c r="U1169" s="16">
        <v>0</v>
      </c>
      <c r="V1169" s="14">
        <f t="shared" ref="V1169:V1174" si="1622">U1169*E1169</f>
        <v>0</v>
      </c>
      <c r="W1169" s="71"/>
      <c r="X1169" s="83"/>
      <c r="AF1169" s="22"/>
      <c r="AG1169" s="22"/>
      <c r="AH1169" s="6"/>
      <c r="AI1169" s="6"/>
      <c r="AJ1169" s="6"/>
      <c r="AK1169" s="6"/>
      <c r="AL1169" s="6"/>
      <c r="AM1169" s="6"/>
      <c r="AN1169" s="6"/>
      <c r="AO1169" s="6"/>
      <c r="AP1169" s="6"/>
      <c r="AQ1169" s="6"/>
      <c r="AR1169" s="6"/>
      <c r="AS1169" s="6"/>
      <c r="AT1169" s="6"/>
      <c r="AU1169" s="6"/>
      <c r="AV1169" s="6"/>
      <c r="AW1169" s="6"/>
      <c r="AX1169" s="6"/>
      <c r="AY1169" s="6"/>
      <c r="AZ1169" s="6"/>
      <c r="BA1169" s="6"/>
      <c r="BB1169" s="6"/>
      <c r="BC1169" s="6"/>
      <c r="BD1169" s="6"/>
      <c r="BE1169" s="6"/>
      <c r="BF1169" s="6"/>
      <c r="BG1169" s="6"/>
      <c r="BH1169" s="6"/>
      <c r="BI1169" s="6"/>
      <c r="BJ1169" s="6"/>
      <c r="BK1169" s="6"/>
      <c r="BL1169" s="6"/>
      <c r="BM1169" s="6"/>
      <c r="BN1169" s="6"/>
      <c r="BO1169" s="6"/>
      <c r="BP1169" s="6"/>
      <c r="BQ1169" s="6"/>
      <c r="BR1169" s="6"/>
      <c r="BS1169" s="6"/>
      <c r="BT1169" s="6"/>
      <c r="BU1169" s="6"/>
      <c r="BV1169" s="6"/>
      <c r="BW1169" s="6"/>
      <c r="BX1169" s="6"/>
      <c r="BY1169" s="6"/>
      <c r="BZ1169" s="6"/>
      <c r="CA1169" s="6"/>
      <c r="CB1169" s="6"/>
      <c r="CC1169" s="6"/>
      <c r="CD1169" s="6"/>
      <c r="CE1169" s="6"/>
      <c r="CF1169" s="6"/>
      <c r="CG1169" s="6"/>
      <c r="CH1169" s="6"/>
      <c r="CI1169" s="6"/>
      <c r="CJ1169" s="6"/>
      <c r="CK1169" s="6"/>
      <c r="CL1169" s="6"/>
      <c r="CM1169" s="6"/>
      <c r="CN1169" s="6"/>
      <c r="CO1169" s="6"/>
      <c r="CP1169" s="6"/>
      <c r="CQ1169" s="6"/>
      <c r="CR1169" s="6"/>
      <c r="CS1169" s="6"/>
      <c r="CT1169" s="6"/>
      <c r="CU1169" s="6"/>
      <c r="CV1169" s="6"/>
      <c r="CW1169" s="6"/>
      <c r="CX1169" s="6"/>
    </row>
    <row r="1170" spans="1:102" ht="44.25" customHeight="1">
      <c r="A1170" s="86">
        <v>2</v>
      </c>
      <c r="B1170" s="13" t="s">
        <v>49</v>
      </c>
      <c r="C1170" s="124" t="s">
        <v>20</v>
      </c>
      <c r="D1170" s="131" t="s">
        <v>92</v>
      </c>
      <c r="E1170" s="135">
        <v>55.58</v>
      </c>
      <c r="F1170" s="16">
        <v>0</v>
      </c>
      <c r="G1170" s="96">
        <f t="shared" si="1618"/>
        <v>0</v>
      </c>
      <c r="H1170" s="18">
        <v>44316</v>
      </c>
      <c r="I1170" s="12"/>
      <c r="J1170" s="134"/>
      <c r="K1170" s="141"/>
      <c r="L1170" s="14">
        <f t="shared" si="1619"/>
        <v>0</v>
      </c>
      <c r="M1170" s="141">
        <v>678</v>
      </c>
      <c r="N1170" s="18">
        <v>44019</v>
      </c>
      <c r="O1170" s="141">
        <f t="shared" si="1620"/>
        <v>0</v>
      </c>
      <c r="P1170" s="19">
        <f t="shared" si="1621"/>
        <v>0</v>
      </c>
      <c r="Q1170" s="131"/>
      <c r="R1170" s="17"/>
      <c r="S1170" s="28"/>
      <c r="T1170" s="28"/>
      <c r="U1170" s="16">
        <v>0</v>
      </c>
      <c r="V1170" s="14">
        <f>U1170*E1170</f>
        <v>0</v>
      </c>
      <c r="W1170" s="71"/>
      <c r="X1170" s="83"/>
      <c r="AF1170" s="22"/>
      <c r="AG1170" s="22"/>
      <c r="AH1170" s="6"/>
      <c r="AI1170" s="6"/>
      <c r="AJ1170" s="6"/>
      <c r="AK1170" s="6"/>
      <c r="AL1170" s="6"/>
      <c r="AM1170" s="6"/>
      <c r="AN1170" s="6"/>
      <c r="AO1170" s="6"/>
      <c r="AP1170" s="6"/>
      <c r="AQ1170" s="6"/>
      <c r="AR1170" s="6"/>
      <c r="AS1170" s="6"/>
      <c r="AT1170" s="6"/>
      <c r="AU1170" s="6"/>
      <c r="AV1170" s="6"/>
      <c r="AW1170" s="6"/>
      <c r="AX1170" s="6"/>
      <c r="AY1170" s="6"/>
      <c r="AZ1170" s="6"/>
      <c r="BA1170" s="6"/>
      <c r="BB1170" s="6"/>
      <c r="BC1170" s="6"/>
      <c r="BD1170" s="6"/>
      <c r="BE1170" s="6"/>
      <c r="BF1170" s="6"/>
      <c r="BG1170" s="6"/>
      <c r="BH1170" s="6"/>
      <c r="BI1170" s="6"/>
      <c r="BJ1170" s="6"/>
      <c r="BK1170" s="6"/>
      <c r="BL1170" s="6"/>
      <c r="BM1170" s="6"/>
      <c r="BN1170" s="6"/>
      <c r="BO1170" s="6"/>
      <c r="BP1170" s="6"/>
      <c r="BQ1170" s="6"/>
      <c r="BR1170" s="6"/>
      <c r="BS1170" s="6"/>
      <c r="BT1170" s="6"/>
      <c r="BU1170" s="6"/>
      <c r="BV1170" s="6"/>
      <c r="BW1170" s="6"/>
      <c r="BX1170" s="6"/>
      <c r="BY1170" s="6"/>
      <c r="BZ1170" s="6"/>
      <c r="CA1170" s="6"/>
      <c r="CB1170" s="6"/>
      <c r="CC1170" s="6"/>
      <c r="CD1170" s="6"/>
      <c r="CE1170" s="6"/>
      <c r="CF1170" s="6"/>
      <c r="CG1170" s="6"/>
      <c r="CH1170" s="6"/>
      <c r="CI1170" s="6"/>
      <c r="CJ1170" s="6"/>
      <c r="CK1170" s="6"/>
      <c r="CL1170" s="6"/>
      <c r="CM1170" s="6"/>
      <c r="CN1170" s="6"/>
      <c r="CO1170" s="6"/>
      <c r="CP1170" s="6"/>
      <c r="CQ1170" s="6"/>
      <c r="CR1170" s="6"/>
      <c r="CS1170" s="6"/>
      <c r="CT1170" s="6"/>
      <c r="CU1170" s="6"/>
      <c r="CV1170" s="6"/>
      <c r="CW1170" s="6"/>
      <c r="CX1170" s="6"/>
    </row>
    <row r="1171" spans="1:102" ht="26.25" customHeight="1">
      <c r="A1171" s="86">
        <v>3</v>
      </c>
      <c r="B1171" s="13" t="s">
        <v>35</v>
      </c>
      <c r="C1171" s="14" t="s">
        <v>20</v>
      </c>
      <c r="D1171" s="131" t="s">
        <v>74</v>
      </c>
      <c r="E1171" s="14">
        <v>16.91</v>
      </c>
      <c r="F1171" s="131">
        <v>0</v>
      </c>
      <c r="G1171" s="96">
        <f t="shared" si="1618"/>
        <v>0</v>
      </c>
      <c r="H1171" s="18">
        <v>44330</v>
      </c>
      <c r="I1171" s="12"/>
      <c r="J1171" s="134"/>
      <c r="K1171" s="34"/>
      <c r="L1171" s="85">
        <f t="shared" si="1619"/>
        <v>0</v>
      </c>
      <c r="M1171" s="141">
        <v>1197</v>
      </c>
      <c r="N1171" s="18">
        <v>43761</v>
      </c>
      <c r="O1171" s="141">
        <f t="shared" si="1620"/>
        <v>0</v>
      </c>
      <c r="P1171" s="19">
        <f t="shared" si="1621"/>
        <v>0</v>
      </c>
      <c r="Q1171" s="131"/>
      <c r="R1171" s="131"/>
      <c r="S1171" s="131"/>
      <c r="T1171" s="131"/>
      <c r="U1171" s="131">
        <v>0</v>
      </c>
      <c r="V1171" s="17">
        <f t="shared" si="1622"/>
        <v>0</v>
      </c>
      <c r="W1171" s="81"/>
      <c r="X1171" s="83"/>
      <c r="AF1171" s="22"/>
      <c r="AG1171" s="22"/>
      <c r="AH1171" s="6"/>
      <c r="AI1171" s="6"/>
      <c r="AJ1171" s="6"/>
      <c r="AK1171" s="6"/>
      <c r="AL1171" s="6"/>
      <c r="AM1171" s="6"/>
      <c r="AN1171" s="6"/>
      <c r="AO1171" s="6"/>
      <c r="AP1171" s="6"/>
      <c r="AQ1171" s="6"/>
      <c r="AR1171" s="6"/>
      <c r="AS1171" s="6"/>
      <c r="AT1171" s="6"/>
      <c r="AU1171" s="6"/>
      <c r="AV1171" s="6"/>
      <c r="AW1171" s="6"/>
      <c r="AX1171" s="6"/>
      <c r="AY1171" s="6"/>
      <c r="AZ1171" s="6"/>
      <c r="BA1171" s="6"/>
      <c r="BB1171" s="6"/>
      <c r="BC1171" s="6"/>
      <c r="BD1171" s="6"/>
      <c r="BE1171" s="6"/>
      <c r="BF1171" s="6"/>
      <c r="BG1171" s="6"/>
      <c r="BH1171" s="6"/>
      <c r="BI1171" s="6"/>
      <c r="BJ1171" s="6"/>
      <c r="BK1171" s="6"/>
      <c r="BL1171" s="6"/>
      <c r="BM1171" s="6"/>
      <c r="BN1171" s="6"/>
      <c r="BO1171" s="6"/>
      <c r="BP1171" s="6"/>
      <c r="BQ1171" s="6"/>
      <c r="BR1171" s="6"/>
      <c r="BS1171" s="6"/>
      <c r="BT1171" s="6"/>
      <c r="BU1171" s="6"/>
      <c r="BV1171" s="6"/>
      <c r="BW1171" s="6"/>
      <c r="BX1171" s="6"/>
      <c r="BY1171" s="6"/>
      <c r="BZ1171" s="6"/>
      <c r="CA1171" s="6"/>
      <c r="CB1171" s="6"/>
      <c r="CC1171" s="6"/>
      <c r="CD1171" s="6"/>
      <c r="CE1171" s="6"/>
      <c r="CF1171" s="6"/>
      <c r="CG1171" s="6"/>
      <c r="CH1171" s="6"/>
      <c r="CI1171" s="6"/>
      <c r="CJ1171" s="6"/>
      <c r="CK1171" s="6"/>
      <c r="CL1171" s="6"/>
      <c r="CM1171" s="6"/>
      <c r="CN1171" s="6"/>
      <c r="CO1171" s="6"/>
      <c r="CP1171" s="6"/>
      <c r="CQ1171" s="6"/>
      <c r="CR1171" s="6"/>
      <c r="CS1171" s="6"/>
      <c r="CT1171" s="6"/>
      <c r="CU1171" s="6"/>
      <c r="CV1171" s="6"/>
      <c r="CW1171" s="6"/>
      <c r="CX1171" s="6"/>
    </row>
    <row r="1172" spans="1:102" ht="34.5" customHeight="1">
      <c r="A1172" s="86">
        <v>4</v>
      </c>
      <c r="B1172" s="31" t="s">
        <v>77</v>
      </c>
      <c r="C1172" s="131" t="s">
        <v>20</v>
      </c>
      <c r="D1172" s="131" t="s">
        <v>154</v>
      </c>
      <c r="E1172" s="32">
        <v>5.4969999999999999</v>
      </c>
      <c r="F1172" s="16">
        <v>19</v>
      </c>
      <c r="G1172" s="17">
        <f t="shared" si="1618"/>
        <v>104.443</v>
      </c>
      <c r="H1172" s="33">
        <v>44412</v>
      </c>
      <c r="I1172" s="84">
        <v>44279</v>
      </c>
      <c r="J1172" s="134">
        <v>567</v>
      </c>
      <c r="K1172" s="34">
        <v>20</v>
      </c>
      <c r="L1172" s="14">
        <f t="shared" si="1619"/>
        <v>109.94</v>
      </c>
      <c r="M1172" s="141">
        <v>678</v>
      </c>
      <c r="N1172" s="18">
        <v>44019</v>
      </c>
      <c r="O1172" s="141">
        <f t="shared" si="1620"/>
        <v>2</v>
      </c>
      <c r="P1172" s="19">
        <f t="shared" si="1621"/>
        <v>10.994</v>
      </c>
      <c r="Q1172" s="20"/>
      <c r="R1172" s="17"/>
      <c r="S1172" s="124"/>
      <c r="T1172" s="124"/>
      <c r="U1172" s="16">
        <v>17</v>
      </c>
      <c r="V1172" s="14">
        <f t="shared" si="1622"/>
        <v>93.448999999999998</v>
      </c>
      <c r="W1172" s="71"/>
      <c r="X1172" s="83">
        <f t="shared" ref="X1172" si="1623">G1172-V1172</f>
        <v>10.994</v>
      </c>
      <c r="AF1172" s="22"/>
      <c r="AG1172" s="22"/>
      <c r="AH1172" s="6"/>
      <c r="AI1172" s="6"/>
      <c r="AJ1172" s="6"/>
      <c r="AK1172" s="6"/>
      <c r="AL1172" s="6"/>
      <c r="AM1172" s="6"/>
      <c r="AN1172" s="6"/>
      <c r="AO1172" s="6"/>
      <c r="AP1172" s="6"/>
      <c r="AQ1172" s="6"/>
      <c r="AR1172" s="6"/>
      <c r="AS1172" s="6"/>
      <c r="AT1172" s="6"/>
      <c r="AU1172" s="6"/>
      <c r="AV1172" s="6"/>
      <c r="AW1172" s="6"/>
      <c r="AX1172" s="6"/>
      <c r="AY1172" s="6"/>
      <c r="AZ1172" s="6"/>
      <c r="BA1172" s="6"/>
      <c r="BB1172" s="6"/>
      <c r="BC1172" s="6"/>
      <c r="BD1172" s="6"/>
      <c r="BE1172" s="6"/>
      <c r="BF1172" s="6"/>
      <c r="BG1172" s="6"/>
      <c r="BH1172" s="6"/>
      <c r="BI1172" s="6"/>
      <c r="BJ1172" s="6"/>
      <c r="BK1172" s="6"/>
      <c r="BL1172" s="6"/>
      <c r="BM1172" s="6"/>
      <c r="BN1172" s="6"/>
      <c r="BO1172" s="6"/>
      <c r="BP1172" s="6"/>
      <c r="BQ1172" s="6"/>
      <c r="BR1172" s="6"/>
      <c r="BS1172" s="6"/>
      <c r="BT1172" s="6"/>
      <c r="BU1172" s="6"/>
      <c r="BV1172" s="6"/>
      <c r="BW1172" s="6"/>
      <c r="BX1172" s="6"/>
      <c r="BY1172" s="6"/>
      <c r="BZ1172" s="6"/>
      <c r="CA1172" s="6"/>
      <c r="CB1172" s="6"/>
      <c r="CC1172" s="6"/>
      <c r="CD1172" s="6"/>
      <c r="CE1172" s="6"/>
      <c r="CF1172" s="6"/>
      <c r="CG1172" s="6"/>
      <c r="CH1172" s="6"/>
      <c r="CI1172" s="6"/>
      <c r="CJ1172" s="6"/>
      <c r="CK1172" s="6"/>
      <c r="CL1172" s="6"/>
      <c r="CM1172" s="6"/>
      <c r="CN1172" s="6"/>
      <c r="CO1172" s="6"/>
      <c r="CP1172" s="6"/>
      <c r="CQ1172" s="6"/>
      <c r="CR1172" s="6"/>
      <c r="CS1172" s="6"/>
      <c r="CT1172" s="6"/>
      <c r="CU1172" s="6"/>
      <c r="CV1172" s="6"/>
      <c r="CW1172" s="6"/>
      <c r="CX1172" s="6"/>
    </row>
    <row r="1173" spans="1:102" ht="34.5" customHeight="1">
      <c r="A1173" s="86">
        <v>5</v>
      </c>
      <c r="B1173" s="31" t="s">
        <v>42</v>
      </c>
      <c r="C1173" s="14" t="s">
        <v>20</v>
      </c>
      <c r="D1173" s="131" t="s">
        <v>109</v>
      </c>
      <c r="E1173" s="96">
        <v>123.47</v>
      </c>
      <c r="F1173" s="16">
        <v>10</v>
      </c>
      <c r="G1173" s="14">
        <f t="shared" si="1618"/>
        <v>1234.7</v>
      </c>
      <c r="H1173" s="18">
        <v>44469</v>
      </c>
      <c r="I1173" s="84">
        <v>44279</v>
      </c>
      <c r="J1173" s="134">
        <v>567</v>
      </c>
      <c r="K1173" s="134">
        <v>10</v>
      </c>
      <c r="L1173" s="14">
        <f t="shared" si="1619"/>
        <v>1234.7</v>
      </c>
      <c r="M1173" s="141">
        <v>678</v>
      </c>
      <c r="N1173" s="18">
        <v>44019</v>
      </c>
      <c r="O1173" s="16">
        <f>K1173-U1173</f>
        <v>0</v>
      </c>
      <c r="P1173" s="19">
        <f t="shared" si="1621"/>
        <v>0</v>
      </c>
      <c r="Q1173" s="97"/>
      <c r="R1173" s="14"/>
      <c r="S1173" s="14"/>
      <c r="T1173" s="14"/>
      <c r="U1173" s="16">
        <v>10</v>
      </c>
      <c r="V1173" s="14">
        <f t="shared" si="1622"/>
        <v>1234.7</v>
      </c>
      <c r="W1173" s="71"/>
      <c r="X1173" s="83"/>
      <c r="AF1173" s="22"/>
      <c r="AG1173" s="22"/>
      <c r="AH1173" s="6"/>
      <c r="AI1173" s="6"/>
      <c r="AJ1173" s="6"/>
      <c r="AK1173" s="6"/>
      <c r="AL1173" s="6"/>
      <c r="AM1173" s="6"/>
      <c r="AN1173" s="6"/>
      <c r="AO1173" s="6"/>
      <c r="AP1173" s="6"/>
      <c r="AQ1173" s="6"/>
      <c r="AR1173" s="6"/>
      <c r="AS1173" s="6"/>
      <c r="AT1173" s="6"/>
      <c r="AU1173" s="6"/>
      <c r="AV1173" s="6"/>
      <c r="AW1173" s="6"/>
      <c r="AX1173" s="6"/>
      <c r="AY1173" s="6"/>
      <c r="AZ1173" s="6"/>
      <c r="BA1173" s="6"/>
      <c r="BB1173" s="6"/>
      <c r="BC1173" s="6"/>
      <c r="BD1173" s="6"/>
      <c r="BE1173" s="6"/>
      <c r="BF1173" s="6"/>
      <c r="BG1173" s="6"/>
      <c r="BH1173" s="6"/>
      <c r="BI1173" s="6"/>
      <c r="BJ1173" s="6"/>
      <c r="BK1173" s="6"/>
      <c r="BL1173" s="6"/>
      <c r="BM1173" s="6"/>
      <c r="BN1173" s="6"/>
      <c r="BO1173" s="6"/>
      <c r="BP1173" s="6"/>
      <c r="BQ1173" s="6"/>
      <c r="BR1173" s="6"/>
      <c r="BS1173" s="6"/>
      <c r="BT1173" s="6"/>
      <c r="BU1173" s="6"/>
      <c r="BV1173" s="6"/>
      <c r="BW1173" s="6"/>
      <c r="BX1173" s="6"/>
      <c r="BY1173" s="6"/>
      <c r="BZ1173" s="6"/>
      <c r="CA1173" s="6"/>
      <c r="CB1173" s="6"/>
      <c r="CC1173" s="6"/>
      <c r="CD1173" s="6"/>
      <c r="CE1173" s="6"/>
      <c r="CF1173" s="6"/>
      <c r="CG1173" s="6"/>
      <c r="CH1173" s="6"/>
      <c r="CI1173" s="6"/>
      <c r="CJ1173" s="6"/>
      <c r="CK1173" s="6"/>
      <c r="CL1173" s="6"/>
      <c r="CM1173" s="6"/>
      <c r="CN1173" s="6"/>
      <c r="CO1173" s="6"/>
      <c r="CP1173" s="6"/>
      <c r="CQ1173" s="6"/>
      <c r="CR1173" s="6"/>
      <c r="CS1173" s="6"/>
      <c r="CT1173" s="6"/>
      <c r="CU1173" s="6"/>
      <c r="CV1173" s="6"/>
      <c r="CW1173" s="6"/>
      <c r="CX1173" s="6"/>
    </row>
    <row r="1174" spans="1:102" ht="38.25" customHeight="1">
      <c r="A1174" s="86">
        <v>6</v>
      </c>
      <c r="B1174" s="31" t="s">
        <v>42</v>
      </c>
      <c r="C1174" s="14" t="s">
        <v>20</v>
      </c>
      <c r="D1174" s="131" t="s">
        <v>107</v>
      </c>
      <c r="E1174" s="96">
        <v>123.47</v>
      </c>
      <c r="F1174" s="16">
        <v>6</v>
      </c>
      <c r="G1174" s="14">
        <f t="shared" si="1618"/>
        <v>740.81999999999994</v>
      </c>
      <c r="H1174" s="18">
        <v>44439</v>
      </c>
      <c r="I1174" s="12"/>
      <c r="J1174" s="134"/>
      <c r="K1174" s="141"/>
      <c r="L1174" s="14">
        <f t="shared" si="1619"/>
        <v>0</v>
      </c>
      <c r="M1174" s="141">
        <v>678</v>
      </c>
      <c r="N1174" s="18">
        <v>44019</v>
      </c>
      <c r="O1174" s="141">
        <f t="shared" si="1620"/>
        <v>4</v>
      </c>
      <c r="P1174" s="19">
        <f t="shared" si="1621"/>
        <v>493.88</v>
      </c>
      <c r="Q1174" s="97"/>
      <c r="R1174" s="14"/>
      <c r="S1174" s="14"/>
      <c r="T1174" s="14"/>
      <c r="U1174" s="16">
        <v>2</v>
      </c>
      <c r="V1174" s="14">
        <f t="shared" si="1622"/>
        <v>246.94</v>
      </c>
      <c r="W1174" s="71"/>
      <c r="X1174" s="83"/>
      <c r="AF1174" s="22"/>
      <c r="AG1174" s="22"/>
      <c r="AH1174" s="6"/>
      <c r="AI1174" s="6"/>
      <c r="AJ1174" s="6"/>
      <c r="AK1174" s="6"/>
      <c r="AL1174" s="6"/>
      <c r="AM1174" s="6"/>
      <c r="AN1174" s="6"/>
      <c r="AO1174" s="6"/>
      <c r="AP1174" s="6"/>
      <c r="AQ1174" s="6"/>
      <c r="AR1174" s="6"/>
      <c r="AS1174" s="6"/>
      <c r="AT1174" s="6"/>
      <c r="AU1174" s="6"/>
      <c r="AV1174" s="6"/>
      <c r="AW1174" s="6"/>
      <c r="AX1174" s="6"/>
      <c r="AY1174" s="6"/>
      <c r="AZ1174" s="6"/>
      <c r="BA1174" s="6"/>
      <c r="BB1174" s="6"/>
      <c r="BC1174" s="6"/>
      <c r="BD1174" s="6"/>
      <c r="BE1174" s="6"/>
      <c r="BF1174" s="6"/>
      <c r="BG1174" s="6"/>
      <c r="BH1174" s="6"/>
      <c r="BI1174" s="6"/>
      <c r="BJ1174" s="6"/>
      <c r="BK1174" s="6"/>
      <c r="BL1174" s="6"/>
      <c r="BM1174" s="6"/>
      <c r="BN1174" s="6"/>
      <c r="BO1174" s="6"/>
      <c r="BP1174" s="6"/>
      <c r="BQ1174" s="6"/>
      <c r="BR1174" s="6"/>
      <c r="BS1174" s="6"/>
      <c r="BT1174" s="6"/>
      <c r="BU1174" s="6"/>
      <c r="BV1174" s="6"/>
      <c r="BW1174" s="6"/>
      <c r="BX1174" s="6"/>
      <c r="BY1174" s="6"/>
      <c r="BZ1174" s="6"/>
      <c r="CA1174" s="6"/>
      <c r="CB1174" s="6"/>
      <c r="CC1174" s="6"/>
      <c r="CD1174" s="6"/>
      <c r="CE1174" s="6"/>
      <c r="CF1174" s="6"/>
      <c r="CG1174" s="6"/>
      <c r="CH1174" s="6"/>
      <c r="CI1174" s="6"/>
      <c r="CJ1174" s="6"/>
      <c r="CK1174" s="6"/>
      <c r="CL1174" s="6"/>
      <c r="CM1174" s="6"/>
      <c r="CN1174" s="6"/>
      <c r="CO1174" s="6"/>
      <c r="CP1174" s="6"/>
      <c r="CQ1174" s="6"/>
      <c r="CR1174" s="6"/>
      <c r="CS1174" s="6"/>
      <c r="CT1174" s="6"/>
      <c r="CU1174" s="6"/>
      <c r="CV1174" s="6"/>
      <c r="CW1174" s="6"/>
      <c r="CX1174" s="6"/>
    </row>
    <row r="1175" spans="1:102">
      <c r="A1175" s="35"/>
      <c r="B1175" s="36" t="s">
        <v>14</v>
      </c>
      <c r="C1175" s="128"/>
      <c r="D1175" s="41"/>
      <c r="E1175" s="41"/>
      <c r="F1175" s="88">
        <f>SUM(F1169:F1174)</f>
        <v>35</v>
      </c>
      <c r="G1175" s="41">
        <f>SUM(G1169:G1174)</f>
        <v>2079.9629999999997</v>
      </c>
      <c r="H1175" s="82"/>
      <c r="I1175" s="82"/>
      <c r="J1175" s="38"/>
      <c r="K1175" s="128">
        <f>SUM(K1169:K1174)</f>
        <v>30</v>
      </c>
      <c r="L1175" s="41">
        <f>SUM(L1169:L1174)</f>
        <v>1344.64</v>
      </c>
      <c r="M1175" s="128"/>
      <c r="N1175" s="82"/>
      <c r="O1175" s="128">
        <f>SUM(O1169:O1174)</f>
        <v>6</v>
      </c>
      <c r="P1175" s="94">
        <f>SUM(P1169:P1174)</f>
        <v>504.87400000000002</v>
      </c>
      <c r="Q1175" s="133"/>
      <c r="R1175" s="133"/>
      <c r="S1175" s="133"/>
      <c r="T1175" s="133"/>
      <c r="U1175" s="88">
        <f>SUM(U1169:U1174)</f>
        <v>29</v>
      </c>
      <c r="V1175" s="41">
        <f>SUM(V1169:V1174)</f>
        <v>1575.0890000000002</v>
      </c>
      <c r="W1175" s="89"/>
      <c r="X1175" s="83">
        <f>G1175-V1175</f>
        <v>504.87399999999957</v>
      </c>
      <c r="AF1175" s="22"/>
      <c r="AG1175" s="22"/>
      <c r="AH1175" s="6"/>
      <c r="AI1175" s="6"/>
      <c r="AJ1175" s="6"/>
      <c r="AK1175" s="6"/>
      <c r="AL1175" s="6"/>
      <c r="AM1175" s="6"/>
      <c r="AN1175" s="6"/>
      <c r="AO1175" s="6"/>
      <c r="AP1175" s="6"/>
      <c r="AQ1175" s="6"/>
      <c r="AR1175" s="6"/>
      <c r="AS1175" s="6"/>
      <c r="AT1175" s="6"/>
      <c r="AU1175" s="6"/>
      <c r="AV1175" s="6"/>
      <c r="AW1175" s="6"/>
      <c r="AX1175" s="6"/>
      <c r="AY1175" s="6"/>
      <c r="AZ1175" s="6"/>
      <c r="BA1175" s="6"/>
      <c r="BB1175" s="6"/>
      <c r="BC1175" s="6"/>
      <c r="BD1175" s="6"/>
      <c r="BE1175" s="6"/>
      <c r="BF1175" s="6"/>
      <c r="BG1175" s="6"/>
      <c r="BH1175" s="6"/>
      <c r="BI1175" s="6"/>
      <c r="BJ1175" s="6"/>
      <c r="BK1175" s="6"/>
      <c r="BL1175" s="6"/>
      <c r="BM1175" s="6"/>
      <c r="BN1175" s="6"/>
      <c r="BO1175" s="6"/>
      <c r="BP1175" s="6"/>
      <c r="BQ1175" s="6"/>
      <c r="BR1175" s="6"/>
      <c r="BS1175" s="6"/>
      <c r="BT1175" s="6"/>
      <c r="BU1175" s="6"/>
      <c r="BV1175" s="6"/>
      <c r="BW1175" s="6"/>
      <c r="BX1175" s="6"/>
      <c r="BY1175" s="6"/>
      <c r="BZ1175" s="6"/>
      <c r="CA1175" s="6"/>
      <c r="CB1175" s="6"/>
      <c r="CC1175" s="6"/>
      <c r="CD1175" s="6"/>
      <c r="CE1175" s="6"/>
      <c r="CF1175" s="6"/>
      <c r="CG1175" s="6"/>
      <c r="CH1175" s="6"/>
      <c r="CI1175" s="6"/>
      <c r="CJ1175" s="6"/>
      <c r="CK1175" s="6"/>
      <c r="CL1175" s="6"/>
      <c r="CM1175" s="6"/>
      <c r="CN1175" s="6"/>
      <c r="CO1175" s="6"/>
      <c r="CP1175" s="6"/>
      <c r="CQ1175" s="6"/>
      <c r="CR1175" s="6"/>
      <c r="CS1175" s="6"/>
      <c r="CT1175" s="6"/>
      <c r="CU1175" s="6"/>
      <c r="CV1175" s="6"/>
      <c r="CW1175" s="6"/>
      <c r="CX1175" s="6"/>
    </row>
    <row r="1176" spans="1:102" ht="27" customHeight="1">
      <c r="A1176" s="206" t="s">
        <v>36</v>
      </c>
      <c r="B1176" s="206"/>
      <c r="C1176" s="206"/>
      <c r="D1176" s="206"/>
      <c r="E1176" s="206"/>
      <c r="F1176" s="206"/>
      <c r="G1176" s="206"/>
      <c r="H1176" s="206"/>
      <c r="I1176" s="206"/>
      <c r="J1176" s="206"/>
      <c r="K1176" s="206"/>
      <c r="L1176" s="206"/>
      <c r="M1176" s="206"/>
      <c r="N1176" s="206"/>
      <c r="O1176" s="206"/>
      <c r="P1176" s="206"/>
      <c r="Q1176" s="206"/>
      <c r="R1176" s="206"/>
      <c r="S1176" s="206"/>
      <c r="T1176" s="206"/>
      <c r="U1176" s="206"/>
      <c r="V1176" s="206"/>
      <c r="W1176" s="99"/>
      <c r="X1176" s="83">
        <f>G1176-V1176</f>
        <v>0</v>
      </c>
      <c r="AF1176" s="22"/>
      <c r="AG1176" s="22"/>
      <c r="AH1176" s="6"/>
      <c r="AI1176" s="6"/>
      <c r="AJ1176" s="6"/>
      <c r="AK1176" s="6"/>
      <c r="AL1176" s="6"/>
      <c r="AM1176" s="6"/>
      <c r="AN1176" s="6"/>
      <c r="AO1176" s="6"/>
      <c r="AP1176" s="6"/>
      <c r="AQ1176" s="6"/>
      <c r="AR1176" s="6"/>
      <c r="AS1176" s="6"/>
      <c r="AT1176" s="6"/>
      <c r="AU1176" s="6"/>
      <c r="AV1176" s="6"/>
      <c r="AW1176" s="6"/>
      <c r="AX1176" s="6"/>
      <c r="AY1176" s="6"/>
      <c r="AZ1176" s="6"/>
      <c r="BA1176" s="6"/>
      <c r="BB1176" s="6"/>
      <c r="BC1176" s="6"/>
      <c r="BD1176" s="6"/>
      <c r="BE1176" s="6"/>
      <c r="BF1176" s="6"/>
      <c r="BG1176" s="6"/>
      <c r="BH1176" s="6"/>
      <c r="BI1176" s="6"/>
      <c r="BJ1176" s="6"/>
      <c r="BK1176" s="6"/>
      <c r="BL1176" s="6"/>
      <c r="BM1176" s="6"/>
      <c r="BN1176" s="6"/>
      <c r="BO1176" s="6"/>
      <c r="BP1176" s="6"/>
      <c r="BQ1176" s="6"/>
      <c r="BR1176" s="6"/>
      <c r="BS1176" s="6"/>
      <c r="BT1176" s="6"/>
      <c r="BU1176" s="6"/>
      <c r="BV1176" s="6"/>
      <c r="BW1176" s="6"/>
      <c r="BX1176" s="6"/>
      <c r="BY1176" s="6"/>
      <c r="BZ1176" s="6"/>
      <c r="CA1176" s="6"/>
      <c r="CB1176" s="6"/>
      <c r="CC1176" s="6"/>
      <c r="CD1176" s="6"/>
      <c r="CE1176" s="6"/>
      <c r="CF1176" s="6"/>
      <c r="CG1176" s="6"/>
      <c r="CH1176" s="6"/>
      <c r="CI1176" s="6"/>
      <c r="CJ1176" s="6"/>
      <c r="CK1176" s="6"/>
      <c r="CL1176" s="6"/>
      <c r="CM1176" s="6"/>
      <c r="CN1176" s="6"/>
      <c r="CO1176" s="6"/>
      <c r="CP1176" s="6"/>
      <c r="CQ1176" s="6"/>
      <c r="CR1176" s="6"/>
      <c r="CS1176" s="6"/>
      <c r="CT1176" s="6"/>
      <c r="CU1176" s="6"/>
      <c r="CV1176" s="6"/>
      <c r="CW1176" s="6"/>
      <c r="CX1176" s="6"/>
    </row>
    <row r="1177" spans="1:102" ht="50.25" customHeight="1">
      <c r="A1177" s="136">
        <v>1</v>
      </c>
      <c r="B1177" s="13" t="s">
        <v>45</v>
      </c>
      <c r="C1177" s="14" t="s">
        <v>20</v>
      </c>
      <c r="D1177" s="131" t="s">
        <v>128</v>
      </c>
      <c r="E1177" s="96">
        <v>5.08</v>
      </c>
      <c r="F1177" s="141">
        <v>0</v>
      </c>
      <c r="G1177" s="14">
        <f t="shared" ref="G1177:G1183" si="1624">F1177*E1177</f>
        <v>0</v>
      </c>
      <c r="H1177" s="18">
        <v>44469</v>
      </c>
      <c r="I1177" s="12">
        <v>44257</v>
      </c>
      <c r="J1177" s="134">
        <v>277</v>
      </c>
      <c r="K1177" s="141">
        <v>10</v>
      </c>
      <c r="L1177" s="14">
        <f t="shared" ref="L1177:L1183" si="1625">K1177*E1177</f>
        <v>50.8</v>
      </c>
      <c r="M1177" s="141">
        <v>122</v>
      </c>
      <c r="N1177" s="18">
        <v>44238</v>
      </c>
      <c r="O1177" s="141">
        <f t="shared" ref="O1177:O1178" si="1626">F1177-U1177</f>
        <v>0</v>
      </c>
      <c r="P1177" s="19">
        <f>O1177*E1177</f>
        <v>0</v>
      </c>
      <c r="Q1177" s="97"/>
      <c r="R1177" s="14"/>
      <c r="S1177" s="14"/>
      <c r="T1177" s="14"/>
      <c r="U1177" s="141">
        <v>0</v>
      </c>
      <c r="V1177" s="14">
        <f t="shared" ref="V1177:V1183" si="1627">U1177*E1177</f>
        <v>0</v>
      </c>
      <c r="W1177" s="71"/>
      <c r="X1177" s="83"/>
      <c r="AF1177" s="22"/>
      <c r="AG1177" s="22"/>
      <c r="AH1177" s="6"/>
      <c r="AI1177" s="6"/>
      <c r="AJ1177" s="6"/>
      <c r="AK1177" s="6"/>
      <c r="AL1177" s="6"/>
      <c r="AM1177" s="6"/>
      <c r="AN1177" s="6"/>
      <c r="AO1177" s="6"/>
      <c r="AP1177" s="6"/>
      <c r="AQ1177" s="6"/>
      <c r="AR1177" s="6"/>
      <c r="AS1177" s="6"/>
      <c r="AT1177" s="6"/>
      <c r="AU1177" s="6"/>
      <c r="AV1177" s="6"/>
      <c r="AW1177" s="6"/>
      <c r="AX1177" s="6"/>
      <c r="AY1177" s="6"/>
      <c r="AZ1177" s="6"/>
      <c r="BA1177" s="6"/>
      <c r="BB1177" s="6"/>
      <c r="BC1177" s="6"/>
      <c r="BD1177" s="6"/>
      <c r="BE1177" s="6"/>
      <c r="BF1177" s="6"/>
      <c r="BG1177" s="6"/>
      <c r="BH1177" s="6"/>
      <c r="BI1177" s="6"/>
      <c r="BJ1177" s="6"/>
      <c r="BK1177" s="6"/>
      <c r="BL1177" s="6"/>
      <c r="BM1177" s="6"/>
      <c r="BN1177" s="6"/>
      <c r="BO1177" s="6"/>
      <c r="BP1177" s="6"/>
      <c r="BQ1177" s="6"/>
      <c r="BR1177" s="6"/>
      <c r="BS1177" s="6"/>
      <c r="BT1177" s="6"/>
      <c r="BU1177" s="6"/>
      <c r="BV1177" s="6"/>
      <c r="BW1177" s="6"/>
      <c r="BX1177" s="6"/>
      <c r="BY1177" s="6"/>
      <c r="BZ1177" s="6"/>
      <c r="CA1177" s="6"/>
      <c r="CB1177" s="6"/>
      <c r="CC1177" s="6"/>
      <c r="CD1177" s="6"/>
      <c r="CE1177" s="6"/>
      <c r="CF1177" s="6"/>
      <c r="CG1177" s="6"/>
      <c r="CH1177" s="6"/>
      <c r="CI1177" s="6"/>
      <c r="CJ1177" s="6"/>
      <c r="CK1177" s="6"/>
      <c r="CL1177" s="6"/>
      <c r="CM1177" s="6"/>
      <c r="CN1177" s="6"/>
      <c r="CO1177" s="6"/>
      <c r="CP1177" s="6"/>
      <c r="CQ1177" s="6"/>
      <c r="CR1177" s="6"/>
      <c r="CS1177" s="6"/>
      <c r="CT1177" s="6"/>
      <c r="CU1177" s="6"/>
      <c r="CV1177" s="6"/>
      <c r="CW1177" s="6"/>
      <c r="CX1177" s="6"/>
    </row>
    <row r="1178" spans="1:102" ht="50.25" customHeight="1">
      <c r="A1178" s="131">
        <v>2</v>
      </c>
      <c r="B1178" s="13" t="s">
        <v>45</v>
      </c>
      <c r="C1178" s="14" t="s">
        <v>20</v>
      </c>
      <c r="D1178" s="131" t="s">
        <v>186</v>
      </c>
      <c r="E1178" s="96">
        <v>5.4130000000000003</v>
      </c>
      <c r="F1178" s="16">
        <v>20</v>
      </c>
      <c r="G1178" s="96">
        <f t="shared" si="1624"/>
        <v>108.26</v>
      </c>
      <c r="H1178" s="18">
        <v>44804</v>
      </c>
      <c r="I1178" s="84">
        <v>44299</v>
      </c>
      <c r="J1178" s="134">
        <v>784</v>
      </c>
      <c r="K1178" s="141">
        <v>40</v>
      </c>
      <c r="L1178" s="14">
        <f t="shared" si="1625"/>
        <v>216.52</v>
      </c>
      <c r="M1178" s="141">
        <v>385</v>
      </c>
      <c r="N1178" s="18">
        <v>44294</v>
      </c>
      <c r="O1178" s="141">
        <f t="shared" si="1626"/>
        <v>10</v>
      </c>
      <c r="P1178" s="19">
        <f>O1178*E1178</f>
        <v>54.13</v>
      </c>
      <c r="Q1178" s="20"/>
      <c r="R1178" s="17"/>
      <c r="S1178" s="14"/>
      <c r="T1178" s="14"/>
      <c r="U1178" s="16">
        <v>10</v>
      </c>
      <c r="V1178" s="14">
        <f t="shared" si="1627"/>
        <v>54.13</v>
      </c>
      <c r="W1178" s="71"/>
      <c r="X1178" s="83"/>
      <c r="AF1178" s="22"/>
      <c r="AG1178" s="22"/>
    </row>
    <row r="1179" spans="1:102" ht="38.25" customHeight="1">
      <c r="A1179" s="136">
        <v>3</v>
      </c>
      <c r="B1179" s="13" t="s">
        <v>44</v>
      </c>
      <c r="C1179" s="14" t="s">
        <v>20</v>
      </c>
      <c r="D1179" s="131" t="s">
        <v>144</v>
      </c>
      <c r="E1179" s="96">
        <v>59.100999999999999</v>
      </c>
      <c r="F1179" s="141">
        <v>30</v>
      </c>
      <c r="G1179" s="96">
        <f>F1179*E1179</f>
        <v>1773.03</v>
      </c>
      <c r="H1179" s="18">
        <v>44469</v>
      </c>
      <c r="I1179" s="12"/>
      <c r="J1179" s="134"/>
      <c r="K1179" s="141"/>
      <c r="L1179" s="14">
        <f t="shared" si="1625"/>
        <v>0</v>
      </c>
      <c r="M1179" s="141">
        <v>1317</v>
      </c>
      <c r="N1179" s="18">
        <v>44160</v>
      </c>
      <c r="O1179" s="97">
        <f t="shared" ref="O1179:O1183" si="1628">F1179-U1179</f>
        <v>10</v>
      </c>
      <c r="P1179" s="19">
        <f t="shared" ref="P1179:P1183" si="1629">O1179*E1179</f>
        <v>591.01</v>
      </c>
      <c r="Q1179" s="97"/>
      <c r="R1179" s="14"/>
      <c r="S1179" s="14"/>
      <c r="T1179" s="14"/>
      <c r="U1179" s="141">
        <v>20</v>
      </c>
      <c r="V1179" s="14">
        <f t="shared" si="1627"/>
        <v>1182.02</v>
      </c>
      <c r="W1179" s="71"/>
      <c r="X1179" s="83">
        <f>G1179-V1179</f>
        <v>591.01</v>
      </c>
      <c r="AF1179" s="22"/>
      <c r="AG1179" s="22"/>
    </row>
    <row r="1180" spans="1:102" ht="26.25" customHeight="1">
      <c r="A1180" s="131">
        <v>4</v>
      </c>
      <c r="B1180" s="13" t="s">
        <v>35</v>
      </c>
      <c r="C1180" s="14" t="s">
        <v>20</v>
      </c>
      <c r="D1180" s="131" t="s">
        <v>74</v>
      </c>
      <c r="E1180" s="14">
        <v>16.91</v>
      </c>
      <c r="F1180" s="131">
        <v>0</v>
      </c>
      <c r="G1180" s="96">
        <f t="shared" si="1624"/>
        <v>0</v>
      </c>
      <c r="H1180" s="18">
        <v>44330</v>
      </c>
      <c r="I1180" s="12"/>
      <c r="J1180" s="134"/>
      <c r="K1180" s="34"/>
      <c r="L1180" s="85">
        <f t="shared" si="1625"/>
        <v>0</v>
      </c>
      <c r="M1180" s="141">
        <v>676</v>
      </c>
      <c r="N1180" s="18">
        <v>43629</v>
      </c>
      <c r="O1180" s="97">
        <f t="shared" si="1628"/>
        <v>0</v>
      </c>
      <c r="P1180" s="19">
        <f t="shared" si="1629"/>
        <v>0</v>
      </c>
      <c r="Q1180" s="131"/>
      <c r="R1180" s="131"/>
      <c r="S1180" s="131"/>
      <c r="T1180" s="131"/>
      <c r="U1180" s="131">
        <v>0</v>
      </c>
      <c r="V1180" s="17">
        <f t="shared" si="1627"/>
        <v>0</v>
      </c>
      <c r="W1180" s="81"/>
      <c r="X1180" s="83"/>
      <c r="AF1180" s="22"/>
      <c r="AG1180" s="22"/>
    </row>
    <row r="1181" spans="1:102" ht="33" customHeight="1">
      <c r="A1181" s="136">
        <v>5</v>
      </c>
      <c r="B1181" s="13" t="s">
        <v>35</v>
      </c>
      <c r="C1181" s="14" t="s">
        <v>20</v>
      </c>
      <c r="D1181" s="131" t="s">
        <v>139</v>
      </c>
      <c r="E1181" s="14">
        <v>16.91</v>
      </c>
      <c r="F1181" s="131">
        <v>0</v>
      </c>
      <c r="G1181" s="96">
        <f>F1181*E1181</f>
        <v>0</v>
      </c>
      <c r="H1181" s="18">
        <v>44330</v>
      </c>
      <c r="I1181" s="12"/>
      <c r="J1181" s="134"/>
      <c r="K1181" s="34"/>
      <c r="L1181" s="85">
        <f>K1181*E1181</f>
        <v>0</v>
      </c>
      <c r="M1181" s="141">
        <v>1317</v>
      </c>
      <c r="N1181" s="18">
        <v>44160</v>
      </c>
      <c r="O1181" s="97">
        <f t="shared" si="1628"/>
        <v>0</v>
      </c>
      <c r="P1181" s="19">
        <f t="shared" si="1629"/>
        <v>0</v>
      </c>
      <c r="Q1181" s="131"/>
      <c r="R1181" s="131"/>
      <c r="S1181" s="131"/>
      <c r="T1181" s="131"/>
      <c r="U1181" s="131">
        <v>0</v>
      </c>
      <c r="V1181" s="17">
        <f>U1181*E1181</f>
        <v>0</v>
      </c>
      <c r="W1181" s="81"/>
      <c r="X1181" s="83"/>
      <c r="AF1181" s="22"/>
      <c r="AG1181" s="22"/>
    </row>
    <row r="1182" spans="1:102" ht="31.5" customHeight="1">
      <c r="A1182" s="131">
        <v>6</v>
      </c>
      <c r="B1182" s="13" t="s">
        <v>35</v>
      </c>
      <c r="C1182" s="14" t="s">
        <v>20</v>
      </c>
      <c r="D1182" s="131" t="s">
        <v>202</v>
      </c>
      <c r="E1182" s="14">
        <v>20.27</v>
      </c>
      <c r="F1182" s="131">
        <v>0</v>
      </c>
      <c r="G1182" s="17">
        <f t="shared" ref="G1182" si="1630">F1182*E1182</f>
        <v>0</v>
      </c>
      <c r="H1182" s="18">
        <v>45091</v>
      </c>
      <c r="I1182" s="12">
        <v>44350</v>
      </c>
      <c r="J1182" s="134">
        <v>1368</v>
      </c>
      <c r="K1182" s="141">
        <v>80</v>
      </c>
      <c r="L1182" s="17">
        <f>K1182*E1182</f>
        <v>1621.6</v>
      </c>
      <c r="M1182" s="141">
        <v>597</v>
      </c>
      <c r="N1182" s="18">
        <v>44348</v>
      </c>
      <c r="O1182" s="16">
        <f>K1182-U1182</f>
        <v>5</v>
      </c>
      <c r="P1182" s="96">
        <f t="shared" si="1629"/>
        <v>101.35</v>
      </c>
      <c r="Q1182" s="131"/>
      <c r="R1182" s="131"/>
      <c r="S1182" s="131"/>
      <c r="T1182" s="131"/>
      <c r="U1182" s="131">
        <v>75</v>
      </c>
      <c r="V1182" s="17">
        <f>U1182*E1182</f>
        <v>1520.25</v>
      </c>
      <c r="W1182" s="81"/>
      <c r="X1182" s="83"/>
      <c r="AF1182" s="22"/>
      <c r="AG1182" s="22"/>
    </row>
    <row r="1183" spans="1:102" s="44" customFormat="1" ht="36" customHeight="1">
      <c r="A1183" s="136">
        <v>7</v>
      </c>
      <c r="B1183" s="31" t="s">
        <v>42</v>
      </c>
      <c r="C1183" s="14" t="s">
        <v>20</v>
      </c>
      <c r="D1183" s="131" t="s">
        <v>115</v>
      </c>
      <c r="E1183" s="96">
        <v>123.47</v>
      </c>
      <c r="F1183" s="16">
        <v>14</v>
      </c>
      <c r="G1183" s="96">
        <f t="shared" si="1624"/>
        <v>1728.58</v>
      </c>
      <c r="H1183" s="18">
        <v>44439</v>
      </c>
      <c r="I1183" s="12"/>
      <c r="J1183" s="134"/>
      <c r="K1183" s="141"/>
      <c r="L1183" s="14">
        <f t="shared" si="1625"/>
        <v>0</v>
      </c>
      <c r="M1183" s="141">
        <v>1317</v>
      </c>
      <c r="N1183" s="18">
        <v>44160</v>
      </c>
      <c r="O1183" s="97">
        <f t="shared" si="1628"/>
        <v>14</v>
      </c>
      <c r="P1183" s="19">
        <f t="shared" si="1629"/>
        <v>1728.58</v>
      </c>
      <c r="Q1183" s="97"/>
      <c r="R1183" s="14"/>
      <c r="S1183" s="14"/>
      <c r="T1183" s="14"/>
      <c r="U1183" s="16">
        <v>0</v>
      </c>
      <c r="V1183" s="14">
        <f t="shared" si="1627"/>
        <v>0</v>
      </c>
      <c r="W1183" s="71"/>
      <c r="X1183" s="83"/>
      <c r="Y1183" s="3"/>
      <c r="Z1183" s="3"/>
      <c r="AA1183" s="3"/>
      <c r="AB1183" s="43"/>
      <c r="AC1183" s="43"/>
      <c r="AD1183" s="43"/>
      <c r="AE1183" s="43"/>
      <c r="AF1183" s="45"/>
      <c r="AG1183" s="45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3"/>
      <c r="AU1183" s="43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3"/>
      <c r="BF1183" s="43"/>
      <c r="BG1183" s="43"/>
      <c r="BH1183" s="43"/>
      <c r="BI1183" s="43"/>
      <c r="BJ1183" s="43"/>
      <c r="BK1183" s="43"/>
      <c r="BL1183" s="43"/>
      <c r="BM1183" s="43"/>
      <c r="BN1183" s="43"/>
      <c r="BO1183" s="43"/>
      <c r="BP1183" s="43"/>
      <c r="BQ1183" s="43"/>
      <c r="BR1183" s="43"/>
      <c r="BS1183" s="43"/>
      <c r="BT1183" s="43"/>
      <c r="BU1183" s="43"/>
      <c r="BV1183" s="43"/>
      <c r="BW1183" s="43"/>
      <c r="BX1183" s="43"/>
      <c r="BY1183" s="43"/>
      <c r="BZ1183" s="43"/>
      <c r="CA1183" s="43"/>
      <c r="CB1183" s="43"/>
      <c r="CC1183" s="43"/>
      <c r="CD1183" s="43"/>
      <c r="CE1183" s="43"/>
      <c r="CF1183" s="43"/>
      <c r="CG1183" s="43"/>
      <c r="CH1183" s="43"/>
      <c r="CI1183" s="43"/>
      <c r="CJ1183" s="43"/>
      <c r="CK1183" s="43"/>
      <c r="CL1183" s="43"/>
      <c r="CM1183" s="43"/>
      <c r="CN1183" s="43"/>
      <c r="CO1183" s="43"/>
      <c r="CP1183" s="43"/>
      <c r="CQ1183" s="43"/>
      <c r="CR1183" s="43"/>
      <c r="CS1183" s="43"/>
      <c r="CT1183" s="43"/>
      <c r="CU1183" s="43"/>
      <c r="CV1183" s="43"/>
      <c r="CW1183" s="43"/>
      <c r="CX1183" s="43"/>
    </row>
    <row r="1184" spans="1:102">
      <c r="A1184" s="87"/>
      <c r="B1184" s="36" t="s">
        <v>14</v>
      </c>
      <c r="C1184" s="128"/>
      <c r="D1184" s="41"/>
      <c r="E1184" s="41"/>
      <c r="F1184" s="128">
        <f>SUM(F1177:F1183)</f>
        <v>64</v>
      </c>
      <c r="G1184" s="41">
        <f>SUM(G1177:G1183)</f>
        <v>3609.87</v>
      </c>
      <c r="H1184" s="82"/>
      <c r="I1184" s="82"/>
      <c r="J1184" s="38"/>
      <c r="K1184" s="128">
        <f>SUM(K1177:K1183)</f>
        <v>130</v>
      </c>
      <c r="L1184" s="41">
        <f>SUM(L1177:L1183)</f>
        <v>1888.9199999999998</v>
      </c>
      <c r="M1184" s="128"/>
      <c r="N1184" s="82"/>
      <c r="O1184" s="128">
        <f>SUM(O1177:O1183)</f>
        <v>39</v>
      </c>
      <c r="P1184" s="41">
        <f>SUM(P1177:P1183)</f>
        <v>2475.0699999999997</v>
      </c>
      <c r="Q1184" s="133"/>
      <c r="R1184" s="41"/>
      <c r="S1184" s="133"/>
      <c r="T1184" s="133"/>
      <c r="U1184" s="128">
        <f>SUM(U1177:U1183)</f>
        <v>105</v>
      </c>
      <c r="V1184" s="41">
        <f>SUM(V1177:V1183)</f>
        <v>2756.4</v>
      </c>
      <c r="W1184" s="89"/>
      <c r="X1184" s="83"/>
      <c r="AF1184" s="22"/>
      <c r="AG1184" s="22"/>
    </row>
    <row r="1185" spans="1:102">
      <c r="A1185" s="206" t="s">
        <v>37</v>
      </c>
      <c r="B1185" s="206"/>
      <c r="C1185" s="206"/>
      <c r="D1185" s="206"/>
      <c r="E1185" s="206"/>
      <c r="F1185" s="206"/>
      <c r="G1185" s="206"/>
      <c r="H1185" s="206"/>
      <c r="I1185" s="206"/>
      <c r="J1185" s="206"/>
      <c r="K1185" s="206"/>
      <c r="L1185" s="206"/>
      <c r="M1185" s="206"/>
      <c r="N1185" s="206"/>
      <c r="O1185" s="206"/>
      <c r="P1185" s="206"/>
      <c r="Q1185" s="206"/>
      <c r="R1185" s="206"/>
      <c r="S1185" s="206"/>
      <c r="T1185" s="206"/>
      <c r="U1185" s="206"/>
      <c r="V1185" s="206"/>
      <c r="W1185" s="99"/>
      <c r="X1185" s="83">
        <f>G1185-V1185</f>
        <v>0</v>
      </c>
      <c r="AF1185" s="22"/>
      <c r="AG1185" s="22"/>
    </row>
    <row r="1186" spans="1:102" ht="50.25" customHeight="1">
      <c r="A1186" s="136">
        <v>1</v>
      </c>
      <c r="B1186" s="13" t="s">
        <v>45</v>
      </c>
      <c r="C1186" s="14" t="s">
        <v>20</v>
      </c>
      <c r="D1186" s="131" t="s">
        <v>128</v>
      </c>
      <c r="E1186" s="96">
        <v>5.08</v>
      </c>
      <c r="F1186" s="141">
        <v>0</v>
      </c>
      <c r="G1186" s="14">
        <f t="shared" ref="G1186:G1194" si="1631">F1186*E1186</f>
        <v>0</v>
      </c>
      <c r="H1186" s="18">
        <v>44469</v>
      </c>
      <c r="I1186" s="12"/>
      <c r="J1186" s="134"/>
      <c r="K1186" s="141"/>
      <c r="L1186" s="14">
        <f t="shared" ref="L1186:L1194" si="1632">K1186*E1186</f>
        <v>0</v>
      </c>
      <c r="M1186" s="97">
        <v>419</v>
      </c>
      <c r="N1186" s="18">
        <v>43935</v>
      </c>
      <c r="O1186" s="141">
        <f t="shared" ref="O1186:O1194" si="1633">F1186-U1186</f>
        <v>0</v>
      </c>
      <c r="P1186" s="19">
        <f t="shared" ref="P1186:P1194" si="1634">O1186*E1186</f>
        <v>0</v>
      </c>
      <c r="Q1186" s="97"/>
      <c r="R1186" s="14"/>
      <c r="S1186" s="14"/>
      <c r="T1186" s="14"/>
      <c r="U1186" s="141">
        <v>0</v>
      </c>
      <c r="V1186" s="14">
        <f t="shared" ref="V1186:V1194" si="1635">U1186*E1186</f>
        <v>0</v>
      </c>
      <c r="W1186" s="71"/>
      <c r="X1186" s="83"/>
      <c r="AF1186" s="22"/>
      <c r="AG1186" s="22"/>
    </row>
    <row r="1187" spans="1:102" ht="50.25" customHeight="1">
      <c r="A1187" s="141">
        <v>2</v>
      </c>
      <c r="B1187" s="13" t="s">
        <v>45</v>
      </c>
      <c r="C1187" s="14" t="s">
        <v>20</v>
      </c>
      <c r="D1187" s="131" t="s">
        <v>186</v>
      </c>
      <c r="E1187" s="96">
        <v>5.4130000000000003</v>
      </c>
      <c r="F1187" s="141">
        <v>20</v>
      </c>
      <c r="G1187" s="96">
        <f t="shared" si="1631"/>
        <v>108.26</v>
      </c>
      <c r="H1187" s="18">
        <v>44804</v>
      </c>
      <c r="I1187" s="84">
        <v>44334</v>
      </c>
      <c r="J1187" s="134">
        <v>1150</v>
      </c>
      <c r="K1187" s="141">
        <v>20</v>
      </c>
      <c r="L1187" s="14">
        <f>K1187*E1187</f>
        <v>108.26</v>
      </c>
      <c r="M1187" s="141">
        <v>475</v>
      </c>
      <c r="N1187" s="18">
        <v>44313</v>
      </c>
      <c r="O1187" s="16">
        <f>K1187-U1187</f>
        <v>0</v>
      </c>
      <c r="P1187" s="19">
        <f t="shared" si="1634"/>
        <v>0</v>
      </c>
      <c r="Q1187" s="97"/>
      <c r="R1187" s="14"/>
      <c r="S1187" s="14"/>
      <c r="T1187" s="14"/>
      <c r="U1187" s="141">
        <v>20</v>
      </c>
      <c r="V1187" s="14">
        <f>U1187*E1187</f>
        <v>108.26</v>
      </c>
      <c r="W1187" s="71"/>
      <c r="X1187" s="83"/>
      <c r="AF1187" s="22"/>
      <c r="AG1187" s="22"/>
    </row>
    <row r="1188" spans="1:102" ht="44.25" customHeight="1">
      <c r="A1188" s="136">
        <v>3</v>
      </c>
      <c r="B1188" s="13" t="s">
        <v>58</v>
      </c>
      <c r="C1188" s="124" t="s">
        <v>20</v>
      </c>
      <c r="D1188" s="131" t="s">
        <v>92</v>
      </c>
      <c r="E1188" s="135">
        <v>55.58</v>
      </c>
      <c r="F1188" s="16">
        <v>0</v>
      </c>
      <c r="G1188" s="14">
        <f>F1188*E1188</f>
        <v>0</v>
      </c>
      <c r="H1188" s="18">
        <v>44316</v>
      </c>
      <c r="I1188" s="12"/>
      <c r="J1188" s="134"/>
      <c r="K1188" s="141"/>
      <c r="L1188" s="14">
        <f>K1188*E1188</f>
        <v>0</v>
      </c>
      <c r="M1188" s="141">
        <v>421</v>
      </c>
      <c r="N1188" s="18">
        <v>43935</v>
      </c>
      <c r="O1188" s="141">
        <f t="shared" si="1633"/>
        <v>0</v>
      </c>
      <c r="P1188" s="19">
        <f>O1188*E1188</f>
        <v>0</v>
      </c>
      <c r="Q1188" s="131"/>
      <c r="R1188" s="17"/>
      <c r="S1188" s="28"/>
      <c r="T1188" s="28"/>
      <c r="U1188" s="16">
        <v>0</v>
      </c>
      <c r="V1188" s="14">
        <f>U1188*E1188</f>
        <v>0</v>
      </c>
      <c r="W1188" s="71"/>
      <c r="X1188" s="83"/>
      <c r="AF1188" s="22"/>
      <c r="AG1188" s="22"/>
    </row>
    <row r="1189" spans="1:102" ht="38.25" customHeight="1">
      <c r="A1189" s="141">
        <v>4</v>
      </c>
      <c r="B1189" s="13" t="s">
        <v>44</v>
      </c>
      <c r="C1189" s="14" t="s">
        <v>20</v>
      </c>
      <c r="D1189" s="131" t="s">
        <v>144</v>
      </c>
      <c r="E1189" s="96">
        <v>59.100999999999999</v>
      </c>
      <c r="F1189" s="16">
        <v>20</v>
      </c>
      <c r="G1189" s="96">
        <f t="shared" ref="G1189" si="1636">F1189*E1189</f>
        <v>1182.02</v>
      </c>
      <c r="H1189" s="18">
        <v>44469</v>
      </c>
      <c r="I1189" s="84">
        <v>44334</v>
      </c>
      <c r="J1189" s="134">
        <v>1150</v>
      </c>
      <c r="K1189" s="141">
        <v>20</v>
      </c>
      <c r="L1189" s="14">
        <f t="shared" ref="L1189" si="1637">K1189*E1189</f>
        <v>1182.02</v>
      </c>
      <c r="M1189" s="141">
        <v>475</v>
      </c>
      <c r="N1189" s="18">
        <v>44313</v>
      </c>
      <c r="O1189" s="16">
        <f>K1189-U1189</f>
        <v>0</v>
      </c>
      <c r="P1189" s="19">
        <f t="shared" ref="P1189" si="1638">O1189*E1189</f>
        <v>0</v>
      </c>
      <c r="Q1189" s="97"/>
      <c r="R1189" s="14"/>
      <c r="S1189" s="14"/>
      <c r="T1189" s="14"/>
      <c r="U1189" s="16">
        <v>20</v>
      </c>
      <c r="V1189" s="14">
        <f t="shared" ref="V1189" si="1639">U1189*E1189</f>
        <v>1182.02</v>
      </c>
      <c r="W1189" s="71"/>
      <c r="X1189" s="83">
        <f t="shared" ref="X1189" si="1640">G1189-V1189</f>
        <v>0</v>
      </c>
      <c r="AF1189" s="22"/>
      <c r="AG1189" s="22"/>
      <c r="AH1189" s="6"/>
      <c r="AI1189" s="6"/>
      <c r="AJ1189" s="6"/>
      <c r="AK1189" s="6"/>
      <c r="AL1189" s="6"/>
      <c r="AM1189" s="6"/>
      <c r="AN1189" s="6"/>
      <c r="AO1189" s="6"/>
      <c r="AP1189" s="6"/>
      <c r="AQ1189" s="6"/>
      <c r="AR1189" s="6"/>
      <c r="AS1189" s="6"/>
      <c r="AT1189" s="6"/>
      <c r="AU1189" s="6"/>
      <c r="AV1189" s="6"/>
      <c r="AW1189" s="6"/>
      <c r="AX1189" s="6"/>
      <c r="AY1189" s="6"/>
      <c r="AZ1189" s="6"/>
      <c r="BA1189" s="6"/>
      <c r="BB1189" s="6"/>
      <c r="BC1189" s="6"/>
      <c r="BD1189" s="6"/>
      <c r="BE1189" s="6"/>
      <c r="BF1189" s="6"/>
      <c r="BG1189" s="6"/>
      <c r="BH1189" s="6"/>
      <c r="BI1189" s="6"/>
      <c r="BJ1189" s="6"/>
      <c r="BK1189" s="6"/>
      <c r="BL1189" s="6"/>
      <c r="BM1189" s="6"/>
      <c r="BN1189" s="6"/>
      <c r="BO1189" s="6"/>
      <c r="BP1189" s="6"/>
      <c r="BQ1189" s="6"/>
      <c r="BR1189" s="6"/>
      <c r="BS1189" s="6"/>
      <c r="BT1189" s="6"/>
      <c r="BU1189" s="6"/>
      <c r="BV1189" s="6"/>
      <c r="BW1189" s="6"/>
      <c r="BX1189" s="6"/>
      <c r="BY1189" s="6"/>
      <c r="BZ1189" s="6"/>
      <c r="CA1189" s="6"/>
      <c r="CB1189" s="6"/>
      <c r="CC1189" s="6"/>
      <c r="CD1189" s="6"/>
      <c r="CE1189" s="6"/>
      <c r="CF1189" s="6"/>
      <c r="CG1189" s="6"/>
      <c r="CH1189" s="6"/>
      <c r="CI1189" s="6"/>
      <c r="CJ1189" s="6"/>
      <c r="CK1189" s="6"/>
      <c r="CL1189" s="6"/>
      <c r="CM1189" s="6"/>
      <c r="CN1189" s="6"/>
      <c r="CO1189" s="6"/>
      <c r="CP1189" s="6"/>
      <c r="CQ1189" s="6"/>
      <c r="CR1189" s="6"/>
      <c r="CS1189" s="6"/>
      <c r="CT1189" s="6"/>
      <c r="CU1189" s="6"/>
      <c r="CV1189" s="6"/>
      <c r="CW1189" s="6"/>
      <c r="CX1189" s="6"/>
    </row>
    <row r="1190" spans="1:102" ht="25.5" customHeight="1">
      <c r="A1190" s="136">
        <v>5</v>
      </c>
      <c r="B1190" s="13" t="s">
        <v>35</v>
      </c>
      <c r="C1190" s="14" t="s">
        <v>20</v>
      </c>
      <c r="D1190" s="131" t="s">
        <v>74</v>
      </c>
      <c r="E1190" s="14">
        <v>16.91</v>
      </c>
      <c r="F1190" s="144">
        <v>0</v>
      </c>
      <c r="G1190" s="17">
        <f t="shared" si="1631"/>
        <v>0</v>
      </c>
      <c r="H1190" s="18">
        <v>44330</v>
      </c>
      <c r="I1190" s="12"/>
      <c r="J1190" s="134"/>
      <c r="K1190" s="141"/>
      <c r="L1190" s="85">
        <f t="shared" si="1632"/>
        <v>0</v>
      </c>
      <c r="M1190" s="141">
        <v>1096</v>
      </c>
      <c r="N1190" s="18">
        <v>43734</v>
      </c>
      <c r="O1190" s="141">
        <f t="shared" si="1633"/>
        <v>0</v>
      </c>
      <c r="P1190" s="19">
        <f t="shared" si="1634"/>
        <v>0</v>
      </c>
      <c r="Q1190" s="131"/>
      <c r="R1190" s="131"/>
      <c r="S1190" s="131"/>
      <c r="T1190" s="131"/>
      <c r="U1190" s="144">
        <v>0</v>
      </c>
      <c r="V1190" s="17">
        <f t="shared" si="1635"/>
        <v>0</v>
      </c>
      <c r="W1190" s="81"/>
      <c r="X1190" s="83"/>
      <c r="AF1190" s="22"/>
      <c r="AG1190" s="22"/>
    </row>
    <row r="1191" spans="1:102" ht="31.5" customHeight="1">
      <c r="A1191" s="141">
        <v>6</v>
      </c>
      <c r="B1191" s="13" t="s">
        <v>35</v>
      </c>
      <c r="C1191" s="14" t="s">
        <v>20</v>
      </c>
      <c r="D1191" s="131" t="s">
        <v>202</v>
      </c>
      <c r="E1191" s="14">
        <v>20.27</v>
      </c>
      <c r="F1191" s="131">
        <v>0</v>
      </c>
      <c r="G1191" s="17">
        <f t="shared" si="1631"/>
        <v>0</v>
      </c>
      <c r="H1191" s="18">
        <v>45091</v>
      </c>
      <c r="I1191" s="12">
        <v>44362</v>
      </c>
      <c r="J1191" s="134">
        <v>1647</v>
      </c>
      <c r="K1191" s="141">
        <v>30</v>
      </c>
      <c r="L1191" s="17">
        <f>K1191*E1191</f>
        <v>608.1</v>
      </c>
      <c r="M1191" s="141">
        <v>597</v>
      </c>
      <c r="N1191" s="18">
        <v>44348</v>
      </c>
      <c r="O1191" s="16">
        <f>K1191-U1191</f>
        <v>0</v>
      </c>
      <c r="P1191" s="96">
        <f t="shared" si="1634"/>
        <v>0</v>
      </c>
      <c r="Q1191" s="131"/>
      <c r="R1191" s="131"/>
      <c r="S1191" s="131"/>
      <c r="T1191" s="131"/>
      <c r="U1191" s="131">
        <f>K1191</f>
        <v>30</v>
      </c>
      <c r="V1191" s="17">
        <f>U1191*E1191</f>
        <v>608.1</v>
      </c>
      <c r="W1191" s="81"/>
      <c r="X1191" s="83"/>
      <c r="AF1191" s="22"/>
      <c r="AG1191" s="22"/>
    </row>
    <row r="1192" spans="1:102" ht="34.5" customHeight="1">
      <c r="A1192" s="136">
        <v>7</v>
      </c>
      <c r="B1192" s="31" t="s">
        <v>77</v>
      </c>
      <c r="C1192" s="131" t="s">
        <v>20</v>
      </c>
      <c r="D1192" s="131" t="s">
        <v>151</v>
      </c>
      <c r="E1192" s="32">
        <v>5.4969999999999999</v>
      </c>
      <c r="F1192" s="16">
        <v>20</v>
      </c>
      <c r="G1192" s="17">
        <f>F1192*E1192</f>
        <v>109.94</v>
      </c>
      <c r="H1192" s="33">
        <v>44505</v>
      </c>
      <c r="I1192" s="84">
        <v>44334</v>
      </c>
      <c r="J1192" s="134">
        <v>1150</v>
      </c>
      <c r="K1192" s="34">
        <v>20</v>
      </c>
      <c r="L1192" s="14">
        <f>K1192*E1192</f>
        <v>109.94</v>
      </c>
      <c r="M1192" s="141">
        <v>475</v>
      </c>
      <c r="N1192" s="18">
        <v>44313</v>
      </c>
      <c r="O1192" s="16">
        <f>K1192-U1192</f>
        <v>0</v>
      </c>
      <c r="P1192" s="19">
        <f t="shared" si="1634"/>
        <v>0</v>
      </c>
      <c r="Q1192" s="20"/>
      <c r="R1192" s="17"/>
      <c r="S1192" s="124"/>
      <c r="T1192" s="124"/>
      <c r="U1192" s="16">
        <v>20</v>
      </c>
      <c r="V1192" s="14">
        <f>U1192*E1192</f>
        <v>109.94</v>
      </c>
      <c r="W1192" s="71"/>
      <c r="X1192" s="83">
        <f t="shared" ref="X1192" si="1641">G1192-V1192</f>
        <v>0</v>
      </c>
      <c r="AF1192" s="22"/>
      <c r="AG1192" s="22"/>
      <c r="AH1192" s="6"/>
      <c r="AI1192" s="6"/>
      <c r="AJ1192" s="6"/>
      <c r="AK1192" s="6"/>
      <c r="AL1192" s="6"/>
      <c r="AM1192" s="6"/>
      <c r="AN1192" s="6"/>
      <c r="AO1192" s="6"/>
      <c r="AP1192" s="6"/>
      <c r="AQ1192" s="6"/>
      <c r="AR1192" s="6"/>
      <c r="AS1192" s="6"/>
      <c r="AT1192" s="6"/>
      <c r="AU1192" s="6"/>
      <c r="AV1192" s="6"/>
      <c r="AW1192" s="6"/>
      <c r="AX1192" s="6"/>
      <c r="AY1192" s="6"/>
      <c r="AZ1192" s="6"/>
      <c r="BA1192" s="6"/>
      <c r="BB1192" s="6"/>
      <c r="BC1192" s="6"/>
      <c r="BD1192" s="6"/>
      <c r="BE1192" s="6"/>
      <c r="BF1192" s="6"/>
      <c r="BG1192" s="6"/>
      <c r="BH1192" s="6"/>
      <c r="BI1192" s="6"/>
      <c r="BJ1192" s="6"/>
      <c r="BK1192" s="6"/>
      <c r="BL1192" s="6"/>
      <c r="BM1192" s="6"/>
      <c r="BN1192" s="6"/>
      <c r="BO1192" s="6"/>
      <c r="BP1192" s="6"/>
      <c r="BQ1192" s="6"/>
      <c r="BR1192" s="6"/>
      <c r="BS1192" s="6"/>
      <c r="BT1192" s="6"/>
      <c r="BU1192" s="6"/>
      <c r="BV1192" s="6"/>
      <c r="BW1192" s="6"/>
      <c r="BX1192" s="6"/>
      <c r="BY1192" s="6"/>
      <c r="BZ1192" s="6"/>
      <c r="CA1192" s="6"/>
      <c r="CB1192" s="6"/>
      <c r="CC1192" s="6"/>
      <c r="CD1192" s="6"/>
      <c r="CE1192" s="6"/>
      <c r="CF1192" s="6"/>
      <c r="CG1192" s="6"/>
      <c r="CH1192" s="6"/>
      <c r="CI1192" s="6"/>
      <c r="CJ1192" s="6"/>
      <c r="CK1192" s="6"/>
      <c r="CL1192" s="6"/>
      <c r="CM1192" s="6"/>
      <c r="CN1192" s="6"/>
      <c r="CO1192" s="6"/>
      <c r="CP1192" s="6"/>
      <c r="CQ1192" s="6"/>
      <c r="CR1192" s="6"/>
      <c r="CS1192" s="6"/>
      <c r="CT1192" s="6"/>
      <c r="CU1192" s="6"/>
      <c r="CV1192" s="6"/>
      <c r="CW1192" s="6"/>
      <c r="CX1192" s="6"/>
    </row>
    <row r="1193" spans="1:102" s="27" customFormat="1" ht="44.25" customHeight="1">
      <c r="A1193" s="141">
        <v>8</v>
      </c>
      <c r="B1193" s="31" t="s">
        <v>42</v>
      </c>
      <c r="C1193" s="131" t="s">
        <v>20</v>
      </c>
      <c r="D1193" s="131" t="s">
        <v>113</v>
      </c>
      <c r="E1193" s="32">
        <v>132.83000000000001</v>
      </c>
      <c r="F1193" s="16">
        <v>6</v>
      </c>
      <c r="G1193" s="17">
        <f t="shared" si="1631"/>
        <v>796.98</v>
      </c>
      <c r="H1193" s="33">
        <v>44469</v>
      </c>
      <c r="I1193" s="84">
        <v>44334</v>
      </c>
      <c r="J1193" s="134">
        <v>1150</v>
      </c>
      <c r="K1193" s="34">
        <v>6</v>
      </c>
      <c r="L1193" s="14">
        <f>K1193*E1193</f>
        <v>796.98</v>
      </c>
      <c r="M1193" s="141">
        <v>475</v>
      </c>
      <c r="N1193" s="18">
        <v>44313</v>
      </c>
      <c r="O1193" s="16">
        <f>K1193-U1193</f>
        <v>0</v>
      </c>
      <c r="P1193" s="19">
        <f t="shared" si="1634"/>
        <v>0</v>
      </c>
      <c r="Q1193" s="20"/>
      <c r="R1193" s="17"/>
      <c r="S1193" s="124"/>
      <c r="T1193" s="124"/>
      <c r="U1193" s="16">
        <v>6</v>
      </c>
      <c r="V1193" s="14">
        <f>U1193*E1193</f>
        <v>796.98</v>
      </c>
      <c r="W1193" s="71"/>
      <c r="X1193" s="83"/>
      <c r="Y1193" s="4"/>
      <c r="Z1193" s="4"/>
      <c r="AA1193" s="4"/>
      <c r="AB1193" s="5"/>
      <c r="AC1193" s="5"/>
      <c r="AD1193" s="5"/>
      <c r="AE1193" s="5"/>
      <c r="AF1193" s="22"/>
      <c r="AG1193" s="22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  <c r="AX1193" s="5"/>
      <c r="AY1193" s="5"/>
      <c r="AZ1193" s="5"/>
      <c r="BA1193" s="5"/>
      <c r="BB1193" s="5"/>
      <c r="BC1193" s="5"/>
      <c r="BD1193" s="5"/>
      <c r="BE1193" s="5"/>
      <c r="BF1193" s="5"/>
      <c r="BG1193" s="5"/>
      <c r="BH1193" s="5"/>
      <c r="BI1193" s="5"/>
      <c r="BJ1193" s="5"/>
      <c r="BK1193" s="5"/>
      <c r="BL1193" s="5"/>
      <c r="BM1193" s="5"/>
      <c r="BN1193" s="5"/>
      <c r="BO1193" s="5"/>
      <c r="BP1193" s="5"/>
      <c r="BQ1193" s="5"/>
      <c r="BR1193" s="5"/>
      <c r="BS1193" s="5"/>
      <c r="BT1193" s="5"/>
      <c r="BU1193" s="5"/>
      <c r="BV1193" s="5"/>
      <c r="BW1193" s="5"/>
      <c r="BX1193" s="5"/>
      <c r="BY1193" s="5"/>
      <c r="BZ1193" s="5"/>
      <c r="CA1193" s="5"/>
      <c r="CB1193" s="5"/>
      <c r="CC1193" s="5"/>
      <c r="CD1193" s="5"/>
      <c r="CE1193" s="5"/>
      <c r="CF1193" s="5"/>
      <c r="CG1193" s="5"/>
      <c r="CH1193" s="5"/>
      <c r="CI1193" s="5"/>
      <c r="CJ1193" s="5"/>
      <c r="CK1193" s="5"/>
      <c r="CL1193" s="5"/>
      <c r="CM1193" s="5"/>
      <c r="CN1193" s="5"/>
      <c r="CO1193" s="5"/>
      <c r="CP1193" s="5"/>
      <c r="CQ1193" s="5"/>
      <c r="CR1193" s="5"/>
      <c r="CS1193" s="5"/>
      <c r="CT1193" s="5"/>
      <c r="CU1193" s="5"/>
      <c r="CV1193" s="5"/>
      <c r="CW1193" s="5"/>
      <c r="CX1193" s="5"/>
    </row>
    <row r="1194" spans="1:102" s="44" customFormat="1" ht="36" customHeight="1">
      <c r="A1194" s="136">
        <v>9</v>
      </c>
      <c r="B1194" s="31" t="s">
        <v>42</v>
      </c>
      <c r="C1194" s="14" t="s">
        <v>20</v>
      </c>
      <c r="D1194" s="131" t="s">
        <v>115</v>
      </c>
      <c r="E1194" s="96">
        <v>123.47</v>
      </c>
      <c r="F1194" s="16">
        <v>0</v>
      </c>
      <c r="G1194" s="17">
        <f t="shared" si="1631"/>
        <v>0</v>
      </c>
      <c r="H1194" s="18">
        <v>44439</v>
      </c>
      <c r="I1194" s="12"/>
      <c r="J1194" s="134"/>
      <c r="K1194" s="141"/>
      <c r="L1194" s="14">
        <f t="shared" si="1632"/>
        <v>0</v>
      </c>
      <c r="M1194" s="141">
        <v>114</v>
      </c>
      <c r="N1194" s="18">
        <v>43864</v>
      </c>
      <c r="O1194" s="141">
        <f t="shared" si="1633"/>
        <v>0</v>
      </c>
      <c r="P1194" s="19">
        <f t="shared" si="1634"/>
        <v>0</v>
      </c>
      <c r="Q1194" s="97"/>
      <c r="R1194" s="14"/>
      <c r="S1194" s="14"/>
      <c r="T1194" s="14"/>
      <c r="U1194" s="16">
        <v>0</v>
      </c>
      <c r="V1194" s="14">
        <f t="shared" si="1635"/>
        <v>0</v>
      </c>
      <c r="W1194" s="71"/>
      <c r="X1194" s="83"/>
      <c r="Y1194" s="3"/>
      <c r="Z1194" s="3"/>
      <c r="AA1194" s="3"/>
      <c r="AB1194" s="43"/>
      <c r="AC1194" s="43"/>
      <c r="AD1194" s="43"/>
      <c r="AE1194" s="43"/>
      <c r="AF1194" s="45"/>
      <c r="AG1194" s="45"/>
      <c r="AH1194" s="43"/>
      <c r="AI1194" s="43"/>
      <c r="AJ1194" s="43"/>
      <c r="AK1194" s="43"/>
      <c r="AL1194" s="43"/>
      <c r="AM1194" s="43"/>
      <c r="AN1194" s="43"/>
      <c r="AO1194" s="43"/>
      <c r="AP1194" s="43"/>
      <c r="AQ1194" s="43"/>
      <c r="AR1194" s="43"/>
      <c r="AS1194" s="43"/>
      <c r="AT1194" s="43"/>
      <c r="AU1194" s="43"/>
      <c r="AV1194" s="43"/>
      <c r="AW1194" s="43"/>
      <c r="AX1194" s="43"/>
      <c r="AY1194" s="43"/>
      <c r="AZ1194" s="43"/>
      <c r="BA1194" s="43"/>
      <c r="BB1194" s="43"/>
      <c r="BC1194" s="43"/>
      <c r="BD1194" s="43"/>
      <c r="BE1194" s="43"/>
      <c r="BF1194" s="43"/>
      <c r="BG1194" s="43"/>
      <c r="BH1194" s="43"/>
      <c r="BI1194" s="43"/>
      <c r="BJ1194" s="43"/>
      <c r="BK1194" s="43"/>
      <c r="BL1194" s="43"/>
      <c r="BM1194" s="43"/>
      <c r="BN1194" s="43"/>
      <c r="BO1194" s="43"/>
      <c r="BP1194" s="43"/>
      <c r="BQ1194" s="43"/>
      <c r="BR1194" s="43"/>
      <c r="BS1194" s="43"/>
      <c r="BT1194" s="43"/>
      <c r="BU1194" s="43"/>
      <c r="BV1194" s="43"/>
      <c r="BW1194" s="43"/>
      <c r="BX1194" s="43"/>
      <c r="BY1194" s="43"/>
      <c r="BZ1194" s="43"/>
      <c r="CA1194" s="43"/>
      <c r="CB1194" s="43"/>
      <c r="CC1194" s="43"/>
      <c r="CD1194" s="43"/>
      <c r="CE1194" s="43"/>
      <c r="CF1194" s="43"/>
      <c r="CG1194" s="43"/>
      <c r="CH1194" s="43"/>
      <c r="CI1194" s="43"/>
      <c r="CJ1194" s="43"/>
      <c r="CK1194" s="43"/>
      <c r="CL1194" s="43"/>
      <c r="CM1194" s="43"/>
      <c r="CN1194" s="43"/>
      <c r="CO1194" s="43"/>
      <c r="CP1194" s="43"/>
      <c r="CQ1194" s="43"/>
      <c r="CR1194" s="43"/>
      <c r="CS1194" s="43"/>
      <c r="CT1194" s="43"/>
      <c r="CU1194" s="43"/>
      <c r="CV1194" s="43"/>
      <c r="CW1194" s="43"/>
      <c r="CX1194" s="43"/>
    </row>
    <row r="1195" spans="1:102">
      <c r="A1195" s="87"/>
      <c r="B1195" s="36" t="s">
        <v>14</v>
      </c>
      <c r="C1195" s="128"/>
      <c r="D1195" s="41"/>
      <c r="E1195" s="41"/>
      <c r="F1195" s="128">
        <f>SUM(F1186:F1194)</f>
        <v>66</v>
      </c>
      <c r="G1195" s="41">
        <f>SUM(G1186:G1194)</f>
        <v>2197.1999999999998</v>
      </c>
      <c r="H1195" s="82"/>
      <c r="I1195" s="82"/>
      <c r="J1195" s="38"/>
      <c r="K1195" s="128">
        <f>SUM(K1186:K1194)</f>
        <v>96</v>
      </c>
      <c r="L1195" s="41">
        <f>SUM(L1186:L1194)</f>
        <v>2805.3</v>
      </c>
      <c r="M1195" s="128"/>
      <c r="N1195" s="82"/>
      <c r="O1195" s="128">
        <f>SUM(O1186:O1194)</f>
        <v>0</v>
      </c>
      <c r="P1195" s="90">
        <f>SUM(P1186:P1194)</f>
        <v>0</v>
      </c>
      <c r="Q1195" s="133"/>
      <c r="R1195" s="41"/>
      <c r="S1195" s="133"/>
      <c r="T1195" s="133"/>
      <c r="U1195" s="128">
        <f>SUM(U1186:U1194)</f>
        <v>96</v>
      </c>
      <c r="V1195" s="41">
        <f>SUM(V1186:V1194)</f>
        <v>2805.3</v>
      </c>
      <c r="W1195" s="89"/>
      <c r="X1195" s="83">
        <f>G1195-V1195</f>
        <v>-608.10000000000036</v>
      </c>
      <c r="AF1195" s="22"/>
      <c r="AG1195" s="22"/>
    </row>
    <row r="1196" spans="1:102" s="44" customFormat="1" ht="29.25" customHeight="1">
      <c r="A1196" s="206" t="s">
        <v>80</v>
      </c>
      <c r="B1196" s="206"/>
      <c r="C1196" s="206"/>
      <c r="D1196" s="206"/>
      <c r="E1196" s="206"/>
      <c r="F1196" s="206"/>
      <c r="G1196" s="206"/>
      <c r="H1196" s="206"/>
      <c r="I1196" s="206"/>
      <c r="J1196" s="206"/>
      <c r="K1196" s="206"/>
      <c r="L1196" s="206"/>
      <c r="M1196" s="206"/>
      <c r="N1196" s="206"/>
      <c r="O1196" s="206"/>
      <c r="P1196" s="206"/>
      <c r="Q1196" s="206"/>
      <c r="R1196" s="206"/>
      <c r="S1196" s="206"/>
      <c r="T1196" s="206"/>
      <c r="U1196" s="206"/>
      <c r="V1196" s="206"/>
      <c r="W1196" s="99"/>
      <c r="X1196" s="83">
        <f t="shared" ref="X1196:X1212" si="1642">G1196-V1196</f>
        <v>0</v>
      </c>
      <c r="Y1196" s="3"/>
      <c r="Z1196" s="3"/>
      <c r="AA1196" s="3"/>
      <c r="AB1196" s="43"/>
      <c r="AC1196" s="43"/>
      <c r="AD1196" s="43"/>
      <c r="AE1196" s="43"/>
      <c r="AF1196" s="22"/>
      <c r="AG1196" s="22"/>
      <c r="AH1196" s="43"/>
      <c r="AI1196" s="43"/>
      <c r="AJ1196" s="43"/>
      <c r="AK1196" s="43"/>
      <c r="AL1196" s="43"/>
      <c r="AM1196" s="43"/>
      <c r="AN1196" s="43"/>
      <c r="AO1196" s="43"/>
      <c r="AP1196" s="43"/>
      <c r="AQ1196" s="43"/>
      <c r="AR1196" s="43"/>
      <c r="AS1196" s="43"/>
      <c r="AT1196" s="43"/>
      <c r="AU1196" s="43"/>
      <c r="AV1196" s="43"/>
      <c r="AW1196" s="43"/>
      <c r="AX1196" s="43"/>
      <c r="AY1196" s="43"/>
      <c r="AZ1196" s="43"/>
      <c r="BA1196" s="43"/>
      <c r="BB1196" s="43"/>
      <c r="BC1196" s="43"/>
      <c r="BD1196" s="43"/>
      <c r="BE1196" s="43"/>
      <c r="BF1196" s="43"/>
      <c r="BG1196" s="43"/>
      <c r="BH1196" s="43"/>
      <c r="BI1196" s="43"/>
      <c r="BJ1196" s="43"/>
      <c r="BK1196" s="43"/>
      <c r="BL1196" s="43"/>
      <c r="BM1196" s="43"/>
      <c r="BN1196" s="43"/>
      <c r="BO1196" s="43"/>
      <c r="BP1196" s="43"/>
      <c r="BQ1196" s="43"/>
      <c r="BR1196" s="43"/>
      <c r="BS1196" s="43"/>
      <c r="BT1196" s="43"/>
      <c r="BU1196" s="43"/>
      <c r="BV1196" s="43"/>
      <c r="BW1196" s="43"/>
      <c r="BX1196" s="43"/>
      <c r="BY1196" s="43"/>
      <c r="BZ1196" s="43"/>
      <c r="CA1196" s="43"/>
      <c r="CB1196" s="43"/>
      <c r="CC1196" s="43"/>
      <c r="CD1196" s="43"/>
      <c r="CE1196" s="43"/>
      <c r="CF1196" s="43"/>
      <c r="CG1196" s="43"/>
      <c r="CH1196" s="43"/>
      <c r="CI1196" s="43"/>
      <c r="CJ1196" s="43"/>
      <c r="CK1196" s="43"/>
      <c r="CL1196" s="43"/>
      <c r="CM1196" s="43"/>
      <c r="CN1196" s="43"/>
      <c r="CO1196" s="43"/>
      <c r="CP1196" s="43"/>
      <c r="CQ1196" s="43"/>
      <c r="CR1196" s="43"/>
      <c r="CS1196" s="43"/>
      <c r="CT1196" s="43"/>
      <c r="CU1196" s="43"/>
      <c r="CV1196" s="43"/>
      <c r="CW1196" s="43"/>
      <c r="CX1196" s="43"/>
    </row>
    <row r="1197" spans="1:102" ht="33" customHeight="1">
      <c r="A1197" s="136">
        <v>1</v>
      </c>
      <c r="B1197" s="13" t="s">
        <v>39</v>
      </c>
      <c r="C1197" s="14" t="s">
        <v>20</v>
      </c>
      <c r="D1197" s="131" t="s">
        <v>71</v>
      </c>
      <c r="E1197" s="135">
        <v>3.2789999999999999</v>
      </c>
      <c r="F1197" s="16">
        <v>0</v>
      </c>
      <c r="G1197" s="17">
        <f t="shared" ref="G1197:G1211" si="1643">F1197*E1197</f>
        <v>0</v>
      </c>
      <c r="H1197" s="18">
        <v>44316</v>
      </c>
      <c r="I1197" s="12"/>
      <c r="J1197" s="134"/>
      <c r="K1197" s="141"/>
      <c r="L1197" s="14">
        <f t="shared" ref="L1197:L1211" si="1644">K1197*E1197</f>
        <v>0</v>
      </c>
      <c r="M1197" s="141">
        <v>1292</v>
      </c>
      <c r="N1197" s="18">
        <v>43418</v>
      </c>
      <c r="O1197" s="141">
        <f t="shared" ref="O1197:O1211" si="1645">F1197-U1197</f>
        <v>0</v>
      </c>
      <c r="P1197" s="19">
        <f>O1197*E1197</f>
        <v>0</v>
      </c>
      <c r="Q1197" s="131"/>
      <c r="R1197" s="17"/>
      <c r="S1197" s="28"/>
      <c r="T1197" s="28"/>
      <c r="U1197" s="16">
        <v>0</v>
      </c>
      <c r="V1197" s="14">
        <f t="shared" ref="V1197:V1211" si="1646">U1197*E1197</f>
        <v>0</v>
      </c>
      <c r="W1197" s="71"/>
      <c r="X1197" s="83">
        <f t="shared" si="1642"/>
        <v>0</v>
      </c>
      <c r="AF1197" s="22"/>
      <c r="AG1197" s="22"/>
    </row>
    <row r="1198" spans="1:102" ht="33" customHeight="1">
      <c r="A1198" s="136">
        <v>2</v>
      </c>
      <c r="B1198" s="13" t="s">
        <v>39</v>
      </c>
      <c r="C1198" s="14" t="s">
        <v>20</v>
      </c>
      <c r="D1198" s="131" t="s">
        <v>177</v>
      </c>
      <c r="E1198" s="135">
        <v>4.6639999999999997</v>
      </c>
      <c r="F1198" s="16">
        <v>36</v>
      </c>
      <c r="G1198" s="17">
        <f t="shared" ref="G1198:G1201" si="1647">F1198*E1198</f>
        <v>167.904</v>
      </c>
      <c r="H1198" s="18">
        <v>45107</v>
      </c>
      <c r="I1198" s="12">
        <v>44313</v>
      </c>
      <c r="J1198" s="134">
        <v>971</v>
      </c>
      <c r="K1198" s="141">
        <v>50</v>
      </c>
      <c r="L1198" s="14">
        <f t="shared" ref="L1198:L1201" si="1648">K1198*E1198</f>
        <v>233.2</v>
      </c>
      <c r="M1198" s="141">
        <v>386</v>
      </c>
      <c r="N1198" s="18">
        <v>44294</v>
      </c>
      <c r="O1198" s="141">
        <f t="shared" si="1645"/>
        <v>21</v>
      </c>
      <c r="P1198" s="19">
        <f>O1198*E1198</f>
        <v>97.943999999999988</v>
      </c>
      <c r="Q1198" s="131"/>
      <c r="R1198" s="17"/>
      <c r="S1198" s="28"/>
      <c r="T1198" s="28"/>
      <c r="U1198" s="16">
        <v>15</v>
      </c>
      <c r="V1198" s="14">
        <f t="shared" ref="V1198:V1201" si="1649">U1198*E1198</f>
        <v>69.959999999999994</v>
      </c>
      <c r="W1198" s="71"/>
      <c r="X1198" s="83">
        <f t="shared" ref="X1198" si="1650">G1198-V1198</f>
        <v>97.944000000000003</v>
      </c>
      <c r="AF1198" s="22"/>
      <c r="AG1198" s="22"/>
    </row>
    <row r="1199" spans="1:102" ht="49.5" customHeight="1">
      <c r="A1199" s="136">
        <v>3</v>
      </c>
      <c r="B1199" s="13" t="s">
        <v>197</v>
      </c>
      <c r="C1199" s="14" t="s">
        <v>20</v>
      </c>
      <c r="D1199" s="131" t="s">
        <v>177</v>
      </c>
      <c r="E1199" s="23">
        <v>4.6639999999999997</v>
      </c>
      <c r="F1199" s="16">
        <v>0</v>
      </c>
      <c r="G1199" s="17">
        <f>F1199*E1199</f>
        <v>0</v>
      </c>
      <c r="H1199" s="18">
        <v>45107</v>
      </c>
      <c r="I1199" s="12">
        <v>44370</v>
      </c>
      <c r="J1199" s="134">
        <v>1793</v>
      </c>
      <c r="K1199" s="34">
        <v>300</v>
      </c>
      <c r="L1199" s="14">
        <f>K1199*E1199</f>
        <v>1399.1999999999998</v>
      </c>
      <c r="M1199" s="141">
        <v>680</v>
      </c>
      <c r="N1199" s="18">
        <v>44358</v>
      </c>
      <c r="O1199" s="16">
        <f>K1199-U1199</f>
        <v>0</v>
      </c>
      <c r="P1199" s="19">
        <f>O1199*E1199</f>
        <v>0</v>
      </c>
      <c r="Q1199" s="20"/>
      <c r="R1199" s="17"/>
      <c r="S1199" s="14"/>
      <c r="T1199" s="14"/>
      <c r="U1199" s="16">
        <f>K1199</f>
        <v>300</v>
      </c>
      <c r="V1199" s="14">
        <f t="shared" si="1649"/>
        <v>1399.1999999999998</v>
      </c>
      <c r="W1199" s="71"/>
      <c r="Y1199" s="21">
        <f>G1199-V1199</f>
        <v>-1399.1999999999998</v>
      </c>
      <c r="AE1199" s="22"/>
      <c r="AF1199" s="22"/>
    </row>
    <row r="1200" spans="1:102" ht="50.25" customHeight="1">
      <c r="A1200" s="136">
        <v>4</v>
      </c>
      <c r="B1200" s="13" t="s">
        <v>45</v>
      </c>
      <c r="C1200" s="14" t="s">
        <v>20</v>
      </c>
      <c r="D1200" s="131" t="s">
        <v>186</v>
      </c>
      <c r="E1200" s="96">
        <v>5.4130000000000003</v>
      </c>
      <c r="F1200" s="16">
        <v>40</v>
      </c>
      <c r="G1200" s="96">
        <f t="shared" si="1647"/>
        <v>216.52</v>
      </c>
      <c r="H1200" s="18">
        <v>44804</v>
      </c>
      <c r="I1200" s="12">
        <v>44313</v>
      </c>
      <c r="J1200" s="134">
        <v>971</v>
      </c>
      <c r="K1200" s="141">
        <v>50</v>
      </c>
      <c r="L1200" s="14">
        <f t="shared" si="1648"/>
        <v>270.65000000000003</v>
      </c>
      <c r="M1200" s="141">
        <v>386</v>
      </c>
      <c r="N1200" s="18">
        <v>44294</v>
      </c>
      <c r="O1200" s="141">
        <f t="shared" si="1645"/>
        <v>15</v>
      </c>
      <c r="P1200" s="19">
        <f>O1200*E1200</f>
        <v>81.195000000000007</v>
      </c>
      <c r="Q1200" s="20"/>
      <c r="R1200" s="17"/>
      <c r="S1200" s="14"/>
      <c r="T1200" s="14"/>
      <c r="U1200" s="16">
        <v>25</v>
      </c>
      <c r="V1200" s="14">
        <f t="shared" si="1649"/>
        <v>135.32500000000002</v>
      </c>
      <c r="W1200" s="71"/>
      <c r="X1200" s="83"/>
      <c r="AF1200" s="22"/>
      <c r="AG1200" s="22"/>
    </row>
    <row r="1201" spans="1:102" ht="50.25" customHeight="1">
      <c r="A1201" s="136">
        <v>5</v>
      </c>
      <c r="B1201" s="13" t="s">
        <v>45</v>
      </c>
      <c r="C1201" s="14" t="s">
        <v>20</v>
      </c>
      <c r="D1201" s="131" t="s">
        <v>186</v>
      </c>
      <c r="E1201" s="96">
        <v>5.4130000000000003</v>
      </c>
      <c r="F1201" s="16">
        <v>0</v>
      </c>
      <c r="G1201" s="96">
        <f t="shared" si="1647"/>
        <v>0</v>
      </c>
      <c r="H1201" s="18">
        <v>44804</v>
      </c>
      <c r="I1201" s="12">
        <v>44370</v>
      </c>
      <c r="J1201" s="134">
        <v>1793</v>
      </c>
      <c r="K1201" s="141">
        <v>100</v>
      </c>
      <c r="L1201" s="14">
        <f t="shared" si="1648"/>
        <v>541.30000000000007</v>
      </c>
      <c r="M1201" s="141">
        <v>680</v>
      </c>
      <c r="N1201" s="18">
        <v>44358</v>
      </c>
      <c r="O1201" s="16">
        <f>K1201-U1201</f>
        <v>0</v>
      </c>
      <c r="P1201" s="19">
        <f t="shared" ref="P1201" si="1651">O1201*E1201</f>
        <v>0</v>
      </c>
      <c r="Q1201" s="20"/>
      <c r="R1201" s="17"/>
      <c r="S1201" s="14"/>
      <c r="T1201" s="14"/>
      <c r="U1201" s="16">
        <f>K1201</f>
        <v>100</v>
      </c>
      <c r="V1201" s="14">
        <f t="shared" si="1649"/>
        <v>541.30000000000007</v>
      </c>
      <c r="W1201" s="71"/>
      <c r="X1201" s="83"/>
      <c r="AF1201" s="22"/>
      <c r="AG1201" s="22"/>
    </row>
    <row r="1202" spans="1:102" s="27" customFormat="1" ht="47.25" customHeight="1">
      <c r="A1202" s="136">
        <v>6</v>
      </c>
      <c r="B1202" s="13" t="s">
        <v>40</v>
      </c>
      <c r="C1202" s="14" t="s">
        <v>20</v>
      </c>
      <c r="D1202" s="131" t="s">
        <v>189</v>
      </c>
      <c r="E1202" s="23">
        <v>5.7190000000000003</v>
      </c>
      <c r="F1202" s="141">
        <v>0</v>
      </c>
      <c r="G1202" s="17">
        <f>F1202*E1202</f>
        <v>0</v>
      </c>
      <c r="H1202" s="18">
        <v>44926</v>
      </c>
      <c r="I1202" s="12">
        <v>44370</v>
      </c>
      <c r="J1202" s="134">
        <v>1793</v>
      </c>
      <c r="K1202" s="141">
        <v>150</v>
      </c>
      <c r="L1202" s="14">
        <f>K1202*E1202</f>
        <v>857.85</v>
      </c>
      <c r="M1202" s="141">
        <v>680</v>
      </c>
      <c r="N1202" s="18">
        <v>44358</v>
      </c>
      <c r="O1202" s="16">
        <f>K1202-U1202</f>
        <v>0</v>
      </c>
      <c r="P1202" s="19">
        <f>O1202*E1202</f>
        <v>0</v>
      </c>
      <c r="Q1202" s="97"/>
      <c r="R1202" s="14"/>
      <c r="S1202" s="14"/>
      <c r="T1202" s="14"/>
      <c r="U1202" s="141">
        <f>K1202</f>
        <v>150</v>
      </c>
      <c r="V1202" s="14">
        <f>U1202*E1202</f>
        <v>857.85</v>
      </c>
      <c r="W1202" s="71"/>
      <c r="X1202" s="156">
        <f>G1202-V1202</f>
        <v>-857.85</v>
      </c>
      <c r="Y1202" s="25"/>
      <c r="Z1202" s="25"/>
      <c r="AA1202" s="25"/>
      <c r="AB1202" s="26"/>
      <c r="AC1202" s="26"/>
      <c r="AD1202" s="26"/>
      <c r="AE1202" s="26"/>
      <c r="AF1202" s="157"/>
      <c r="AG1202" s="157"/>
    </row>
    <row r="1203" spans="1:102" ht="34.5" customHeight="1">
      <c r="A1203" s="136">
        <v>7</v>
      </c>
      <c r="B1203" s="31" t="s">
        <v>77</v>
      </c>
      <c r="C1203" s="131" t="s">
        <v>20</v>
      </c>
      <c r="D1203" s="131" t="s">
        <v>131</v>
      </c>
      <c r="E1203" s="32">
        <v>5.4969999999999999</v>
      </c>
      <c r="F1203" s="16">
        <v>0</v>
      </c>
      <c r="G1203" s="17">
        <f t="shared" si="1643"/>
        <v>0</v>
      </c>
      <c r="H1203" s="33">
        <v>44324</v>
      </c>
      <c r="I1203" s="12"/>
      <c r="J1203" s="134"/>
      <c r="K1203" s="34"/>
      <c r="L1203" s="14">
        <f t="shared" si="1644"/>
        <v>0</v>
      </c>
      <c r="M1203" s="97">
        <v>805</v>
      </c>
      <c r="N1203" s="18">
        <v>44047</v>
      </c>
      <c r="O1203" s="141">
        <f t="shared" si="1645"/>
        <v>0</v>
      </c>
      <c r="P1203" s="19">
        <f t="shared" ref="P1203:P1211" si="1652">O1203*E1203</f>
        <v>0</v>
      </c>
      <c r="Q1203" s="20"/>
      <c r="R1203" s="17"/>
      <c r="S1203" s="124"/>
      <c r="T1203" s="124"/>
      <c r="U1203" s="16">
        <v>0</v>
      </c>
      <c r="V1203" s="14">
        <f t="shared" si="1646"/>
        <v>0</v>
      </c>
      <c r="W1203" s="71"/>
      <c r="X1203" s="83">
        <f t="shared" si="1642"/>
        <v>0</v>
      </c>
      <c r="AF1203" s="22"/>
      <c r="AG1203" s="22"/>
      <c r="AH1203" s="6"/>
      <c r="AI1203" s="6"/>
      <c r="AJ1203" s="6"/>
      <c r="AK1203" s="6"/>
      <c r="AL1203" s="6"/>
      <c r="AM1203" s="6"/>
      <c r="AN1203" s="6"/>
      <c r="AO1203" s="6"/>
      <c r="AP1203" s="6"/>
      <c r="AQ1203" s="6"/>
      <c r="AR1203" s="6"/>
      <c r="AS1203" s="6"/>
      <c r="AT1203" s="6"/>
      <c r="AU1203" s="6"/>
      <c r="AV1203" s="6"/>
      <c r="AW1203" s="6"/>
      <c r="AX1203" s="6"/>
      <c r="AY1203" s="6"/>
      <c r="AZ1203" s="6"/>
      <c r="BA1203" s="6"/>
      <c r="BB1203" s="6"/>
      <c r="BC1203" s="6"/>
      <c r="BD1203" s="6"/>
      <c r="BE1203" s="6"/>
      <c r="BF1203" s="6"/>
      <c r="BG1203" s="6"/>
      <c r="BH1203" s="6"/>
      <c r="BI1203" s="6"/>
      <c r="BJ1203" s="6"/>
      <c r="BK1203" s="6"/>
      <c r="BL1203" s="6"/>
      <c r="BM1203" s="6"/>
      <c r="BN1203" s="6"/>
      <c r="BO1203" s="6"/>
      <c r="BP1203" s="6"/>
      <c r="BQ1203" s="6"/>
      <c r="BR1203" s="6"/>
      <c r="BS1203" s="6"/>
      <c r="BT1203" s="6"/>
      <c r="BU1203" s="6"/>
      <c r="BV1203" s="6"/>
      <c r="BW1203" s="6"/>
      <c r="BX1203" s="6"/>
      <c r="BY1203" s="6"/>
      <c r="BZ1203" s="6"/>
      <c r="CA1203" s="6"/>
      <c r="CB1203" s="6"/>
      <c r="CC1203" s="6"/>
      <c r="CD1203" s="6"/>
      <c r="CE1203" s="6"/>
      <c r="CF1203" s="6"/>
      <c r="CG1203" s="6"/>
      <c r="CH1203" s="6"/>
      <c r="CI1203" s="6"/>
      <c r="CJ1203" s="6"/>
      <c r="CK1203" s="6"/>
      <c r="CL1203" s="6"/>
      <c r="CM1203" s="6"/>
      <c r="CN1203" s="6"/>
      <c r="CO1203" s="6"/>
      <c r="CP1203" s="6"/>
      <c r="CQ1203" s="6"/>
      <c r="CR1203" s="6"/>
      <c r="CS1203" s="6"/>
      <c r="CT1203" s="6"/>
      <c r="CU1203" s="6"/>
      <c r="CV1203" s="6"/>
      <c r="CW1203" s="6"/>
      <c r="CX1203" s="6"/>
    </row>
    <row r="1204" spans="1:102" ht="34.5" customHeight="1">
      <c r="A1204" s="136">
        <v>8</v>
      </c>
      <c r="B1204" s="31" t="s">
        <v>77</v>
      </c>
      <c r="C1204" s="131" t="s">
        <v>20</v>
      </c>
      <c r="D1204" s="131" t="s">
        <v>154</v>
      </c>
      <c r="E1204" s="32">
        <v>5.4969999999999999</v>
      </c>
      <c r="F1204" s="16">
        <v>70</v>
      </c>
      <c r="G1204" s="17">
        <f t="shared" si="1643"/>
        <v>384.78999999999996</v>
      </c>
      <c r="H1204" s="33">
        <v>44496</v>
      </c>
      <c r="I1204" s="12">
        <v>44313</v>
      </c>
      <c r="J1204" s="134">
        <v>971</v>
      </c>
      <c r="K1204" s="34">
        <v>70</v>
      </c>
      <c r="L1204" s="14">
        <f t="shared" si="1644"/>
        <v>384.78999999999996</v>
      </c>
      <c r="M1204" s="141">
        <v>230</v>
      </c>
      <c r="N1204" s="18">
        <v>44259</v>
      </c>
      <c r="O1204" s="141">
        <f t="shared" si="1645"/>
        <v>10</v>
      </c>
      <c r="P1204" s="19">
        <f t="shared" si="1652"/>
        <v>54.97</v>
      </c>
      <c r="Q1204" s="20"/>
      <c r="R1204" s="17"/>
      <c r="S1204" s="124"/>
      <c r="T1204" s="124"/>
      <c r="U1204" s="16">
        <v>60</v>
      </c>
      <c r="V1204" s="14">
        <f t="shared" si="1646"/>
        <v>329.82</v>
      </c>
      <c r="W1204" s="71"/>
      <c r="X1204" s="83">
        <f t="shared" si="1642"/>
        <v>54.96999999999997</v>
      </c>
      <c r="AF1204" s="22"/>
      <c r="AG1204" s="22"/>
      <c r="AH1204" s="6"/>
      <c r="AI1204" s="6"/>
      <c r="AJ1204" s="6"/>
      <c r="AK1204" s="6"/>
      <c r="AL1204" s="6"/>
      <c r="AM1204" s="6"/>
      <c r="AN1204" s="6"/>
      <c r="AO1204" s="6"/>
      <c r="AP1204" s="6"/>
      <c r="AQ1204" s="6"/>
      <c r="AR1204" s="6"/>
      <c r="AS1204" s="6"/>
      <c r="AT1204" s="6"/>
      <c r="AU1204" s="6"/>
      <c r="AV1204" s="6"/>
      <c r="AW1204" s="6"/>
      <c r="AX1204" s="6"/>
      <c r="AY1204" s="6"/>
      <c r="AZ1204" s="6"/>
      <c r="BA1204" s="6"/>
      <c r="BB1204" s="6"/>
      <c r="BC1204" s="6"/>
      <c r="BD1204" s="6"/>
      <c r="BE1204" s="6"/>
      <c r="BF1204" s="6"/>
      <c r="BG1204" s="6"/>
      <c r="BH1204" s="6"/>
      <c r="BI1204" s="6"/>
      <c r="BJ1204" s="6"/>
      <c r="BK1204" s="6"/>
      <c r="BL1204" s="6"/>
      <c r="BM1204" s="6"/>
      <c r="BN1204" s="6"/>
      <c r="BO1204" s="6"/>
      <c r="BP1204" s="6"/>
      <c r="BQ1204" s="6"/>
      <c r="BR1204" s="6"/>
      <c r="BS1204" s="6"/>
      <c r="BT1204" s="6"/>
      <c r="BU1204" s="6"/>
      <c r="BV1204" s="6"/>
      <c r="BW1204" s="6"/>
      <c r="BX1204" s="6"/>
      <c r="BY1204" s="6"/>
      <c r="BZ1204" s="6"/>
      <c r="CA1204" s="6"/>
      <c r="CB1204" s="6"/>
      <c r="CC1204" s="6"/>
      <c r="CD1204" s="6"/>
      <c r="CE1204" s="6"/>
      <c r="CF1204" s="6"/>
      <c r="CG1204" s="6"/>
      <c r="CH1204" s="6"/>
      <c r="CI1204" s="6"/>
      <c r="CJ1204" s="6"/>
      <c r="CK1204" s="6"/>
      <c r="CL1204" s="6"/>
      <c r="CM1204" s="6"/>
      <c r="CN1204" s="6"/>
      <c r="CO1204" s="6"/>
      <c r="CP1204" s="6"/>
      <c r="CQ1204" s="6"/>
      <c r="CR1204" s="6"/>
      <c r="CS1204" s="6"/>
      <c r="CT1204" s="6"/>
      <c r="CU1204" s="6"/>
      <c r="CV1204" s="6"/>
      <c r="CW1204" s="6"/>
      <c r="CX1204" s="6"/>
    </row>
    <row r="1205" spans="1:102" s="44" customFormat="1" ht="36" customHeight="1">
      <c r="A1205" s="136">
        <v>9</v>
      </c>
      <c r="B1205" s="31" t="s">
        <v>42</v>
      </c>
      <c r="C1205" s="14" t="s">
        <v>20</v>
      </c>
      <c r="D1205" s="131" t="s">
        <v>115</v>
      </c>
      <c r="E1205" s="96">
        <v>123.47</v>
      </c>
      <c r="F1205" s="16">
        <v>0</v>
      </c>
      <c r="G1205" s="17">
        <f t="shared" si="1643"/>
        <v>0</v>
      </c>
      <c r="H1205" s="18">
        <v>44439</v>
      </c>
      <c r="I1205" s="12"/>
      <c r="J1205" s="134"/>
      <c r="K1205" s="141"/>
      <c r="L1205" s="14">
        <f t="shared" si="1644"/>
        <v>0</v>
      </c>
      <c r="M1205" s="141">
        <v>114</v>
      </c>
      <c r="N1205" s="18">
        <v>43864</v>
      </c>
      <c r="O1205" s="141">
        <f t="shared" si="1645"/>
        <v>0</v>
      </c>
      <c r="P1205" s="19">
        <f t="shared" si="1652"/>
        <v>0</v>
      </c>
      <c r="Q1205" s="97"/>
      <c r="R1205" s="14"/>
      <c r="S1205" s="14"/>
      <c r="T1205" s="14"/>
      <c r="U1205" s="16">
        <v>0</v>
      </c>
      <c r="V1205" s="14">
        <f t="shared" si="1646"/>
        <v>0</v>
      </c>
      <c r="W1205" s="71"/>
      <c r="X1205" s="83">
        <f t="shared" si="1642"/>
        <v>0</v>
      </c>
      <c r="Y1205" s="3"/>
      <c r="Z1205" s="3"/>
      <c r="AA1205" s="3"/>
      <c r="AB1205" s="43"/>
      <c r="AC1205" s="43"/>
      <c r="AD1205" s="43"/>
      <c r="AE1205" s="43"/>
      <c r="AF1205" s="45"/>
      <c r="AG1205" s="45"/>
      <c r="AH1205" s="43"/>
      <c r="AI1205" s="43"/>
      <c r="AJ1205" s="43"/>
      <c r="AK1205" s="43"/>
      <c r="AL1205" s="43"/>
      <c r="AM1205" s="43"/>
      <c r="AN1205" s="43"/>
      <c r="AO1205" s="43"/>
      <c r="AP1205" s="43"/>
      <c r="AQ1205" s="43"/>
      <c r="AR1205" s="43"/>
      <c r="AS1205" s="43"/>
      <c r="AT1205" s="43"/>
      <c r="AU1205" s="43"/>
      <c r="AV1205" s="43"/>
      <c r="AW1205" s="43"/>
      <c r="AX1205" s="43"/>
      <c r="AY1205" s="43"/>
      <c r="AZ1205" s="43"/>
      <c r="BA1205" s="43"/>
      <c r="BB1205" s="43"/>
      <c r="BC1205" s="43"/>
      <c r="BD1205" s="43"/>
      <c r="BE1205" s="43"/>
      <c r="BF1205" s="43"/>
      <c r="BG1205" s="43"/>
      <c r="BH1205" s="43"/>
      <c r="BI1205" s="43"/>
      <c r="BJ1205" s="43"/>
      <c r="BK1205" s="43"/>
      <c r="BL1205" s="43"/>
      <c r="BM1205" s="43"/>
      <c r="BN1205" s="43"/>
      <c r="BO1205" s="43"/>
      <c r="BP1205" s="43"/>
      <c r="BQ1205" s="43"/>
      <c r="BR1205" s="43"/>
      <c r="BS1205" s="43"/>
      <c r="BT1205" s="43"/>
      <c r="BU1205" s="43"/>
      <c r="BV1205" s="43"/>
      <c r="BW1205" s="43"/>
      <c r="BX1205" s="43"/>
      <c r="BY1205" s="43"/>
      <c r="BZ1205" s="43"/>
      <c r="CA1205" s="43"/>
      <c r="CB1205" s="43"/>
      <c r="CC1205" s="43"/>
      <c r="CD1205" s="43"/>
      <c r="CE1205" s="43"/>
      <c r="CF1205" s="43"/>
      <c r="CG1205" s="43"/>
      <c r="CH1205" s="43"/>
      <c r="CI1205" s="43"/>
      <c r="CJ1205" s="43"/>
      <c r="CK1205" s="43"/>
      <c r="CL1205" s="43"/>
      <c r="CM1205" s="43"/>
      <c r="CN1205" s="43"/>
      <c r="CO1205" s="43"/>
      <c r="CP1205" s="43"/>
      <c r="CQ1205" s="43"/>
      <c r="CR1205" s="43"/>
      <c r="CS1205" s="43"/>
      <c r="CT1205" s="43"/>
      <c r="CU1205" s="43"/>
      <c r="CV1205" s="43"/>
      <c r="CW1205" s="43"/>
      <c r="CX1205" s="43"/>
    </row>
    <row r="1206" spans="1:102" ht="38.25" customHeight="1">
      <c r="A1206" s="136">
        <v>10</v>
      </c>
      <c r="B1206" s="13" t="s">
        <v>44</v>
      </c>
      <c r="C1206" s="14" t="s">
        <v>20</v>
      </c>
      <c r="D1206" s="131" t="s">
        <v>144</v>
      </c>
      <c r="E1206" s="96">
        <v>59.100999999999999</v>
      </c>
      <c r="F1206" s="141">
        <v>30</v>
      </c>
      <c r="G1206" s="96">
        <f t="shared" si="1643"/>
        <v>1773.03</v>
      </c>
      <c r="H1206" s="18">
        <v>44469</v>
      </c>
      <c r="I1206" s="84">
        <v>44273</v>
      </c>
      <c r="J1206" s="134">
        <v>465</v>
      </c>
      <c r="K1206" s="141">
        <v>50</v>
      </c>
      <c r="L1206" s="14">
        <f t="shared" si="1644"/>
        <v>2955.05</v>
      </c>
      <c r="M1206" s="141">
        <v>218</v>
      </c>
      <c r="N1206" s="18">
        <v>44258</v>
      </c>
      <c r="O1206" s="141">
        <f t="shared" si="1645"/>
        <v>0</v>
      </c>
      <c r="P1206" s="19">
        <f t="shared" si="1652"/>
        <v>0</v>
      </c>
      <c r="Q1206" s="97"/>
      <c r="R1206" s="14"/>
      <c r="S1206" s="14"/>
      <c r="T1206" s="14"/>
      <c r="U1206" s="141">
        <v>30</v>
      </c>
      <c r="V1206" s="14">
        <f t="shared" si="1646"/>
        <v>1773.03</v>
      </c>
      <c r="W1206" s="71"/>
      <c r="X1206" s="83">
        <f>G1206-V1206</f>
        <v>0</v>
      </c>
      <c r="AF1206" s="22"/>
      <c r="AG1206" s="22"/>
    </row>
    <row r="1207" spans="1:102" ht="31.5" customHeight="1">
      <c r="A1207" s="136">
        <v>11</v>
      </c>
      <c r="B1207" s="13" t="s">
        <v>35</v>
      </c>
      <c r="C1207" s="14" t="s">
        <v>20</v>
      </c>
      <c r="D1207" s="131" t="s">
        <v>74</v>
      </c>
      <c r="E1207" s="14">
        <v>16.91</v>
      </c>
      <c r="F1207" s="131">
        <v>0</v>
      </c>
      <c r="G1207" s="17">
        <f t="shared" si="1643"/>
        <v>0</v>
      </c>
      <c r="H1207" s="18">
        <v>44330</v>
      </c>
      <c r="I1207" s="12"/>
      <c r="J1207" s="134"/>
      <c r="K1207" s="141"/>
      <c r="L1207" s="17">
        <f>K1207*E1207</f>
        <v>0</v>
      </c>
      <c r="M1207" s="97">
        <v>707</v>
      </c>
      <c r="N1207" s="18">
        <v>43636</v>
      </c>
      <c r="O1207" s="141">
        <f t="shared" si="1645"/>
        <v>0</v>
      </c>
      <c r="P1207" s="19">
        <f t="shared" si="1652"/>
        <v>0</v>
      </c>
      <c r="Q1207" s="131"/>
      <c r="R1207" s="131"/>
      <c r="S1207" s="131"/>
      <c r="T1207" s="131"/>
      <c r="U1207" s="131">
        <v>0</v>
      </c>
      <c r="V1207" s="17">
        <f t="shared" si="1646"/>
        <v>0</v>
      </c>
      <c r="W1207" s="81"/>
      <c r="X1207" s="83">
        <f t="shared" si="1642"/>
        <v>0</v>
      </c>
      <c r="AF1207" s="22"/>
      <c r="AG1207" s="22"/>
    </row>
    <row r="1208" spans="1:102" ht="38.25" customHeight="1">
      <c r="A1208" s="136">
        <v>12</v>
      </c>
      <c r="B1208" s="31" t="s">
        <v>42</v>
      </c>
      <c r="C1208" s="14" t="s">
        <v>20</v>
      </c>
      <c r="D1208" s="131" t="s">
        <v>112</v>
      </c>
      <c r="E1208" s="96">
        <v>132.83000000000001</v>
      </c>
      <c r="F1208" s="16">
        <v>28</v>
      </c>
      <c r="G1208" s="14">
        <f t="shared" si="1643"/>
        <v>3719.2400000000002</v>
      </c>
      <c r="H1208" s="18">
        <v>44469</v>
      </c>
      <c r="I1208" s="84">
        <v>44273</v>
      </c>
      <c r="J1208" s="134">
        <v>465</v>
      </c>
      <c r="K1208" s="141">
        <v>80</v>
      </c>
      <c r="L1208" s="14">
        <f t="shared" si="1644"/>
        <v>10626.400000000001</v>
      </c>
      <c r="M1208" s="141">
        <v>218</v>
      </c>
      <c r="N1208" s="18">
        <v>44258</v>
      </c>
      <c r="O1208" s="141">
        <f t="shared" si="1645"/>
        <v>22</v>
      </c>
      <c r="P1208" s="19">
        <f t="shared" si="1652"/>
        <v>2922.26</v>
      </c>
      <c r="Q1208" s="97"/>
      <c r="R1208" s="14"/>
      <c r="S1208" s="14"/>
      <c r="T1208" s="14"/>
      <c r="U1208" s="16">
        <v>6</v>
      </c>
      <c r="V1208" s="14">
        <f t="shared" si="1646"/>
        <v>796.98</v>
      </c>
      <c r="W1208" s="71"/>
      <c r="X1208" s="83"/>
      <c r="AF1208" s="22"/>
      <c r="AG1208" s="22"/>
    </row>
    <row r="1209" spans="1:102" ht="38.25" customHeight="1">
      <c r="A1209" s="136">
        <v>13</v>
      </c>
      <c r="B1209" s="31" t="s">
        <v>42</v>
      </c>
      <c r="C1209" s="14" t="s">
        <v>20</v>
      </c>
      <c r="D1209" s="131" t="s">
        <v>205</v>
      </c>
      <c r="E1209" s="32">
        <v>123.215</v>
      </c>
      <c r="F1209" s="16">
        <v>0</v>
      </c>
      <c r="G1209" s="14">
        <f t="shared" si="1643"/>
        <v>0</v>
      </c>
      <c r="H1209" s="33">
        <v>44742</v>
      </c>
      <c r="I1209" s="12">
        <v>44370</v>
      </c>
      <c r="J1209" s="134">
        <v>1793</v>
      </c>
      <c r="K1209" s="141">
        <v>80</v>
      </c>
      <c r="L1209" s="14">
        <f t="shared" si="1644"/>
        <v>9857.2000000000007</v>
      </c>
      <c r="M1209" s="141">
        <v>680</v>
      </c>
      <c r="N1209" s="18">
        <v>44358</v>
      </c>
      <c r="O1209" s="16">
        <f>K1209-U1209</f>
        <v>0</v>
      </c>
      <c r="P1209" s="19">
        <f>O1209*E1209</f>
        <v>0</v>
      </c>
      <c r="Q1209" s="97"/>
      <c r="R1209" s="14"/>
      <c r="S1209" s="14"/>
      <c r="T1209" s="14"/>
      <c r="U1209" s="16">
        <f>K1209</f>
        <v>80</v>
      </c>
      <c r="V1209" s="14">
        <f t="shared" si="1646"/>
        <v>9857.2000000000007</v>
      </c>
      <c r="W1209" s="71"/>
      <c r="X1209" s="83"/>
      <c r="AF1209" s="22"/>
      <c r="AG1209" s="22"/>
      <c r="AH1209" s="6"/>
      <c r="AI1209" s="6"/>
      <c r="AJ1209" s="6"/>
      <c r="AK1209" s="6"/>
      <c r="AL1209" s="6"/>
      <c r="AM1209" s="6"/>
      <c r="AN1209" s="6"/>
      <c r="AO1209" s="6"/>
      <c r="AP1209" s="6"/>
      <c r="AQ1209" s="6"/>
      <c r="AR1209" s="6"/>
      <c r="AS1209" s="6"/>
      <c r="AT1209" s="6"/>
      <c r="AU1209" s="6"/>
      <c r="AV1209" s="6"/>
      <c r="AW1209" s="6"/>
      <c r="AX1209" s="6"/>
      <c r="AY1209" s="6"/>
      <c r="AZ1209" s="6"/>
      <c r="BA1209" s="6"/>
      <c r="BB1209" s="6"/>
      <c r="BC1209" s="6"/>
      <c r="BD1209" s="6"/>
      <c r="BE1209" s="6"/>
      <c r="BF1209" s="6"/>
      <c r="BG1209" s="6"/>
      <c r="BH1209" s="6"/>
      <c r="BI1209" s="6"/>
      <c r="BJ1209" s="6"/>
      <c r="BK1209" s="6"/>
      <c r="BL1209" s="6"/>
      <c r="BM1209" s="6"/>
      <c r="BN1209" s="6"/>
      <c r="BO1209" s="6"/>
      <c r="BP1209" s="6"/>
      <c r="BQ1209" s="6"/>
      <c r="BR1209" s="6"/>
      <c r="BS1209" s="6"/>
      <c r="BT1209" s="6"/>
      <c r="BU1209" s="6"/>
      <c r="BV1209" s="6"/>
      <c r="BW1209" s="6"/>
      <c r="BX1209" s="6"/>
      <c r="BY1209" s="6"/>
      <c r="BZ1209" s="6"/>
      <c r="CA1209" s="6"/>
      <c r="CB1209" s="6"/>
      <c r="CC1209" s="6"/>
      <c r="CD1209" s="6"/>
      <c r="CE1209" s="6"/>
      <c r="CF1209" s="6"/>
      <c r="CG1209" s="6"/>
      <c r="CH1209" s="6"/>
      <c r="CI1209" s="6"/>
      <c r="CJ1209" s="6"/>
      <c r="CK1209" s="6"/>
      <c r="CL1209" s="6"/>
      <c r="CM1209" s="6"/>
      <c r="CN1209" s="6"/>
      <c r="CO1209" s="6"/>
      <c r="CP1209" s="6"/>
      <c r="CQ1209" s="6"/>
      <c r="CR1209" s="6"/>
      <c r="CS1209" s="6"/>
      <c r="CT1209" s="6"/>
      <c r="CU1209" s="6"/>
      <c r="CV1209" s="6"/>
      <c r="CW1209" s="6"/>
      <c r="CX1209" s="6"/>
    </row>
    <row r="1210" spans="1:102" ht="51.75" customHeight="1">
      <c r="A1210" s="136">
        <v>14</v>
      </c>
      <c r="B1210" s="13" t="s">
        <v>100</v>
      </c>
      <c r="C1210" s="124" t="s">
        <v>20</v>
      </c>
      <c r="D1210" s="131" t="s">
        <v>95</v>
      </c>
      <c r="E1210" s="23">
        <v>36.090000000000003</v>
      </c>
      <c r="F1210" s="16">
        <v>41</v>
      </c>
      <c r="G1210" s="17">
        <f t="shared" si="1643"/>
        <v>1479.69</v>
      </c>
      <c r="H1210" s="18">
        <v>44439</v>
      </c>
      <c r="I1210" s="84">
        <v>44273</v>
      </c>
      <c r="J1210" s="134">
        <v>465</v>
      </c>
      <c r="K1210" s="141">
        <v>50</v>
      </c>
      <c r="L1210" s="14">
        <f t="shared" si="1644"/>
        <v>1804.5000000000002</v>
      </c>
      <c r="M1210" s="141">
        <v>218</v>
      </c>
      <c r="N1210" s="18">
        <v>44258</v>
      </c>
      <c r="O1210" s="141">
        <f t="shared" si="1645"/>
        <v>2</v>
      </c>
      <c r="P1210" s="19">
        <f t="shared" si="1652"/>
        <v>72.180000000000007</v>
      </c>
      <c r="Q1210" s="20"/>
      <c r="R1210" s="17"/>
      <c r="S1210" s="28"/>
      <c r="T1210" s="28"/>
      <c r="U1210" s="16">
        <v>39</v>
      </c>
      <c r="V1210" s="14">
        <f t="shared" si="1646"/>
        <v>1407.5100000000002</v>
      </c>
      <c r="W1210" s="71"/>
      <c r="Y1210" s="21">
        <f>G1210-V1210</f>
        <v>72.179999999999836</v>
      </c>
      <c r="AE1210" s="22"/>
      <c r="AF1210" s="22"/>
      <c r="AH1210" s="6"/>
      <c r="AI1210" s="6"/>
      <c r="AJ1210" s="6"/>
      <c r="AK1210" s="6"/>
      <c r="AL1210" s="6"/>
      <c r="AM1210" s="6"/>
      <c r="AN1210" s="6"/>
      <c r="AO1210" s="6"/>
      <c r="AP1210" s="6"/>
      <c r="AQ1210" s="6"/>
      <c r="AR1210" s="6"/>
      <c r="AS1210" s="6"/>
      <c r="AT1210" s="6"/>
      <c r="AU1210" s="6"/>
      <c r="AV1210" s="6"/>
      <c r="AW1210" s="6"/>
      <c r="AX1210" s="6"/>
      <c r="AY1210" s="6"/>
      <c r="AZ1210" s="6"/>
      <c r="BA1210" s="6"/>
      <c r="BB1210" s="6"/>
      <c r="BC1210" s="6"/>
      <c r="BD1210" s="6"/>
      <c r="BE1210" s="6"/>
      <c r="BF1210" s="6"/>
      <c r="BG1210" s="6"/>
      <c r="BH1210" s="6"/>
      <c r="BI1210" s="6"/>
      <c r="BJ1210" s="6"/>
      <c r="BK1210" s="6"/>
      <c r="BL1210" s="6"/>
      <c r="BM1210" s="6"/>
      <c r="BN1210" s="6"/>
      <c r="BO1210" s="6"/>
      <c r="BP1210" s="6"/>
      <c r="BQ1210" s="6"/>
      <c r="BR1210" s="6"/>
      <c r="BS1210" s="6"/>
      <c r="BT1210" s="6"/>
      <c r="BU1210" s="6"/>
      <c r="BV1210" s="6"/>
      <c r="BW1210" s="6"/>
      <c r="BX1210" s="6"/>
      <c r="BY1210" s="6"/>
      <c r="BZ1210" s="6"/>
      <c r="CA1210" s="6"/>
      <c r="CB1210" s="6"/>
      <c r="CC1210" s="6"/>
      <c r="CD1210" s="6"/>
      <c r="CE1210" s="6"/>
      <c r="CF1210" s="6"/>
      <c r="CG1210" s="6"/>
      <c r="CH1210" s="6"/>
      <c r="CI1210" s="6"/>
      <c r="CJ1210" s="6"/>
      <c r="CK1210" s="6"/>
      <c r="CL1210" s="6"/>
      <c r="CM1210" s="6"/>
      <c r="CN1210" s="6"/>
      <c r="CO1210" s="6"/>
      <c r="CP1210" s="6"/>
      <c r="CQ1210" s="6"/>
      <c r="CR1210" s="6"/>
      <c r="CS1210" s="6"/>
      <c r="CT1210" s="6"/>
      <c r="CU1210" s="6"/>
      <c r="CV1210" s="6"/>
      <c r="CW1210" s="6"/>
      <c r="CX1210" s="6"/>
    </row>
    <row r="1211" spans="1:102" ht="31.5" customHeight="1">
      <c r="A1211" s="136">
        <v>15</v>
      </c>
      <c r="B1211" s="13" t="s">
        <v>35</v>
      </c>
      <c r="C1211" s="14" t="s">
        <v>20</v>
      </c>
      <c r="D1211" s="131" t="s">
        <v>82</v>
      </c>
      <c r="E1211" s="14">
        <v>16.91</v>
      </c>
      <c r="F1211" s="131">
        <v>0</v>
      </c>
      <c r="G1211" s="17">
        <f t="shared" si="1643"/>
        <v>0</v>
      </c>
      <c r="H1211" s="18">
        <v>44358</v>
      </c>
      <c r="I1211" s="84">
        <v>44273</v>
      </c>
      <c r="J1211" s="134">
        <v>465</v>
      </c>
      <c r="K1211" s="141">
        <v>30</v>
      </c>
      <c r="L1211" s="17">
        <f t="shared" si="1644"/>
        <v>507.3</v>
      </c>
      <c r="M1211" s="141">
        <v>230</v>
      </c>
      <c r="N1211" s="18">
        <v>44259</v>
      </c>
      <c r="O1211" s="141">
        <f t="shared" si="1645"/>
        <v>0</v>
      </c>
      <c r="P1211" s="19">
        <f t="shared" si="1652"/>
        <v>0</v>
      </c>
      <c r="Q1211" s="131"/>
      <c r="R1211" s="131"/>
      <c r="S1211" s="131"/>
      <c r="T1211" s="131"/>
      <c r="U1211" s="131">
        <v>0</v>
      </c>
      <c r="V1211" s="17">
        <f t="shared" si="1646"/>
        <v>0</v>
      </c>
      <c r="W1211" s="81"/>
      <c r="X1211" s="83">
        <f t="shared" ref="X1211" si="1653">G1211-V1211</f>
        <v>0</v>
      </c>
      <c r="AF1211" s="22"/>
      <c r="AG1211" s="22"/>
    </row>
    <row r="1212" spans="1:102" ht="22.5" customHeight="1">
      <c r="A1212" s="35"/>
      <c r="B1212" s="36" t="s">
        <v>14</v>
      </c>
      <c r="C1212" s="128"/>
      <c r="D1212" s="41"/>
      <c r="E1212" s="41"/>
      <c r="F1212" s="88">
        <f>SUM(F1197:F1211)</f>
        <v>245</v>
      </c>
      <c r="G1212" s="41">
        <f>SUM(G1197:G1211)</f>
        <v>7741.1740000000009</v>
      </c>
      <c r="H1212" s="82"/>
      <c r="I1212" s="82"/>
      <c r="J1212" s="38"/>
      <c r="K1212" s="128">
        <f>SUM(K1197:K1211)</f>
        <v>1010</v>
      </c>
      <c r="L1212" s="41">
        <f>SUM(L1197:L1211)</f>
        <v>29437.440000000002</v>
      </c>
      <c r="M1212" s="128"/>
      <c r="N1212" s="82"/>
      <c r="O1212" s="128">
        <f>SUM(O1197:O1211)</f>
        <v>70</v>
      </c>
      <c r="P1212" s="94">
        <f>SUM(P1197:P1211)</f>
        <v>3228.549</v>
      </c>
      <c r="Q1212" s="133"/>
      <c r="R1212" s="133"/>
      <c r="S1212" s="133"/>
      <c r="T1212" s="133"/>
      <c r="U1212" s="88">
        <f>SUM(U1197:U1211)</f>
        <v>805</v>
      </c>
      <c r="V1212" s="41">
        <f>SUM(V1197:V1211)</f>
        <v>17168.175000000003</v>
      </c>
      <c r="W1212" s="89"/>
      <c r="X1212" s="83">
        <f t="shared" si="1642"/>
        <v>-9427.001000000002</v>
      </c>
      <c r="AF1212" s="22"/>
      <c r="AG1212" s="22"/>
    </row>
    <row r="1213" spans="1:102" ht="22.5" customHeight="1">
      <c r="A1213" s="220" t="s">
        <v>192</v>
      </c>
      <c r="B1213" s="221"/>
      <c r="C1213" s="221"/>
      <c r="D1213" s="221"/>
      <c r="E1213" s="221"/>
      <c r="F1213" s="221"/>
      <c r="G1213" s="221"/>
      <c r="H1213" s="221"/>
      <c r="I1213" s="221"/>
      <c r="J1213" s="221"/>
      <c r="K1213" s="221"/>
      <c r="L1213" s="221"/>
      <c r="M1213" s="221"/>
      <c r="N1213" s="221"/>
      <c r="O1213" s="221"/>
      <c r="P1213" s="221"/>
      <c r="Q1213" s="221"/>
      <c r="R1213" s="221"/>
      <c r="S1213" s="221"/>
      <c r="T1213" s="221"/>
      <c r="U1213" s="221"/>
      <c r="V1213" s="222"/>
      <c r="W1213" s="194"/>
      <c r="X1213" s="83"/>
      <c r="AF1213" s="22"/>
      <c r="AG1213" s="22"/>
    </row>
    <row r="1214" spans="1:102" ht="38.25" customHeight="1">
      <c r="A1214" s="131">
        <v>1</v>
      </c>
      <c r="B1214" s="13" t="s">
        <v>44</v>
      </c>
      <c r="C1214" s="14" t="s">
        <v>20</v>
      </c>
      <c r="D1214" s="131" t="s">
        <v>144</v>
      </c>
      <c r="E1214" s="96">
        <v>59.100999999999999</v>
      </c>
      <c r="F1214" s="141">
        <v>10</v>
      </c>
      <c r="G1214" s="96">
        <f t="shared" ref="G1214:G1224" si="1654">F1214*E1214</f>
        <v>591.01</v>
      </c>
      <c r="H1214" s="18">
        <v>44469</v>
      </c>
      <c r="I1214" s="84">
        <v>44265</v>
      </c>
      <c r="J1214" s="134">
        <v>310</v>
      </c>
      <c r="K1214" s="141">
        <v>10</v>
      </c>
      <c r="L1214" s="14">
        <f t="shared" ref="L1214:L1224" si="1655">K1214*E1214</f>
        <v>591.01</v>
      </c>
      <c r="M1214" s="141">
        <v>230</v>
      </c>
      <c r="N1214" s="18">
        <v>44259</v>
      </c>
      <c r="O1214" s="16"/>
      <c r="P1214" s="19">
        <f>O1214*E1214</f>
        <v>0</v>
      </c>
      <c r="Q1214" s="97"/>
      <c r="R1214" s="14"/>
      <c r="S1214" s="14"/>
      <c r="T1214" s="14"/>
      <c r="U1214" s="141">
        <v>10</v>
      </c>
      <c r="V1214" s="14">
        <f t="shared" ref="V1214:V1224" si="1656">U1214*E1214</f>
        <v>591.01</v>
      </c>
      <c r="W1214" s="71"/>
      <c r="X1214" s="83">
        <f>G1214-V1214</f>
        <v>0</v>
      </c>
      <c r="AF1214" s="22"/>
      <c r="AG1214" s="22"/>
    </row>
    <row r="1215" spans="1:102" ht="50.25" customHeight="1">
      <c r="A1215" s="131">
        <v>2</v>
      </c>
      <c r="B1215" s="13" t="s">
        <v>45</v>
      </c>
      <c r="C1215" s="14" t="s">
        <v>20</v>
      </c>
      <c r="D1215" s="131" t="s">
        <v>186</v>
      </c>
      <c r="E1215" s="96">
        <v>5.4130000000000003</v>
      </c>
      <c r="F1215" s="16">
        <v>0</v>
      </c>
      <c r="G1215" s="96">
        <f t="shared" ref="G1215" si="1657">F1215*E1215</f>
        <v>0</v>
      </c>
      <c r="H1215" s="18">
        <v>44804</v>
      </c>
      <c r="I1215" s="12">
        <v>44372</v>
      </c>
      <c r="J1215" s="134">
        <v>1802</v>
      </c>
      <c r="K1215" s="141">
        <v>10</v>
      </c>
      <c r="L1215" s="14">
        <f t="shared" ref="L1215" si="1658">K1215*E1215</f>
        <v>54.13</v>
      </c>
      <c r="M1215" s="141">
        <v>703</v>
      </c>
      <c r="N1215" s="18">
        <v>44362</v>
      </c>
      <c r="O1215" s="16">
        <f>K1215-U1215</f>
        <v>0</v>
      </c>
      <c r="P1215" s="19">
        <f t="shared" ref="P1215" si="1659">O1215*E1215</f>
        <v>0</v>
      </c>
      <c r="Q1215" s="20"/>
      <c r="R1215" s="17"/>
      <c r="S1215" s="14"/>
      <c r="T1215" s="14"/>
      <c r="U1215" s="16">
        <f>K1215</f>
        <v>10</v>
      </c>
      <c r="V1215" s="14">
        <f t="shared" ref="V1215" si="1660">U1215*E1215</f>
        <v>54.13</v>
      </c>
      <c r="W1215" s="71"/>
      <c r="X1215" s="83"/>
      <c r="AF1215" s="22"/>
      <c r="AG1215" s="22"/>
    </row>
    <row r="1216" spans="1:102" s="27" customFormat="1" ht="47.25" customHeight="1">
      <c r="A1216" s="131">
        <v>3</v>
      </c>
      <c r="B1216" s="13" t="s">
        <v>40</v>
      </c>
      <c r="C1216" s="14" t="s">
        <v>20</v>
      </c>
      <c r="D1216" s="131" t="s">
        <v>189</v>
      </c>
      <c r="E1216" s="23">
        <v>5.7190000000000003</v>
      </c>
      <c r="F1216" s="141">
        <v>0</v>
      </c>
      <c r="G1216" s="17">
        <f>F1216*E1216</f>
        <v>0</v>
      </c>
      <c r="H1216" s="18">
        <v>44926</v>
      </c>
      <c r="I1216" s="12">
        <v>44372</v>
      </c>
      <c r="J1216" s="134">
        <v>1802</v>
      </c>
      <c r="K1216" s="141">
        <v>10</v>
      </c>
      <c r="L1216" s="14">
        <f>K1216*E1216</f>
        <v>57.190000000000005</v>
      </c>
      <c r="M1216" s="141">
        <v>703</v>
      </c>
      <c r="N1216" s="18">
        <v>44362</v>
      </c>
      <c r="O1216" s="16">
        <f>K1216-U1216</f>
        <v>0</v>
      </c>
      <c r="P1216" s="19">
        <f>O1216*E1216</f>
        <v>0</v>
      </c>
      <c r="Q1216" s="97"/>
      <c r="R1216" s="14"/>
      <c r="S1216" s="14"/>
      <c r="T1216" s="14"/>
      <c r="U1216" s="141">
        <f>K1216</f>
        <v>10</v>
      </c>
      <c r="V1216" s="14">
        <f>U1216*E1216</f>
        <v>57.190000000000005</v>
      </c>
      <c r="W1216" s="71"/>
      <c r="X1216" s="156">
        <f>G1216-V1216</f>
        <v>-57.190000000000005</v>
      </c>
      <c r="Y1216" s="25"/>
      <c r="Z1216" s="25"/>
      <c r="AA1216" s="25"/>
      <c r="AB1216" s="26"/>
      <c r="AC1216" s="26"/>
      <c r="AD1216" s="26"/>
      <c r="AE1216" s="26"/>
      <c r="AF1216" s="157"/>
      <c r="AG1216" s="157"/>
    </row>
    <row r="1217" spans="1:102" ht="49.5" customHeight="1">
      <c r="A1217" s="131">
        <v>4</v>
      </c>
      <c r="B1217" s="13" t="s">
        <v>197</v>
      </c>
      <c r="C1217" s="14" t="s">
        <v>20</v>
      </c>
      <c r="D1217" s="131" t="s">
        <v>177</v>
      </c>
      <c r="E1217" s="23">
        <v>4.6639999999999997</v>
      </c>
      <c r="F1217" s="16">
        <v>0</v>
      </c>
      <c r="G1217" s="17">
        <f>F1217*E1217</f>
        <v>0</v>
      </c>
      <c r="H1217" s="18">
        <v>45107</v>
      </c>
      <c r="I1217" s="12">
        <v>44372</v>
      </c>
      <c r="J1217" s="134">
        <v>1802</v>
      </c>
      <c r="K1217" s="34">
        <v>10</v>
      </c>
      <c r="L1217" s="14">
        <f>K1217*E1217</f>
        <v>46.64</v>
      </c>
      <c r="M1217" s="141">
        <v>703</v>
      </c>
      <c r="N1217" s="18">
        <v>44362</v>
      </c>
      <c r="O1217" s="16">
        <f>K1217-U1217</f>
        <v>0</v>
      </c>
      <c r="P1217" s="19">
        <f>O1217*E1217</f>
        <v>0</v>
      </c>
      <c r="Q1217" s="20"/>
      <c r="R1217" s="17"/>
      <c r="S1217" s="14"/>
      <c r="T1217" s="14"/>
      <c r="U1217" s="16">
        <f>K1217</f>
        <v>10</v>
      </c>
      <c r="V1217" s="14">
        <f t="shared" ref="V1217" si="1661">U1217*E1217</f>
        <v>46.64</v>
      </c>
      <c r="W1217" s="71"/>
      <c r="Y1217" s="21">
        <f>G1217-V1217</f>
        <v>-46.64</v>
      </c>
      <c r="AE1217" s="22"/>
      <c r="AF1217" s="22"/>
    </row>
    <row r="1218" spans="1:102" ht="31.5" customHeight="1">
      <c r="A1218" s="131">
        <v>5</v>
      </c>
      <c r="B1218" s="13" t="s">
        <v>35</v>
      </c>
      <c r="C1218" s="14" t="s">
        <v>20</v>
      </c>
      <c r="D1218" s="131" t="s">
        <v>202</v>
      </c>
      <c r="E1218" s="14">
        <v>20.27</v>
      </c>
      <c r="F1218" s="131">
        <v>0</v>
      </c>
      <c r="G1218" s="17">
        <f>F1218*E1218</f>
        <v>0</v>
      </c>
      <c r="H1218" s="18">
        <v>45091</v>
      </c>
      <c r="I1218" s="12">
        <v>44372</v>
      </c>
      <c r="J1218" s="134">
        <v>1802</v>
      </c>
      <c r="K1218" s="141">
        <v>12</v>
      </c>
      <c r="L1218" s="17">
        <f>K1218*E1218</f>
        <v>243.24</v>
      </c>
      <c r="M1218" s="141">
        <v>703</v>
      </c>
      <c r="N1218" s="18">
        <v>44362</v>
      </c>
      <c r="O1218" s="16">
        <f>K1218-U1218</f>
        <v>0</v>
      </c>
      <c r="P1218" s="96">
        <f t="shared" ref="P1218" si="1662">O1218*E1218</f>
        <v>0</v>
      </c>
      <c r="Q1218" s="131"/>
      <c r="R1218" s="131"/>
      <c r="S1218" s="131"/>
      <c r="T1218" s="131"/>
      <c r="U1218" s="131">
        <f>K1218</f>
        <v>12</v>
      </c>
      <c r="V1218" s="17">
        <f>U1218*E1218</f>
        <v>243.24</v>
      </c>
      <c r="W1218" s="81"/>
      <c r="X1218" s="83"/>
      <c r="AF1218" s="22"/>
      <c r="AG1218" s="22"/>
    </row>
    <row r="1219" spans="1:102" ht="31.5" customHeight="1">
      <c r="A1219" s="131">
        <v>6</v>
      </c>
      <c r="B1219" s="13" t="s">
        <v>35</v>
      </c>
      <c r="C1219" s="14" t="s">
        <v>20</v>
      </c>
      <c r="D1219" s="131" t="s">
        <v>140</v>
      </c>
      <c r="E1219" s="14">
        <v>16.91</v>
      </c>
      <c r="F1219" s="131">
        <v>6</v>
      </c>
      <c r="G1219" s="17">
        <f t="shared" si="1654"/>
        <v>101.46000000000001</v>
      </c>
      <c r="H1219" s="18">
        <v>44351</v>
      </c>
      <c r="I1219" s="84">
        <v>44265</v>
      </c>
      <c r="J1219" s="134">
        <v>310</v>
      </c>
      <c r="K1219" s="141">
        <v>26</v>
      </c>
      <c r="L1219" s="17">
        <f t="shared" si="1655"/>
        <v>439.66</v>
      </c>
      <c r="M1219" s="141">
        <v>230</v>
      </c>
      <c r="N1219" s="18">
        <v>44259</v>
      </c>
      <c r="O1219" s="16">
        <f>F1219-U1219</f>
        <v>6</v>
      </c>
      <c r="P1219" s="19">
        <f>O1219*E1219</f>
        <v>101.46000000000001</v>
      </c>
      <c r="Q1219" s="131"/>
      <c r="R1219" s="131"/>
      <c r="S1219" s="131"/>
      <c r="T1219" s="131"/>
      <c r="U1219" s="131">
        <v>0</v>
      </c>
      <c r="V1219" s="17">
        <f t="shared" si="1656"/>
        <v>0</v>
      </c>
      <c r="W1219" s="81"/>
      <c r="X1219" s="83">
        <f t="shared" ref="X1219" si="1663">G1219-V1219</f>
        <v>101.46000000000001</v>
      </c>
      <c r="AF1219" s="22"/>
      <c r="AG1219" s="22"/>
    </row>
    <row r="1220" spans="1:102" ht="51.75" customHeight="1">
      <c r="A1220" s="131">
        <v>7</v>
      </c>
      <c r="B1220" s="13" t="s">
        <v>100</v>
      </c>
      <c r="C1220" s="124" t="s">
        <v>20</v>
      </c>
      <c r="D1220" s="131" t="s">
        <v>91</v>
      </c>
      <c r="E1220" s="23">
        <v>36.090000000000003</v>
      </c>
      <c r="F1220" s="16">
        <v>22</v>
      </c>
      <c r="G1220" s="17">
        <f t="shared" si="1654"/>
        <v>793.98</v>
      </c>
      <c r="H1220" s="18">
        <v>44439</v>
      </c>
      <c r="I1220" s="84">
        <v>44265</v>
      </c>
      <c r="J1220" s="134">
        <v>310</v>
      </c>
      <c r="K1220" s="141">
        <v>22</v>
      </c>
      <c r="L1220" s="14">
        <f t="shared" si="1655"/>
        <v>793.98</v>
      </c>
      <c r="M1220" s="141">
        <v>230</v>
      </c>
      <c r="N1220" s="18">
        <v>44259</v>
      </c>
      <c r="O1220" s="16">
        <f t="shared" ref="O1220:O1224" si="1664">F1220-U1220</f>
        <v>0</v>
      </c>
      <c r="P1220" s="19">
        <f t="shared" ref="P1220:P1224" si="1665">O1220*E1220</f>
        <v>0</v>
      </c>
      <c r="Q1220" s="20"/>
      <c r="R1220" s="17"/>
      <c r="S1220" s="28"/>
      <c r="T1220" s="28"/>
      <c r="U1220" s="16">
        <v>22</v>
      </c>
      <c r="V1220" s="14">
        <f t="shared" si="1656"/>
        <v>793.98</v>
      </c>
      <c r="W1220" s="71"/>
      <c r="Y1220" s="21">
        <f>G1220-V1220</f>
        <v>0</v>
      </c>
      <c r="AE1220" s="22"/>
      <c r="AF1220" s="22"/>
      <c r="AH1220" s="6"/>
      <c r="AI1220" s="6"/>
      <c r="AJ1220" s="6"/>
      <c r="AK1220" s="6"/>
      <c r="AL1220" s="6"/>
      <c r="AM1220" s="6"/>
      <c r="AN1220" s="6"/>
      <c r="AO1220" s="6"/>
      <c r="AP1220" s="6"/>
      <c r="AQ1220" s="6"/>
      <c r="AR1220" s="6"/>
      <c r="AS1220" s="6"/>
      <c r="AT1220" s="6"/>
      <c r="AU1220" s="6"/>
      <c r="AV1220" s="6"/>
      <c r="AW1220" s="6"/>
      <c r="AX1220" s="6"/>
      <c r="AY1220" s="6"/>
      <c r="AZ1220" s="6"/>
      <c r="BA1220" s="6"/>
      <c r="BB1220" s="6"/>
      <c r="BC1220" s="6"/>
      <c r="BD1220" s="6"/>
      <c r="BE1220" s="6"/>
      <c r="BF1220" s="6"/>
      <c r="BG1220" s="6"/>
      <c r="BH1220" s="6"/>
      <c r="BI1220" s="6"/>
      <c r="BJ1220" s="6"/>
      <c r="BK1220" s="6"/>
      <c r="BL1220" s="6"/>
      <c r="BM1220" s="6"/>
      <c r="BN1220" s="6"/>
      <c r="BO1220" s="6"/>
      <c r="BP1220" s="6"/>
      <c r="BQ1220" s="6"/>
      <c r="BR1220" s="6"/>
      <c r="BS1220" s="6"/>
      <c r="BT1220" s="6"/>
      <c r="BU1220" s="6"/>
      <c r="BV1220" s="6"/>
      <c r="BW1220" s="6"/>
      <c r="BX1220" s="6"/>
      <c r="BY1220" s="6"/>
      <c r="BZ1220" s="6"/>
      <c r="CA1220" s="6"/>
      <c r="CB1220" s="6"/>
      <c r="CC1220" s="6"/>
      <c r="CD1220" s="6"/>
      <c r="CE1220" s="6"/>
      <c r="CF1220" s="6"/>
      <c r="CG1220" s="6"/>
      <c r="CH1220" s="6"/>
      <c r="CI1220" s="6"/>
      <c r="CJ1220" s="6"/>
      <c r="CK1220" s="6"/>
      <c r="CL1220" s="6"/>
      <c r="CM1220" s="6"/>
      <c r="CN1220" s="6"/>
      <c r="CO1220" s="6"/>
      <c r="CP1220" s="6"/>
      <c r="CQ1220" s="6"/>
      <c r="CR1220" s="6"/>
      <c r="CS1220" s="6"/>
      <c r="CT1220" s="6"/>
      <c r="CU1220" s="6"/>
      <c r="CV1220" s="6"/>
      <c r="CW1220" s="6"/>
      <c r="CX1220" s="6"/>
    </row>
    <row r="1221" spans="1:102" ht="34.5" customHeight="1">
      <c r="A1221" s="131">
        <v>8</v>
      </c>
      <c r="B1221" s="31" t="s">
        <v>77</v>
      </c>
      <c r="C1221" s="131" t="s">
        <v>20</v>
      </c>
      <c r="D1221" s="131" t="s">
        <v>154</v>
      </c>
      <c r="E1221" s="32">
        <v>5.4969999999999999</v>
      </c>
      <c r="F1221" s="16">
        <v>30</v>
      </c>
      <c r="G1221" s="17">
        <f t="shared" si="1654"/>
        <v>164.91</v>
      </c>
      <c r="H1221" s="33">
        <v>44412</v>
      </c>
      <c r="I1221" s="84">
        <v>44265</v>
      </c>
      <c r="J1221" s="134">
        <v>310</v>
      </c>
      <c r="K1221" s="34">
        <v>40</v>
      </c>
      <c r="L1221" s="14">
        <f t="shared" si="1655"/>
        <v>219.88</v>
      </c>
      <c r="M1221" s="141">
        <v>230</v>
      </c>
      <c r="N1221" s="18">
        <v>44259</v>
      </c>
      <c r="O1221" s="16">
        <f t="shared" si="1664"/>
        <v>10</v>
      </c>
      <c r="P1221" s="19">
        <f t="shared" si="1665"/>
        <v>54.97</v>
      </c>
      <c r="Q1221" s="20"/>
      <c r="R1221" s="17"/>
      <c r="S1221" s="124"/>
      <c r="T1221" s="124"/>
      <c r="U1221" s="16">
        <v>20</v>
      </c>
      <c r="V1221" s="14">
        <f t="shared" si="1656"/>
        <v>109.94</v>
      </c>
      <c r="W1221" s="71"/>
      <c r="X1221" s="83">
        <f t="shared" ref="X1221" si="1666">G1221-V1221</f>
        <v>54.97</v>
      </c>
      <c r="AF1221" s="22"/>
      <c r="AG1221" s="22"/>
      <c r="AH1221" s="6"/>
      <c r="AI1221" s="6"/>
      <c r="AJ1221" s="6"/>
      <c r="AK1221" s="6"/>
      <c r="AL1221" s="6"/>
      <c r="AM1221" s="6"/>
      <c r="AN1221" s="6"/>
      <c r="AO1221" s="6"/>
      <c r="AP1221" s="6"/>
      <c r="AQ1221" s="6"/>
      <c r="AR1221" s="6"/>
      <c r="AS1221" s="6"/>
      <c r="AT1221" s="6"/>
      <c r="AU1221" s="6"/>
      <c r="AV1221" s="6"/>
      <c r="AW1221" s="6"/>
      <c r="AX1221" s="6"/>
      <c r="AY1221" s="6"/>
      <c r="AZ1221" s="6"/>
      <c r="BA1221" s="6"/>
      <c r="BB1221" s="6"/>
      <c r="BC1221" s="6"/>
      <c r="BD1221" s="6"/>
      <c r="BE1221" s="6"/>
      <c r="BF1221" s="6"/>
      <c r="BG1221" s="6"/>
      <c r="BH1221" s="6"/>
      <c r="BI1221" s="6"/>
      <c r="BJ1221" s="6"/>
      <c r="BK1221" s="6"/>
      <c r="BL1221" s="6"/>
      <c r="BM1221" s="6"/>
      <c r="BN1221" s="6"/>
      <c r="BO1221" s="6"/>
      <c r="BP1221" s="6"/>
      <c r="BQ1221" s="6"/>
      <c r="BR1221" s="6"/>
      <c r="BS1221" s="6"/>
      <c r="BT1221" s="6"/>
      <c r="BU1221" s="6"/>
      <c r="BV1221" s="6"/>
      <c r="BW1221" s="6"/>
      <c r="BX1221" s="6"/>
      <c r="BY1221" s="6"/>
      <c r="BZ1221" s="6"/>
      <c r="CA1221" s="6"/>
      <c r="CB1221" s="6"/>
      <c r="CC1221" s="6"/>
      <c r="CD1221" s="6"/>
      <c r="CE1221" s="6"/>
      <c r="CF1221" s="6"/>
      <c r="CG1221" s="6"/>
      <c r="CH1221" s="6"/>
      <c r="CI1221" s="6"/>
      <c r="CJ1221" s="6"/>
      <c r="CK1221" s="6"/>
      <c r="CL1221" s="6"/>
      <c r="CM1221" s="6"/>
      <c r="CN1221" s="6"/>
      <c r="CO1221" s="6"/>
      <c r="CP1221" s="6"/>
      <c r="CQ1221" s="6"/>
      <c r="CR1221" s="6"/>
      <c r="CS1221" s="6"/>
      <c r="CT1221" s="6"/>
      <c r="CU1221" s="6"/>
      <c r="CV1221" s="6"/>
      <c r="CW1221" s="6"/>
      <c r="CX1221" s="6"/>
    </row>
    <row r="1222" spans="1:102" ht="34.5" customHeight="1">
      <c r="A1222" s="131">
        <v>9</v>
      </c>
      <c r="B1222" s="31" t="s">
        <v>42</v>
      </c>
      <c r="C1222" s="14" t="s">
        <v>20</v>
      </c>
      <c r="D1222" s="131" t="s">
        <v>109</v>
      </c>
      <c r="E1222" s="96">
        <v>123.47</v>
      </c>
      <c r="F1222" s="16">
        <v>2</v>
      </c>
      <c r="G1222" s="14">
        <f t="shared" si="1654"/>
        <v>246.94</v>
      </c>
      <c r="H1222" s="18">
        <v>44469</v>
      </c>
      <c r="I1222" s="84">
        <v>44265</v>
      </c>
      <c r="J1222" s="134">
        <v>310</v>
      </c>
      <c r="K1222" s="134">
        <v>6</v>
      </c>
      <c r="L1222" s="14">
        <f t="shared" si="1655"/>
        <v>740.81999999999994</v>
      </c>
      <c r="M1222" s="141">
        <v>230</v>
      </c>
      <c r="N1222" s="18">
        <v>44259</v>
      </c>
      <c r="O1222" s="16">
        <f t="shared" si="1664"/>
        <v>2</v>
      </c>
      <c r="P1222" s="19">
        <f t="shared" si="1665"/>
        <v>246.94</v>
      </c>
      <c r="Q1222" s="97"/>
      <c r="R1222" s="14"/>
      <c r="S1222" s="14"/>
      <c r="T1222" s="14"/>
      <c r="U1222" s="16">
        <v>0</v>
      </c>
      <c r="V1222" s="14">
        <f t="shared" si="1656"/>
        <v>0</v>
      </c>
      <c r="W1222" s="71"/>
      <c r="X1222" s="83"/>
      <c r="AF1222" s="22"/>
      <c r="AG1222" s="22"/>
      <c r="AH1222" s="6"/>
      <c r="AI1222" s="6"/>
      <c r="AJ1222" s="6"/>
      <c r="AK1222" s="6"/>
      <c r="AL1222" s="6"/>
      <c r="AM1222" s="6"/>
      <c r="AN1222" s="6"/>
      <c r="AO1222" s="6"/>
      <c r="AP1222" s="6"/>
      <c r="AQ1222" s="6"/>
      <c r="AR1222" s="6"/>
      <c r="AS1222" s="6"/>
      <c r="AT1222" s="6"/>
      <c r="AU1222" s="6"/>
      <c r="AV1222" s="6"/>
      <c r="AW1222" s="6"/>
      <c r="AX1222" s="6"/>
      <c r="AY1222" s="6"/>
      <c r="AZ1222" s="6"/>
      <c r="BA1222" s="6"/>
      <c r="BB1222" s="6"/>
      <c r="BC1222" s="6"/>
      <c r="BD1222" s="6"/>
      <c r="BE1222" s="6"/>
      <c r="BF1222" s="6"/>
      <c r="BG1222" s="6"/>
      <c r="BH1222" s="6"/>
      <c r="BI1222" s="6"/>
      <c r="BJ1222" s="6"/>
      <c r="BK1222" s="6"/>
      <c r="BL1222" s="6"/>
      <c r="BM1222" s="6"/>
      <c r="BN1222" s="6"/>
      <c r="BO1222" s="6"/>
      <c r="BP1222" s="6"/>
      <c r="BQ1222" s="6"/>
      <c r="BR1222" s="6"/>
      <c r="BS1222" s="6"/>
      <c r="BT1222" s="6"/>
      <c r="BU1222" s="6"/>
      <c r="BV1222" s="6"/>
      <c r="BW1222" s="6"/>
      <c r="BX1222" s="6"/>
      <c r="BY1222" s="6"/>
      <c r="BZ1222" s="6"/>
      <c r="CA1222" s="6"/>
      <c r="CB1222" s="6"/>
      <c r="CC1222" s="6"/>
      <c r="CD1222" s="6"/>
      <c r="CE1222" s="6"/>
      <c r="CF1222" s="6"/>
      <c r="CG1222" s="6"/>
      <c r="CH1222" s="6"/>
      <c r="CI1222" s="6"/>
      <c r="CJ1222" s="6"/>
      <c r="CK1222" s="6"/>
      <c r="CL1222" s="6"/>
      <c r="CM1222" s="6"/>
      <c r="CN1222" s="6"/>
      <c r="CO1222" s="6"/>
      <c r="CP1222" s="6"/>
      <c r="CQ1222" s="6"/>
      <c r="CR1222" s="6"/>
      <c r="CS1222" s="6"/>
      <c r="CT1222" s="6"/>
      <c r="CU1222" s="6"/>
      <c r="CV1222" s="6"/>
      <c r="CW1222" s="6"/>
      <c r="CX1222" s="6"/>
    </row>
    <row r="1223" spans="1:102" ht="38.25" customHeight="1">
      <c r="A1223" s="131">
        <v>10</v>
      </c>
      <c r="B1223" s="31" t="s">
        <v>42</v>
      </c>
      <c r="C1223" s="14" t="s">
        <v>20</v>
      </c>
      <c r="D1223" s="131" t="s">
        <v>112</v>
      </c>
      <c r="E1223" s="96">
        <v>132.83000000000001</v>
      </c>
      <c r="F1223" s="16">
        <v>60</v>
      </c>
      <c r="G1223" s="14">
        <f t="shared" si="1654"/>
        <v>7969.8000000000011</v>
      </c>
      <c r="H1223" s="18">
        <v>44469</v>
      </c>
      <c r="I1223" s="84">
        <v>44265</v>
      </c>
      <c r="J1223" s="134">
        <v>310</v>
      </c>
      <c r="K1223" s="141">
        <v>60</v>
      </c>
      <c r="L1223" s="14">
        <f t="shared" si="1655"/>
        <v>7969.8000000000011</v>
      </c>
      <c r="M1223" s="141">
        <v>230</v>
      </c>
      <c r="N1223" s="18">
        <v>44259</v>
      </c>
      <c r="O1223" s="16">
        <f t="shared" si="1664"/>
        <v>2</v>
      </c>
      <c r="P1223" s="19">
        <f t="shared" si="1665"/>
        <v>265.66000000000003</v>
      </c>
      <c r="Q1223" s="97"/>
      <c r="R1223" s="14"/>
      <c r="S1223" s="14"/>
      <c r="T1223" s="14"/>
      <c r="U1223" s="16">
        <v>58</v>
      </c>
      <c r="V1223" s="14">
        <f t="shared" si="1656"/>
        <v>7704.14</v>
      </c>
      <c r="W1223" s="71"/>
      <c r="X1223" s="83"/>
      <c r="AF1223" s="22"/>
      <c r="AG1223" s="22"/>
    </row>
    <row r="1224" spans="1:102" ht="31.5">
      <c r="A1224" s="131">
        <v>11</v>
      </c>
      <c r="B1224" s="13" t="s">
        <v>49</v>
      </c>
      <c r="C1224" s="124" t="s">
        <v>20</v>
      </c>
      <c r="D1224" s="131" t="s">
        <v>94</v>
      </c>
      <c r="E1224" s="135">
        <v>55.58</v>
      </c>
      <c r="F1224" s="16">
        <v>0</v>
      </c>
      <c r="G1224" s="14">
        <f t="shared" si="1654"/>
        <v>0</v>
      </c>
      <c r="H1224" s="18">
        <v>44347</v>
      </c>
      <c r="I1224" s="84">
        <v>44265</v>
      </c>
      <c r="J1224" s="134">
        <v>310</v>
      </c>
      <c r="K1224" s="141">
        <v>30</v>
      </c>
      <c r="L1224" s="14">
        <f t="shared" si="1655"/>
        <v>1667.3999999999999</v>
      </c>
      <c r="M1224" s="141">
        <v>230</v>
      </c>
      <c r="N1224" s="18">
        <v>44259</v>
      </c>
      <c r="O1224" s="16">
        <f t="shared" si="1664"/>
        <v>0</v>
      </c>
      <c r="P1224" s="19">
        <f t="shared" si="1665"/>
        <v>0</v>
      </c>
      <c r="Q1224" s="131"/>
      <c r="R1224" s="17"/>
      <c r="S1224" s="28"/>
      <c r="T1224" s="28"/>
      <c r="U1224" s="16">
        <v>0</v>
      </c>
      <c r="V1224" s="14">
        <f t="shared" si="1656"/>
        <v>0</v>
      </c>
      <c r="W1224" s="71"/>
      <c r="X1224" s="83">
        <f t="shared" ref="X1224" si="1667">G1224-V1224</f>
        <v>0</v>
      </c>
      <c r="AF1224" s="22"/>
      <c r="AG1224" s="22"/>
    </row>
    <row r="1225" spans="1:102" ht="22.5" customHeight="1">
      <c r="A1225" s="35"/>
      <c r="B1225" s="36" t="s">
        <v>14</v>
      </c>
      <c r="C1225" s="128"/>
      <c r="D1225" s="41"/>
      <c r="E1225" s="41"/>
      <c r="F1225" s="88">
        <f>SUM(F1214:F1224)</f>
        <v>130</v>
      </c>
      <c r="G1225" s="41">
        <f>SUM(G1214:G1224)</f>
        <v>9868.1000000000022</v>
      </c>
      <c r="H1225" s="82"/>
      <c r="I1225" s="82"/>
      <c r="J1225" s="38"/>
      <c r="K1225" s="88">
        <f>SUM(K1214:K1224)</f>
        <v>236</v>
      </c>
      <c r="L1225" s="41">
        <f>SUM(L1214:L1224)</f>
        <v>12823.750000000002</v>
      </c>
      <c r="M1225" s="128"/>
      <c r="N1225" s="82"/>
      <c r="O1225" s="88">
        <f>SUM(O1214:O1224)</f>
        <v>20</v>
      </c>
      <c r="P1225" s="41">
        <f>SUM(P1214:P1224)</f>
        <v>669.03</v>
      </c>
      <c r="Q1225" s="133"/>
      <c r="R1225" s="133"/>
      <c r="S1225" s="133"/>
      <c r="T1225" s="133"/>
      <c r="U1225" s="88">
        <f>SUM(U1214:U1224)</f>
        <v>152</v>
      </c>
      <c r="V1225" s="41">
        <f>SUM(V1214:V1224)</f>
        <v>9600.27</v>
      </c>
      <c r="W1225" s="89"/>
      <c r="X1225" s="83"/>
      <c r="AF1225" s="22"/>
      <c r="AG1225" s="22"/>
    </row>
    <row r="1226" spans="1:102" s="44" customFormat="1" ht="43.5" hidden="1" customHeight="1">
      <c r="A1226" s="206" t="s">
        <v>79</v>
      </c>
      <c r="B1226" s="206"/>
      <c r="C1226" s="206"/>
      <c r="D1226" s="206"/>
      <c r="E1226" s="206"/>
      <c r="F1226" s="206"/>
      <c r="G1226" s="206"/>
      <c r="H1226" s="206"/>
      <c r="I1226" s="206"/>
      <c r="J1226" s="206"/>
      <c r="K1226" s="206"/>
      <c r="L1226" s="206"/>
      <c r="M1226" s="206"/>
      <c r="N1226" s="206"/>
      <c r="O1226" s="206"/>
      <c r="P1226" s="206"/>
      <c r="Q1226" s="206"/>
      <c r="R1226" s="206"/>
      <c r="S1226" s="206"/>
      <c r="T1226" s="206"/>
      <c r="U1226" s="206"/>
      <c r="V1226" s="206"/>
      <c r="W1226" s="99"/>
      <c r="X1226" s="83">
        <f>G1226-V1226</f>
        <v>0</v>
      </c>
      <c r="Y1226" s="3"/>
      <c r="Z1226" s="3"/>
      <c r="AA1226" s="3"/>
      <c r="AB1226" s="43"/>
      <c r="AC1226" s="43"/>
      <c r="AD1226" s="43"/>
      <c r="AE1226" s="43"/>
      <c r="AF1226" s="22"/>
      <c r="AG1226" s="22"/>
      <c r="AH1226" s="43"/>
      <c r="AI1226" s="43"/>
      <c r="AJ1226" s="43"/>
      <c r="AK1226" s="43"/>
      <c r="AL1226" s="43"/>
      <c r="AM1226" s="43"/>
      <c r="AN1226" s="43"/>
      <c r="AO1226" s="43"/>
      <c r="AP1226" s="43"/>
      <c r="AQ1226" s="5"/>
      <c r="AR1226" s="5"/>
      <c r="AS1226" s="5"/>
      <c r="AT1226" s="5"/>
      <c r="AU1226" s="5"/>
      <c r="AV1226" s="5"/>
      <c r="AW1226" s="5"/>
      <c r="AX1226" s="5"/>
      <c r="AY1226" s="43"/>
      <c r="AZ1226" s="43"/>
      <c r="BA1226" s="43"/>
      <c r="BB1226" s="43"/>
      <c r="BC1226" s="43"/>
      <c r="BD1226" s="43"/>
      <c r="BE1226" s="43"/>
      <c r="BF1226" s="43"/>
      <c r="BG1226" s="43"/>
      <c r="BH1226" s="43"/>
      <c r="BI1226" s="43"/>
      <c r="BJ1226" s="43"/>
      <c r="BK1226" s="43"/>
      <c r="BL1226" s="43"/>
      <c r="BM1226" s="43"/>
      <c r="BN1226" s="43"/>
      <c r="BO1226" s="43"/>
      <c r="BP1226" s="43"/>
      <c r="BQ1226" s="43"/>
      <c r="BR1226" s="43"/>
      <c r="BS1226" s="43"/>
      <c r="BT1226" s="43"/>
      <c r="BU1226" s="43"/>
      <c r="BV1226" s="43"/>
      <c r="BW1226" s="43"/>
      <c r="BX1226" s="43"/>
      <c r="BY1226" s="43"/>
      <c r="BZ1226" s="43"/>
      <c r="CA1226" s="43"/>
      <c r="CB1226" s="43"/>
      <c r="CC1226" s="43"/>
      <c r="CD1226" s="43"/>
      <c r="CE1226" s="43"/>
      <c r="CF1226" s="43"/>
      <c r="CG1226" s="43"/>
      <c r="CH1226" s="43"/>
      <c r="CI1226" s="43"/>
      <c r="CJ1226" s="43"/>
      <c r="CK1226" s="43"/>
      <c r="CL1226" s="43"/>
      <c r="CM1226" s="43"/>
      <c r="CN1226" s="43"/>
      <c r="CO1226" s="43"/>
      <c r="CP1226" s="43"/>
      <c r="CQ1226" s="43"/>
      <c r="CR1226" s="43"/>
      <c r="CS1226" s="43"/>
      <c r="CT1226" s="43"/>
      <c r="CU1226" s="43"/>
      <c r="CV1226" s="43"/>
      <c r="CW1226" s="43"/>
      <c r="CX1226" s="43"/>
    </row>
    <row r="1227" spans="1:102" ht="21.75" hidden="1" customHeight="1">
      <c r="A1227" s="136">
        <v>1</v>
      </c>
      <c r="B1227" s="13" t="s">
        <v>39</v>
      </c>
      <c r="C1227" s="14" t="s">
        <v>20</v>
      </c>
      <c r="D1227" s="131" t="s">
        <v>71</v>
      </c>
      <c r="E1227" s="135">
        <v>3.2789999999999999</v>
      </c>
      <c r="F1227" s="16">
        <v>0</v>
      </c>
      <c r="G1227" s="17">
        <f>F1227*E1227</f>
        <v>0</v>
      </c>
      <c r="H1227" s="18">
        <v>44316</v>
      </c>
      <c r="I1227" s="12"/>
      <c r="J1227" s="134"/>
      <c r="K1227" s="141"/>
      <c r="L1227" s="14">
        <f>K1227*E1227</f>
        <v>0</v>
      </c>
      <c r="M1227" s="141">
        <v>1330</v>
      </c>
      <c r="N1227" s="18">
        <v>43790</v>
      </c>
      <c r="O1227" s="141">
        <f>F1227-U1227</f>
        <v>0</v>
      </c>
      <c r="P1227" s="19">
        <f>O1227*E1227</f>
        <v>0</v>
      </c>
      <c r="Q1227" s="131"/>
      <c r="R1227" s="17"/>
      <c r="S1227" s="28"/>
      <c r="T1227" s="28"/>
      <c r="U1227" s="16">
        <v>0</v>
      </c>
      <c r="V1227" s="14">
        <f>U1227*E1227</f>
        <v>0</v>
      </c>
      <c r="W1227" s="71"/>
      <c r="X1227" s="83"/>
      <c r="AF1227" s="22"/>
      <c r="AG1227" s="22"/>
    </row>
    <row r="1228" spans="1:102" ht="33" hidden="1" customHeight="1">
      <c r="A1228" s="35"/>
      <c r="B1228" s="36" t="s">
        <v>14</v>
      </c>
      <c r="C1228" s="128"/>
      <c r="D1228" s="41"/>
      <c r="E1228" s="41"/>
      <c r="F1228" s="88">
        <f>SUM(F1227:F1227)</f>
        <v>0</v>
      </c>
      <c r="G1228" s="41">
        <f>SUM(G1227:G1227)</f>
        <v>0</v>
      </c>
      <c r="H1228" s="82"/>
      <c r="I1228" s="82"/>
      <c r="J1228" s="38"/>
      <c r="K1228" s="128">
        <f>SUM(K1227:K1227)</f>
        <v>0</v>
      </c>
      <c r="L1228" s="41">
        <f>SUM(L1227:L1227)</f>
        <v>0</v>
      </c>
      <c r="M1228" s="128"/>
      <c r="N1228" s="82"/>
      <c r="O1228" s="128">
        <f>SUM(O1227:O1227)</f>
        <v>0</v>
      </c>
      <c r="P1228" s="94">
        <f>SUM(P1227:P1227)</f>
        <v>0</v>
      </c>
      <c r="Q1228" s="133"/>
      <c r="R1228" s="133"/>
      <c r="S1228" s="133"/>
      <c r="T1228" s="133"/>
      <c r="U1228" s="88">
        <f>SUM(U1227:U1227)</f>
        <v>0</v>
      </c>
      <c r="V1228" s="41">
        <f>SUM(V1227:V1227)</f>
        <v>0</v>
      </c>
      <c r="W1228" s="89"/>
      <c r="X1228" s="83">
        <f>G1228-V1228</f>
        <v>0</v>
      </c>
      <c r="AF1228" s="22"/>
      <c r="AG1228" s="22"/>
    </row>
    <row r="1229" spans="1:102" ht="30" customHeight="1">
      <c r="A1229" s="206" t="s">
        <v>41</v>
      </c>
      <c r="B1229" s="206"/>
      <c r="C1229" s="206"/>
      <c r="D1229" s="206"/>
      <c r="E1229" s="206"/>
      <c r="F1229" s="206"/>
      <c r="G1229" s="206"/>
      <c r="H1229" s="206"/>
      <c r="I1229" s="206"/>
      <c r="J1229" s="206"/>
      <c r="K1229" s="206"/>
      <c r="L1229" s="206"/>
      <c r="M1229" s="206"/>
      <c r="N1229" s="206"/>
      <c r="O1229" s="206"/>
      <c r="P1229" s="206"/>
      <c r="Q1229" s="206"/>
      <c r="R1229" s="206"/>
      <c r="S1229" s="206"/>
      <c r="T1229" s="206"/>
      <c r="U1229" s="206"/>
      <c r="V1229" s="206"/>
      <c r="W1229" s="99"/>
      <c r="X1229" s="83">
        <f>G1229-V1229</f>
        <v>0</v>
      </c>
      <c r="AF1229" s="22"/>
      <c r="AG1229" s="22"/>
    </row>
    <row r="1230" spans="1:102" s="27" customFormat="1" ht="26.25" customHeight="1">
      <c r="A1230" s="131">
        <v>1</v>
      </c>
      <c r="B1230" s="13" t="s">
        <v>188</v>
      </c>
      <c r="C1230" s="14" t="s">
        <v>20</v>
      </c>
      <c r="D1230" s="131" t="s">
        <v>183</v>
      </c>
      <c r="E1230" s="23">
        <v>3.8170000000000002</v>
      </c>
      <c r="F1230" s="16">
        <v>600</v>
      </c>
      <c r="G1230" s="17">
        <f t="shared" ref="G1230:G1232" si="1668">F1230*E1230</f>
        <v>2290.2000000000003</v>
      </c>
      <c r="H1230" s="18">
        <v>44651</v>
      </c>
      <c r="I1230" s="12">
        <v>44270</v>
      </c>
      <c r="J1230" s="134">
        <v>339</v>
      </c>
      <c r="K1230" s="141">
        <v>2400</v>
      </c>
      <c r="L1230" s="14">
        <f t="shared" ref="L1230:L1232" si="1669">K1230*E1230</f>
        <v>9160.8000000000011</v>
      </c>
      <c r="M1230" s="141">
        <v>273</v>
      </c>
      <c r="N1230" s="18">
        <v>44267</v>
      </c>
      <c r="O1230" s="16">
        <f t="shared" ref="O1230:O1233" si="1670">F1230-U1230</f>
        <v>580</v>
      </c>
      <c r="P1230" s="19">
        <f>O1230*E1230</f>
        <v>2213.86</v>
      </c>
      <c r="Q1230" s="20"/>
      <c r="R1230" s="17"/>
      <c r="S1230" s="14"/>
      <c r="T1230" s="14"/>
      <c r="U1230" s="16">
        <v>20</v>
      </c>
      <c r="V1230" s="14">
        <f t="shared" ref="V1230:V1232" si="1671">U1230*E1230</f>
        <v>76.34</v>
      </c>
      <c r="W1230" s="71"/>
      <c r="X1230" s="24"/>
      <c r="Y1230" s="21">
        <f t="shared" ref="Y1230" si="1672">G1230-V1230</f>
        <v>2213.86</v>
      </c>
      <c r="Z1230" s="25"/>
      <c r="AA1230" s="25"/>
      <c r="AB1230" s="26"/>
      <c r="AC1230" s="26"/>
      <c r="AD1230" s="26"/>
      <c r="AE1230" s="22"/>
      <c r="AF1230" s="22"/>
      <c r="AG1230" s="26"/>
      <c r="AH1230" s="26"/>
      <c r="AI1230" s="26"/>
      <c r="AJ1230" s="26"/>
      <c r="AK1230" s="26"/>
      <c r="AL1230" s="26"/>
      <c r="AM1230" s="26"/>
      <c r="AN1230" s="26"/>
      <c r="AO1230" s="26"/>
      <c r="AP1230" s="26"/>
      <c r="AQ1230" s="26"/>
      <c r="AR1230" s="26"/>
      <c r="AS1230" s="26"/>
      <c r="AT1230" s="26"/>
      <c r="AU1230" s="26"/>
      <c r="AV1230" s="26"/>
      <c r="AW1230" s="26"/>
      <c r="AX1230" s="26"/>
      <c r="AY1230" s="26"/>
      <c r="AZ1230" s="26"/>
      <c r="BA1230" s="26"/>
      <c r="BB1230" s="26"/>
      <c r="BC1230" s="26"/>
      <c r="BD1230" s="26"/>
      <c r="BE1230" s="26"/>
      <c r="BF1230" s="26"/>
      <c r="BG1230" s="26"/>
      <c r="BH1230" s="26"/>
      <c r="BI1230" s="26"/>
      <c r="BJ1230" s="26"/>
      <c r="BK1230" s="26"/>
      <c r="BL1230" s="26"/>
      <c r="BM1230" s="26"/>
      <c r="BN1230" s="26"/>
      <c r="BO1230" s="26"/>
      <c r="BP1230" s="26"/>
      <c r="BQ1230" s="26"/>
      <c r="BR1230" s="26"/>
      <c r="BS1230" s="26"/>
      <c r="BT1230" s="26"/>
      <c r="BU1230" s="26"/>
      <c r="BV1230" s="26"/>
      <c r="BW1230" s="26"/>
      <c r="BX1230" s="26"/>
      <c r="BY1230" s="26"/>
      <c r="BZ1230" s="26"/>
      <c r="CA1230" s="26"/>
      <c r="CB1230" s="26"/>
      <c r="CC1230" s="26"/>
      <c r="CD1230" s="26"/>
      <c r="CE1230" s="26"/>
      <c r="CF1230" s="26"/>
      <c r="CG1230" s="26"/>
      <c r="CH1230" s="26"/>
      <c r="CI1230" s="26"/>
      <c r="CJ1230" s="26"/>
      <c r="CK1230" s="26"/>
      <c r="CL1230" s="26"/>
      <c r="CM1230" s="26"/>
      <c r="CN1230" s="26"/>
      <c r="CO1230" s="26"/>
      <c r="CP1230" s="26"/>
      <c r="CQ1230" s="26"/>
      <c r="CR1230" s="26"/>
      <c r="CS1230" s="26"/>
      <c r="CT1230" s="26"/>
      <c r="CU1230" s="26"/>
      <c r="CV1230" s="26"/>
      <c r="CW1230" s="26"/>
      <c r="CX1230" s="26"/>
    </row>
    <row r="1231" spans="1:102" ht="31.5" customHeight="1">
      <c r="A1231" s="131">
        <v>2</v>
      </c>
      <c r="B1231" s="13" t="s">
        <v>35</v>
      </c>
      <c r="C1231" s="14" t="s">
        <v>20</v>
      </c>
      <c r="D1231" s="131" t="s">
        <v>202</v>
      </c>
      <c r="E1231" s="14">
        <v>20.27</v>
      </c>
      <c r="F1231" s="131">
        <v>0</v>
      </c>
      <c r="G1231" s="17">
        <f t="shared" si="1668"/>
        <v>0</v>
      </c>
      <c r="H1231" s="18">
        <v>45091</v>
      </c>
      <c r="I1231" s="12">
        <v>44355</v>
      </c>
      <c r="J1231" s="134">
        <v>1415</v>
      </c>
      <c r="K1231" s="141">
        <v>500</v>
      </c>
      <c r="L1231" s="17">
        <f>K1231*E1231</f>
        <v>10135</v>
      </c>
      <c r="M1231" s="141">
        <v>597</v>
      </c>
      <c r="N1231" s="18">
        <v>44348</v>
      </c>
      <c r="O1231" s="16">
        <f>K1231-U1231</f>
        <v>72</v>
      </c>
      <c r="P1231" s="96">
        <f t="shared" ref="P1231" si="1673">O1231*E1231</f>
        <v>1459.44</v>
      </c>
      <c r="Q1231" s="131"/>
      <c r="R1231" s="131"/>
      <c r="S1231" s="131"/>
      <c r="T1231" s="131"/>
      <c r="U1231" s="131">
        <v>428</v>
      </c>
      <c r="V1231" s="17">
        <f>U1231*E1231</f>
        <v>8675.56</v>
      </c>
      <c r="W1231" s="81"/>
      <c r="X1231" s="83"/>
      <c r="AF1231" s="22"/>
      <c r="AG1231" s="22"/>
    </row>
    <row r="1232" spans="1:102" ht="38.25" customHeight="1">
      <c r="A1232" s="131">
        <v>3</v>
      </c>
      <c r="B1232" s="13" t="s">
        <v>35</v>
      </c>
      <c r="C1232" s="14" t="s">
        <v>20</v>
      </c>
      <c r="D1232" s="131" t="s">
        <v>82</v>
      </c>
      <c r="E1232" s="14">
        <v>16.91</v>
      </c>
      <c r="F1232" s="144">
        <v>159</v>
      </c>
      <c r="G1232" s="17">
        <f t="shared" si="1668"/>
        <v>2688.69</v>
      </c>
      <c r="H1232" s="18">
        <v>44358</v>
      </c>
      <c r="I1232" s="84">
        <v>44321</v>
      </c>
      <c r="J1232" s="134">
        <v>1060</v>
      </c>
      <c r="K1232" s="141">
        <v>300</v>
      </c>
      <c r="L1232" s="85">
        <f t="shared" si="1669"/>
        <v>5073</v>
      </c>
      <c r="M1232" s="141">
        <v>225</v>
      </c>
      <c r="N1232" s="18">
        <v>44321</v>
      </c>
      <c r="O1232" s="16">
        <f t="shared" si="1670"/>
        <v>159</v>
      </c>
      <c r="P1232" s="19">
        <f t="shared" ref="P1232" si="1674">O1232*E1232</f>
        <v>2688.69</v>
      </c>
      <c r="Q1232" s="131"/>
      <c r="R1232" s="131"/>
      <c r="S1232" s="131"/>
      <c r="T1232" s="131"/>
      <c r="U1232" s="144">
        <v>0</v>
      </c>
      <c r="V1232" s="17">
        <f t="shared" si="1671"/>
        <v>0</v>
      </c>
      <c r="W1232" s="81"/>
      <c r="X1232" s="83"/>
      <c r="AF1232" s="22"/>
      <c r="AG1232" s="22"/>
    </row>
    <row r="1233" spans="1:102" ht="31.5" customHeight="1">
      <c r="A1233" s="131">
        <v>4</v>
      </c>
      <c r="B1233" s="13" t="s">
        <v>35</v>
      </c>
      <c r="C1233" s="14" t="s">
        <v>20</v>
      </c>
      <c r="D1233" s="131" t="s">
        <v>140</v>
      </c>
      <c r="E1233" s="14">
        <v>16.91</v>
      </c>
      <c r="F1233" s="144">
        <v>0</v>
      </c>
      <c r="G1233" s="17">
        <f t="shared" ref="G1233" si="1675">F1233*E1233</f>
        <v>0</v>
      </c>
      <c r="H1233" s="18">
        <v>44351</v>
      </c>
      <c r="I1233" s="12"/>
      <c r="J1233" s="134"/>
      <c r="K1233" s="141"/>
      <c r="L1233" s="17">
        <f t="shared" ref="L1233" si="1676">K1233*E1233</f>
        <v>0</v>
      </c>
      <c r="M1233" s="141">
        <v>1470</v>
      </c>
      <c r="N1233" s="18">
        <v>44189</v>
      </c>
      <c r="O1233" s="16">
        <f t="shared" si="1670"/>
        <v>0</v>
      </c>
      <c r="P1233" s="19">
        <f t="shared" ref="P1233" si="1677">O1233*E1233</f>
        <v>0</v>
      </c>
      <c r="Q1233" s="131"/>
      <c r="R1233" s="131"/>
      <c r="S1233" s="131"/>
      <c r="T1233" s="131"/>
      <c r="U1233" s="144">
        <v>0</v>
      </c>
      <c r="V1233" s="17">
        <f t="shared" ref="V1233" si="1678">U1233*E1233</f>
        <v>0</v>
      </c>
      <c r="W1233" s="81"/>
      <c r="X1233" s="83"/>
      <c r="AF1233" s="22"/>
      <c r="AG1233" s="22"/>
    </row>
    <row r="1234" spans="1:102">
      <c r="A1234" s="35"/>
      <c r="B1234" s="36" t="s">
        <v>38</v>
      </c>
      <c r="C1234" s="128"/>
      <c r="D1234" s="41"/>
      <c r="E1234" s="41"/>
      <c r="F1234" s="88">
        <f>SUM(F1230:F1233)</f>
        <v>759</v>
      </c>
      <c r="G1234" s="41">
        <f>SUM(G1230:G1233)</f>
        <v>4978.8900000000003</v>
      </c>
      <c r="H1234" s="82"/>
      <c r="I1234" s="82"/>
      <c r="J1234" s="38"/>
      <c r="K1234" s="88">
        <f>SUM(K1230:K1233)</f>
        <v>3200</v>
      </c>
      <c r="L1234" s="41">
        <f>SUM(L1230:L1233)</f>
        <v>24368.800000000003</v>
      </c>
      <c r="M1234" s="128"/>
      <c r="N1234" s="82"/>
      <c r="O1234" s="88">
        <f>SUM(O1230:O1233)</f>
        <v>811</v>
      </c>
      <c r="P1234" s="41">
        <f>SUM(P1230:P1233)</f>
        <v>6361.99</v>
      </c>
      <c r="Q1234" s="133"/>
      <c r="R1234" s="133"/>
      <c r="S1234" s="133"/>
      <c r="T1234" s="133"/>
      <c r="U1234" s="88">
        <f>SUM(U1230:U1233)</f>
        <v>448</v>
      </c>
      <c r="V1234" s="41">
        <f>SUM(V1230:V1233)</f>
        <v>8751.9</v>
      </c>
      <c r="W1234" s="89"/>
      <c r="X1234" s="83">
        <f>G1234-V1234</f>
        <v>-3773.0099999999993</v>
      </c>
      <c r="AF1234" s="22"/>
      <c r="AG1234" s="22"/>
    </row>
    <row r="1235" spans="1:102">
      <c r="A1235" s="206" t="s">
        <v>126</v>
      </c>
      <c r="B1235" s="206"/>
      <c r="C1235" s="206"/>
      <c r="D1235" s="206"/>
      <c r="E1235" s="206"/>
      <c r="F1235" s="206"/>
      <c r="G1235" s="206"/>
      <c r="H1235" s="206"/>
      <c r="I1235" s="206"/>
      <c r="J1235" s="206"/>
      <c r="K1235" s="206"/>
      <c r="L1235" s="206"/>
      <c r="M1235" s="206"/>
      <c r="N1235" s="206"/>
      <c r="O1235" s="206"/>
      <c r="P1235" s="206"/>
      <c r="Q1235" s="206"/>
      <c r="R1235" s="206"/>
      <c r="S1235" s="206"/>
      <c r="T1235" s="206"/>
      <c r="U1235" s="206"/>
      <c r="V1235" s="206"/>
      <c r="W1235" s="99"/>
      <c r="X1235" s="83">
        <f>G1235-V1235</f>
        <v>0</v>
      </c>
      <c r="AF1235" s="22"/>
      <c r="AG1235" s="22"/>
    </row>
    <row r="1236" spans="1:102" ht="49.5" customHeight="1">
      <c r="A1236" s="131">
        <v>1</v>
      </c>
      <c r="B1236" s="13" t="s">
        <v>197</v>
      </c>
      <c r="C1236" s="14" t="s">
        <v>20</v>
      </c>
      <c r="D1236" s="131" t="s">
        <v>177</v>
      </c>
      <c r="E1236" s="23">
        <v>4.6639999999999997</v>
      </c>
      <c r="F1236" s="16">
        <v>13</v>
      </c>
      <c r="G1236" s="17">
        <f>F1236*E1236</f>
        <v>60.631999999999998</v>
      </c>
      <c r="H1236" s="18">
        <v>45107</v>
      </c>
      <c r="I1236" s="84">
        <v>44308</v>
      </c>
      <c r="J1236" s="134">
        <v>877</v>
      </c>
      <c r="K1236" s="34">
        <v>30</v>
      </c>
      <c r="L1236" s="14">
        <f>K1236*E1236</f>
        <v>139.91999999999999</v>
      </c>
      <c r="M1236" s="141">
        <v>441</v>
      </c>
      <c r="N1236" s="18">
        <v>44305</v>
      </c>
      <c r="O1236" s="16">
        <f>F1236-U1236</f>
        <v>13</v>
      </c>
      <c r="P1236" s="19">
        <f>O1236*E1236</f>
        <v>60.631999999999998</v>
      </c>
      <c r="Q1236" s="20"/>
      <c r="R1236" s="17"/>
      <c r="S1236" s="14"/>
      <c r="T1236" s="14"/>
      <c r="U1236" s="16">
        <v>0</v>
      </c>
      <c r="V1236" s="14">
        <f>U1236*E1236</f>
        <v>0</v>
      </c>
      <c r="W1236" s="71"/>
      <c r="Y1236" s="21">
        <f>G1236-V1236</f>
        <v>60.631999999999998</v>
      </c>
      <c r="AE1236" s="22"/>
      <c r="AF1236" s="22"/>
    </row>
    <row r="1237" spans="1:102">
      <c r="A1237" s="35"/>
      <c r="B1237" s="36" t="s">
        <v>38</v>
      </c>
      <c r="C1237" s="128"/>
      <c r="D1237" s="41"/>
      <c r="E1237" s="41"/>
      <c r="F1237" s="88">
        <f>SUM(F1236:F1236)</f>
        <v>13</v>
      </c>
      <c r="G1237" s="41">
        <f>SUM(G1236:G1236)</f>
        <v>60.631999999999998</v>
      </c>
      <c r="H1237" s="82"/>
      <c r="I1237" s="82"/>
      <c r="J1237" s="38"/>
      <c r="K1237" s="128">
        <f>SUM(K1236:K1236)</f>
        <v>30</v>
      </c>
      <c r="L1237" s="41">
        <f>SUM(L1236:L1236)</f>
        <v>139.91999999999999</v>
      </c>
      <c r="M1237" s="128"/>
      <c r="N1237" s="82"/>
      <c r="O1237" s="128">
        <f>SUM(O1236:O1236)</f>
        <v>13</v>
      </c>
      <c r="P1237" s="94">
        <f>SUM(P1236:P1236)</f>
        <v>60.631999999999998</v>
      </c>
      <c r="Q1237" s="133"/>
      <c r="R1237" s="133"/>
      <c r="S1237" s="133"/>
      <c r="T1237" s="133"/>
      <c r="U1237" s="88">
        <f>SUM(U1236:U1236)</f>
        <v>0</v>
      </c>
      <c r="V1237" s="41">
        <f>SUM(V1236:V1236)</f>
        <v>0</v>
      </c>
      <c r="W1237" s="89"/>
      <c r="X1237" s="83">
        <f>G1237-V1237</f>
        <v>60.631999999999998</v>
      </c>
      <c r="AF1237" s="22"/>
      <c r="AG1237" s="22"/>
    </row>
    <row r="1238" spans="1:102" ht="26.25" hidden="1" customHeight="1">
      <c r="A1238" s="214" t="s">
        <v>83</v>
      </c>
      <c r="B1238" s="215"/>
      <c r="C1238" s="215"/>
      <c r="D1238" s="215"/>
      <c r="E1238" s="215"/>
      <c r="F1238" s="215"/>
      <c r="G1238" s="215"/>
      <c r="H1238" s="215"/>
      <c r="I1238" s="215"/>
      <c r="J1238" s="215"/>
      <c r="K1238" s="215"/>
      <c r="L1238" s="215"/>
      <c r="M1238" s="215"/>
      <c r="N1238" s="215"/>
      <c r="O1238" s="215"/>
      <c r="P1238" s="215"/>
      <c r="Q1238" s="215"/>
      <c r="R1238" s="215"/>
      <c r="S1238" s="215"/>
      <c r="T1238" s="215"/>
      <c r="U1238" s="215"/>
      <c r="V1238" s="216"/>
      <c r="W1238" s="100"/>
      <c r="X1238" s="83"/>
      <c r="AF1238" s="22"/>
      <c r="AG1238" s="22"/>
    </row>
    <row r="1239" spans="1:102" ht="37.5" hidden="1" customHeight="1">
      <c r="A1239" s="86">
        <v>1</v>
      </c>
      <c r="B1239" s="13" t="s">
        <v>59</v>
      </c>
      <c r="C1239" s="124" t="s">
        <v>20</v>
      </c>
      <c r="D1239" s="131" t="s">
        <v>46</v>
      </c>
      <c r="E1239" s="135">
        <v>55.58</v>
      </c>
      <c r="F1239" s="16">
        <v>0</v>
      </c>
      <c r="G1239" s="96">
        <f>F1239*E1239</f>
        <v>0</v>
      </c>
      <c r="H1239" s="18">
        <v>44255</v>
      </c>
      <c r="I1239" s="12"/>
      <c r="J1239" s="134"/>
      <c r="K1239" s="141"/>
      <c r="L1239" s="14">
        <f>K1239*E1239</f>
        <v>0</v>
      </c>
      <c r="M1239" s="141">
        <v>707</v>
      </c>
      <c r="N1239" s="18">
        <v>43636</v>
      </c>
      <c r="O1239" s="16">
        <f>F1239-U1239</f>
        <v>0</v>
      </c>
      <c r="P1239" s="19">
        <f>O1239*E1239</f>
        <v>0</v>
      </c>
      <c r="Q1239" s="131"/>
      <c r="R1239" s="17"/>
      <c r="S1239" s="28"/>
      <c r="T1239" s="28"/>
      <c r="U1239" s="16">
        <v>0</v>
      </c>
      <c r="V1239" s="14">
        <f>U1239*E1239</f>
        <v>0</v>
      </c>
      <c r="W1239" s="71"/>
      <c r="X1239" s="83"/>
      <c r="AF1239" s="22"/>
      <c r="AG1239" s="22"/>
    </row>
    <row r="1240" spans="1:102" ht="38.25" hidden="1" customHeight="1">
      <c r="A1240" s="141">
        <v>2</v>
      </c>
      <c r="B1240" s="13" t="s">
        <v>44</v>
      </c>
      <c r="C1240" s="14" t="s">
        <v>20</v>
      </c>
      <c r="D1240" s="131" t="s">
        <v>144</v>
      </c>
      <c r="E1240" s="96">
        <v>59.100999999999999</v>
      </c>
      <c r="F1240" s="141">
        <v>0</v>
      </c>
      <c r="G1240" s="96">
        <f t="shared" ref="G1240:G1241" si="1679">F1240*E1240</f>
        <v>0</v>
      </c>
      <c r="H1240" s="18">
        <v>44469</v>
      </c>
      <c r="I1240" s="84">
        <v>44238</v>
      </c>
      <c r="J1240" s="134">
        <v>200</v>
      </c>
      <c r="K1240" s="141">
        <v>10</v>
      </c>
      <c r="L1240" s="14">
        <f t="shared" ref="L1240:L1241" si="1680">K1240*E1240</f>
        <v>591.01</v>
      </c>
      <c r="M1240" s="141">
        <v>112</v>
      </c>
      <c r="N1240" s="18">
        <v>44238</v>
      </c>
      <c r="O1240" s="16">
        <f t="shared" ref="O1240:O1241" si="1681">F1240-U1240</f>
        <v>0</v>
      </c>
      <c r="P1240" s="19">
        <f t="shared" ref="P1240" si="1682">O1240*E1240</f>
        <v>0</v>
      </c>
      <c r="Q1240" s="97"/>
      <c r="R1240" s="14"/>
      <c r="S1240" s="14"/>
      <c r="T1240" s="14"/>
      <c r="U1240" s="141">
        <v>0</v>
      </c>
      <c r="V1240" s="14">
        <f t="shared" ref="V1240:V1241" si="1683">U1240*E1240</f>
        <v>0</v>
      </c>
      <c r="W1240" s="71"/>
      <c r="X1240" s="83">
        <f>G1240-V1240</f>
        <v>0</v>
      </c>
      <c r="AF1240" s="22"/>
      <c r="AG1240" s="22"/>
    </row>
    <row r="1241" spans="1:102" ht="34.5" hidden="1" customHeight="1">
      <c r="A1241" s="131">
        <v>3</v>
      </c>
      <c r="B1241" s="31" t="s">
        <v>42</v>
      </c>
      <c r="C1241" s="14" t="s">
        <v>20</v>
      </c>
      <c r="D1241" s="131" t="s">
        <v>109</v>
      </c>
      <c r="E1241" s="96">
        <v>123.47</v>
      </c>
      <c r="F1241" s="16">
        <v>0</v>
      </c>
      <c r="G1241" s="14">
        <f t="shared" si="1679"/>
        <v>0</v>
      </c>
      <c r="H1241" s="18">
        <v>44469</v>
      </c>
      <c r="I1241" s="84">
        <v>44238</v>
      </c>
      <c r="J1241" s="134">
        <v>200</v>
      </c>
      <c r="K1241" s="134">
        <v>2</v>
      </c>
      <c r="L1241" s="14">
        <f t="shared" si="1680"/>
        <v>246.94</v>
      </c>
      <c r="M1241" s="141">
        <v>112</v>
      </c>
      <c r="N1241" s="18">
        <v>44238</v>
      </c>
      <c r="O1241" s="16">
        <f t="shared" si="1681"/>
        <v>0</v>
      </c>
      <c r="P1241" s="19">
        <f>O1241*E1241</f>
        <v>0</v>
      </c>
      <c r="Q1241" s="97"/>
      <c r="R1241" s="14"/>
      <c r="S1241" s="14"/>
      <c r="T1241" s="14"/>
      <c r="U1241" s="16">
        <v>0</v>
      </c>
      <c r="V1241" s="14">
        <f t="shared" si="1683"/>
        <v>0</v>
      </c>
      <c r="W1241" s="71"/>
      <c r="X1241" s="83"/>
      <c r="AF1241" s="22"/>
      <c r="AG1241" s="22"/>
      <c r="AH1241" s="6"/>
      <c r="AI1241" s="6"/>
      <c r="AJ1241" s="6"/>
      <c r="AK1241" s="6"/>
      <c r="AL1241" s="6"/>
      <c r="AM1241" s="6"/>
      <c r="AN1241" s="6"/>
      <c r="AO1241" s="6"/>
      <c r="AP1241" s="6"/>
      <c r="AQ1241" s="6"/>
      <c r="AR1241" s="6"/>
      <c r="AS1241" s="6"/>
      <c r="AT1241" s="6"/>
      <c r="AU1241" s="6"/>
      <c r="AV1241" s="6"/>
      <c r="AW1241" s="6"/>
      <c r="AX1241" s="6"/>
      <c r="AY1241" s="6"/>
      <c r="AZ1241" s="6"/>
      <c r="BA1241" s="6"/>
      <c r="BB1241" s="6"/>
      <c r="BC1241" s="6"/>
      <c r="BD1241" s="6"/>
      <c r="BE1241" s="6"/>
      <c r="BF1241" s="6"/>
      <c r="BG1241" s="6"/>
      <c r="BH1241" s="6"/>
      <c r="BI1241" s="6"/>
      <c r="BJ1241" s="6"/>
      <c r="BK1241" s="6"/>
      <c r="BL1241" s="6"/>
      <c r="BM1241" s="6"/>
      <c r="BN1241" s="6"/>
      <c r="BO1241" s="6"/>
      <c r="BP1241" s="6"/>
      <c r="BQ1241" s="6"/>
      <c r="BR1241" s="6"/>
      <c r="BS1241" s="6"/>
      <c r="BT1241" s="6"/>
      <c r="BU1241" s="6"/>
      <c r="BV1241" s="6"/>
      <c r="BW1241" s="6"/>
      <c r="BX1241" s="6"/>
      <c r="BY1241" s="6"/>
      <c r="BZ1241" s="6"/>
      <c r="CA1241" s="6"/>
      <c r="CB1241" s="6"/>
      <c r="CC1241" s="6"/>
      <c r="CD1241" s="6"/>
      <c r="CE1241" s="6"/>
      <c r="CF1241" s="6"/>
      <c r="CG1241" s="6"/>
      <c r="CH1241" s="6"/>
      <c r="CI1241" s="6"/>
      <c r="CJ1241" s="6"/>
      <c r="CK1241" s="6"/>
      <c r="CL1241" s="6"/>
      <c r="CM1241" s="6"/>
      <c r="CN1241" s="6"/>
      <c r="CO1241" s="6"/>
      <c r="CP1241" s="6"/>
      <c r="CQ1241" s="6"/>
      <c r="CR1241" s="6"/>
      <c r="CS1241" s="6"/>
      <c r="CT1241" s="6"/>
      <c r="CU1241" s="6"/>
      <c r="CV1241" s="6"/>
      <c r="CW1241" s="6"/>
      <c r="CX1241" s="6"/>
    </row>
    <row r="1242" spans="1:102" s="44" customFormat="1" ht="39" hidden="1" customHeight="1">
      <c r="A1242" s="108"/>
      <c r="B1242" s="36" t="s">
        <v>14</v>
      </c>
      <c r="C1242" s="133"/>
      <c r="D1242" s="132"/>
      <c r="E1242" s="110"/>
      <c r="F1242" s="42">
        <f>SUM(F1239:F1241)</f>
        <v>0</v>
      </c>
      <c r="G1242" s="94">
        <f>SUM(G1239:G1241)</f>
        <v>0</v>
      </c>
      <c r="H1242" s="82"/>
      <c r="I1242" s="104"/>
      <c r="J1242" s="105"/>
      <c r="K1242" s="42">
        <f>SUM(K1239:K1241)</f>
        <v>12</v>
      </c>
      <c r="L1242" s="94">
        <f>SUM(L1239:L1241)</f>
        <v>837.95</v>
      </c>
      <c r="M1242" s="128"/>
      <c r="N1242" s="82"/>
      <c r="O1242" s="42">
        <f>SUM(O1239:O1241)</f>
        <v>0</v>
      </c>
      <c r="P1242" s="94">
        <f>SUM(P1239:P1241)</f>
        <v>0</v>
      </c>
      <c r="Q1242" s="132"/>
      <c r="R1242" s="38"/>
      <c r="S1242" s="109"/>
      <c r="T1242" s="109"/>
      <c r="U1242" s="42">
        <f>SUM(U1239:U1241)</f>
        <v>0</v>
      </c>
      <c r="V1242" s="94">
        <f>SUM(V1239:V1241)</f>
        <v>0</v>
      </c>
      <c r="W1242" s="91"/>
      <c r="X1242" s="83">
        <f>G1242-V1242</f>
        <v>0</v>
      </c>
      <c r="Y1242" s="3"/>
      <c r="Z1242" s="3"/>
      <c r="AA1242" s="3"/>
      <c r="AB1242" s="43"/>
      <c r="AC1242" s="43"/>
      <c r="AD1242" s="43"/>
      <c r="AE1242" s="43"/>
      <c r="AF1242" s="45"/>
      <c r="AG1242" s="45"/>
      <c r="AH1242" s="43"/>
      <c r="AI1242" s="43"/>
      <c r="AJ1242" s="43"/>
      <c r="AK1242" s="43"/>
      <c r="AL1242" s="43"/>
      <c r="AM1242" s="43"/>
      <c r="AN1242" s="43"/>
      <c r="AO1242" s="43"/>
      <c r="AP1242" s="43"/>
      <c r="AQ1242" s="43"/>
      <c r="AR1242" s="43"/>
      <c r="AS1242" s="43"/>
      <c r="AT1242" s="43"/>
      <c r="AU1242" s="43"/>
      <c r="AV1242" s="43"/>
      <c r="AW1242" s="43"/>
      <c r="AX1242" s="43"/>
      <c r="AY1242" s="43"/>
      <c r="AZ1242" s="43"/>
      <c r="BA1242" s="43"/>
      <c r="BB1242" s="43"/>
      <c r="BC1242" s="43"/>
      <c r="BD1242" s="43"/>
      <c r="BE1242" s="43"/>
      <c r="BF1242" s="43"/>
      <c r="BG1242" s="43"/>
      <c r="BH1242" s="43"/>
      <c r="BI1242" s="43"/>
      <c r="BJ1242" s="43"/>
      <c r="BK1242" s="43"/>
      <c r="BL1242" s="43"/>
      <c r="BM1242" s="43"/>
      <c r="BN1242" s="43"/>
      <c r="BO1242" s="43"/>
      <c r="BP1242" s="43"/>
      <c r="BQ1242" s="43"/>
      <c r="BR1242" s="43"/>
      <c r="BS1242" s="43"/>
      <c r="BT1242" s="43"/>
      <c r="BU1242" s="43"/>
      <c r="BV1242" s="43"/>
      <c r="BW1242" s="43"/>
      <c r="BX1242" s="43"/>
      <c r="BY1242" s="43"/>
      <c r="BZ1242" s="43"/>
      <c r="CA1242" s="43"/>
      <c r="CB1242" s="43"/>
      <c r="CC1242" s="43"/>
      <c r="CD1242" s="43"/>
      <c r="CE1242" s="43"/>
      <c r="CF1242" s="43"/>
      <c r="CG1242" s="43"/>
      <c r="CH1242" s="43"/>
      <c r="CI1242" s="43"/>
      <c r="CJ1242" s="43"/>
      <c r="CK1242" s="43"/>
      <c r="CL1242" s="43"/>
      <c r="CM1242" s="43"/>
      <c r="CN1242" s="43"/>
      <c r="CO1242" s="43"/>
      <c r="CP1242" s="43"/>
      <c r="CQ1242" s="43"/>
      <c r="CR1242" s="43"/>
      <c r="CS1242" s="43"/>
      <c r="CT1242" s="43"/>
      <c r="CU1242" s="43"/>
      <c r="CV1242" s="43"/>
      <c r="CW1242" s="43"/>
      <c r="CX1242" s="43"/>
    </row>
    <row r="1243" spans="1:102" s="44" customFormat="1" ht="21" customHeight="1">
      <c r="A1243" s="198" t="s">
        <v>76</v>
      </c>
      <c r="B1243" s="199"/>
      <c r="C1243" s="199"/>
      <c r="D1243" s="199"/>
      <c r="E1243" s="199"/>
      <c r="F1243" s="199"/>
      <c r="G1243" s="199"/>
      <c r="H1243" s="199"/>
      <c r="I1243" s="199"/>
      <c r="J1243" s="199"/>
      <c r="K1243" s="199"/>
      <c r="L1243" s="199"/>
      <c r="M1243" s="199"/>
      <c r="N1243" s="199"/>
      <c r="O1243" s="199"/>
      <c r="P1243" s="199"/>
      <c r="Q1243" s="199"/>
      <c r="R1243" s="199"/>
      <c r="S1243" s="199"/>
      <c r="T1243" s="199"/>
      <c r="U1243" s="199"/>
      <c r="V1243" s="200"/>
      <c r="W1243" s="99"/>
      <c r="X1243" s="83"/>
      <c r="Y1243" s="3"/>
      <c r="Z1243" s="3"/>
      <c r="AA1243" s="3"/>
      <c r="AB1243" s="43"/>
      <c r="AC1243" s="43"/>
      <c r="AD1243" s="43"/>
      <c r="AE1243" s="43"/>
      <c r="AF1243" s="45"/>
      <c r="AG1243" s="45"/>
      <c r="AH1243" s="43"/>
      <c r="AI1243" s="43"/>
      <c r="AJ1243" s="43"/>
      <c r="AK1243" s="43"/>
      <c r="AL1243" s="43"/>
      <c r="AM1243" s="43"/>
      <c r="AN1243" s="43"/>
      <c r="AO1243" s="43"/>
      <c r="AP1243" s="43"/>
      <c r="AQ1243" s="43"/>
      <c r="AR1243" s="43"/>
      <c r="AS1243" s="43"/>
      <c r="AT1243" s="43"/>
      <c r="AU1243" s="43"/>
      <c r="AV1243" s="43"/>
      <c r="AW1243" s="43"/>
      <c r="AX1243" s="43"/>
      <c r="AY1243" s="43"/>
      <c r="AZ1243" s="43"/>
      <c r="BA1243" s="43"/>
      <c r="BB1243" s="43"/>
      <c r="BC1243" s="43"/>
      <c r="BD1243" s="43"/>
      <c r="BE1243" s="43"/>
      <c r="BF1243" s="43"/>
      <c r="BG1243" s="43"/>
      <c r="BH1243" s="43"/>
      <c r="BI1243" s="43"/>
      <c r="BJ1243" s="43"/>
      <c r="BK1243" s="43"/>
      <c r="BL1243" s="43"/>
      <c r="BM1243" s="43"/>
      <c r="BN1243" s="43"/>
      <c r="BO1243" s="43"/>
      <c r="BP1243" s="43"/>
      <c r="BQ1243" s="43"/>
      <c r="BR1243" s="43"/>
      <c r="BS1243" s="43"/>
      <c r="BT1243" s="43"/>
      <c r="BU1243" s="43"/>
      <c r="BV1243" s="43"/>
      <c r="BW1243" s="43"/>
      <c r="BX1243" s="43"/>
      <c r="BY1243" s="43"/>
      <c r="BZ1243" s="43"/>
      <c r="CA1243" s="43"/>
      <c r="CB1243" s="43"/>
      <c r="CC1243" s="43"/>
      <c r="CD1243" s="43"/>
      <c r="CE1243" s="43"/>
      <c r="CF1243" s="43"/>
      <c r="CG1243" s="43"/>
      <c r="CH1243" s="43"/>
      <c r="CI1243" s="43"/>
      <c r="CJ1243" s="43"/>
      <c r="CK1243" s="43"/>
      <c r="CL1243" s="43"/>
      <c r="CM1243" s="43"/>
      <c r="CN1243" s="43"/>
      <c r="CO1243" s="43"/>
      <c r="CP1243" s="43"/>
      <c r="CQ1243" s="43"/>
      <c r="CR1243" s="43"/>
      <c r="CS1243" s="43"/>
      <c r="CT1243" s="43"/>
      <c r="CU1243" s="43"/>
      <c r="CV1243" s="43"/>
      <c r="CW1243" s="43"/>
      <c r="CX1243" s="43"/>
    </row>
    <row r="1244" spans="1:102" s="27" customFormat="1" ht="26.25" customHeight="1">
      <c r="A1244" s="136">
        <v>1</v>
      </c>
      <c r="B1244" s="13" t="s">
        <v>188</v>
      </c>
      <c r="C1244" s="14" t="s">
        <v>20</v>
      </c>
      <c r="D1244" s="131" t="s">
        <v>183</v>
      </c>
      <c r="E1244" s="23">
        <v>3.8170000000000002</v>
      </c>
      <c r="F1244" s="16">
        <v>0</v>
      </c>
      <c r="G1244" s="17">
        <f t="shared" ref="G1244:G1245" si="1684">F1244*E1244</f>
        <v>0</v>
      </c>
      <c r="H1244" s="18">
        <v>44651</v>
      </c>
      <c r="I1244" s="12">
        <v>44280</v>
      </c>
      <c r="J1244" s="134">
        <v>568</v>
      </c>
      <c r="K1244" s="141">
        <v>60</v>
      </c>
      <c r="L1244" s="14">
        <f t="shared" ref="L1244:L1245" si="1685">K1244*E1244</f>
        <v>229.02</v>
      </c>
      <c r="M1244" s="141">
        <v>303</v>
      </c>
      <c r="N1244" s="18">
        <v>44279</v>
      </c>
      <c r="O1244" s="16">
        <f t="shared" ref="O1244:O1245" si="1686">F1244-U1244</f>
        <v>0</v>
      </c>
      <c r="P1244" s="19">
        <f>O1244*E1244</f>
        <v>0</v>
      </c>
      <c r="Q1244" s="20"/>
      <c r="R1244" s="17"/>
      <c r="S1244" s="14"/>
      <c r="T1244" s="14"/>
      <c r="U1244" s="16">
        <v>0</v>
      </c>
      <c r="V1244" s="14">
        <f t="shared" ref="V1244:V1245" si="1687">U1244*E1244</f>
        <v>0</v>
      </c>
      <c r="W1244" s="71"/>
      <c r="X1244" s="24"/>
      <c r="Y1244" s="21">
        <f t="shared" ref="Y1244:Y1245" si="1688">G1244-V1244</f>
        <v>0</v>
      </c>
      <c r="Z1244" s="25"/>
      <c r="AA1244" s="25"/>
      <c r="AB1244" s="26"/>
      <c r="AC1244" s="26"/>
      <c r="AD1244" s="26"/>
      <c r="AE1244" s="22"/>
      <c r="AF1244" s="22"/>
      <c r="AG1244" s="26"/>
      <c r="AH1244" s="26"/>
      <c r="AI1244" s="26"/>
      <c r="AJ1244" s="26"/>
      <c r="AK1244" s="26"/>
      <c r="AL1244" s="26"/>
      <c r="AM1244" s="26"/>
      <c r="AN1244" s="26"/>
      <c r="AO1244" s="26"/>
      <c r="AP1244" s="26"/>
      <c r="AQ1244" s="26"/>
      <c r="AR1244" s="26"/>
      <c r="AS1244" s="26"/>
      <c r="AT1244" s="26"/>
      <c r="AU1244" s="26"/>
      <c r="AV1244" s="26"/>
      <c r="AW1244" s="26"/>
      <c r="AX1244" s="26"/>
      <c r="AY1244" s="26"/>
      <c r="AZ1244" s="26"/>
      <c r="BA1244" s="26"/>
      <c r="BB1244" s="26"/>
      <c r="BC1244" s="26"/>
      <c r="BD1244" s="26"/>
      <c r="BE1244" s="26"/>
      <c r="BF1244" s="26"/>
      <c r="BG1244" s="26"/>
      <c r="BH1244" s="26"/>
      <c r="BI1244" s="26"/>
      <c r="BJ1244" s="26"/>
      <c r="BK1244" s="26"/>
      <c r="BL1244" s="26"/>
      <c r="BM1244" s="26"/>
      <c r="BN1244" s="26"/>
      <c r="BO1244" s="26"/>
      <c r="BP1244" s="26"/>
      <c r="BQ1244" s="26"/>
      <c r="BR1244" s="26"/>
      <c r="BS1244" s="26"/>
      <c r="BT1244" s="26"/>
      <c r="BU1244" s="26"/>
      <c r="BV1244" s="26"/>
      <c r="BW1244" s="26"/>
      <c r="BX1244" s="26"/>
      <c r="BY1244" s="26"/>
      <c r="BZ1244" s="26"/>
      <c r="CA1244" s="26"/>
      <c r="CB1244" s="26"/>
      <c r="CC1244" s="26"/>
      <c r="CD1244" s="26"/>
      <c r="CE1244" s="26"/>
      <c r="CF1244" s="26"/>
      <c r="CG1244" s="26"/>
      <c r="CH1244" s="26"/>
      <c r="CI1244" s="26"/>
      <c r="CJ1244" s="26"/>
      <c r="CK1244" s="26"/>
      <c r="CL1244" s="26"/>
      <c r="CM1244" s="26"/>
      <c r="CN1244" s="26"/>
      <c r="CO1244" s="26"/>
      <c r="CP1244" s="26"/>
      <c r="CQ1244" s="26"/>
      <c r="CR1244" s="26"/>
      <c r="CS1244" s="26"/>
      <c r="CT1244" s="26"/>
      <c r="CU1244" s="26"/>
      <c r="CV1244" s="26"/>
      <c r="CW1244" s="26"/>
      <c r="CX1244" s="26"/>
    </row>
    <row r="1245" spans="1:102" s="27" customFormat="1" ht="52.5" customHeight="1">
      <c r="A1245" s="136">
        <v>2</v>
      </c>
      <c r="B1245" s="13" t="s">
        <v>187</v>
      </c>
      <c r="C1245" s="14" t="s">
        <v>20</v>
      </c>
      <c r="D1245" s="131" t="s">
        <v>185</v>
      </c>
      <c r="E1245" s="23">
        <v>3.8170000000000002</v>
      </c>
      <c r="F1245" s="16">
        <v>60</v>
      </c>
      <c r="G1245" s="17">
        <f t="shared" si="1684"/>
        <v>229.02</v>
      </c>
      <c r="H1245" s="18">
        <v>44651</v>
      </c>
      <c r="I1245" s="12">
        <v>44280</v>
      </c>
      <c r="J1245" s="134">
        <v>568</v>
      </c>
      <c r="K1245" s="141">
        <v>940</v>
      </c>
      <c r="L1245" s="14">
        <f t="shared" si="1685"/>
        <v>3587.98</v>
      </c>
      <c r="M1245" s="141">
        <v>303</v>
      </c>
      <c r="N1245" s="18">
        <v>44279</v>
      </c>
      <c r="O1245" s="16">
        <f t="shared" si="1686"/>
        <v>60</v>
      </c>
      <c r="P1245" s="19">
        <f t="shared" ref="P1245" si="1689">O1245*E1245</f>
        <v>229.02</v>
      </c>
      <c r="Q1245" s="20"/>
      <c r="R1245" s="17"/>
      <c r="S1245" s="14"/>
      <c r="T1245" s="14"/>
      <c r="U1245" s="16">
        <v>0</v>
      </c>
      <c r="V1245" s="14">
        <f t="shared" si="1687"/>
        <v>0</v>
      </c>
      <c r="W1245" s="71"/>
      <c r="X1245" s="24"/>
      <c r="Y1245" s="21">
        <f t="shared" si="1688"/>
        <v>229.02</v>
      </c>
      <c r="Z1245" s="25"/>
      <c r="AA1245" s="25"/>
      <c r="AB1245" s="26"/>
      <c r="AC1245" s="26"/>
      <c r="AD1245" s="26"/>
      <c r="AE1245" s="22"/>
      <c r="AF1245" s="22"/>
      <c r="AG1245" s="26"/>
      <c r="AH1245" s="26"/>
      <c r="AI1245" s="26"/>
      <c r="AJ1245" s="26"/>
      <c r="AK1245" s="26"/>
      <c r="AL1245" s="26"/>
      <c r="AM1245" s="26"/>
      <c r="AN1245" s="26"/>
      <c r="AO1245" s="26"/>
      <c r="AP1245" s="26"/>
      <c r="AQ1245" s="26"/>
      <c r="AR1245" s="26"/>
      <c r="AS1245" s="26"/>
      <c r="AT1245" s="26"/>
      <c r="AU1245" s="26"/>
      <c r="AV1245" s="26"/>
      <c r="AW1245" s="26"/>
      <c r="AX1245" s="26"/>
      <c r="AY1245" s="26"/>
      <c r="AZ1245" s="26"/>
      <c r="BA1245" s="26"/>
      <c r="BB1245" s="26"/>
      <c r="BC1245" s="26"/>
      <c r="BD1245" s="26"/>
      <c r="BE1245" s="26"/>
      <c r="BF1245" s="26"/>
      <c r="BG1245" s="26"/>
      <c r="BH1245" s="26"/>
      <c r="BI1245" s="26"/>
      <c r="BJ1245" s="26"/>
      <c r="BK1245" s="26"/>
      <c r="BL1245" s="26"/>
      <c r="BM1245" s="26"/>
      <c r="BN1245" s="26"/>
      <c r="BO1245" s="26"/>
      <c r="BP1245" s="26"/>
      <c r="BQ1245" s="26"/>
      <c r="BR1245" s="26"/>
      <c r="BS1245" s="26"/>
      <c r="BT1245" s="26"/>
      <c r="BU1245" s="26"/>
      <c r="BV1245" s="26"/>
      <c r="BW1245" s="26"/>
      <c r="BX1245" s="26"/>
      <c r="BY1245" s="26"/>
      <c r="BZ1245" s="26"/>
      <c r="CA1245" s="26"/>
      <c r="CB1245" s="26"/>
      <c r="CC1245" s="26"/>
      <c r="CD1245" s="26"/>
      <c r="CE1245" s="26"/>
      <c r="CF1245" s="26"/>
      <c r="CG1245" s="26"/>
      <c r="CH1245" s="26"/>
      <c r="CI1245" s="26"/>
      <c r="CJ1245" s="26"/>
      <c r="CK1245" s="26"/>
      <c r="CL1245" s="26"/>
      <c r="CM1245" s="26"/>
      <c r="CN1245" s="26"/>
      <c r="CO1245" s="26"/>
      <c r="CP1245" s="26"/>
      <c r="CQ1245" s="26"/>
      <c r="CR1245" s="26"/>
      <c r="CS1245" s="26"/>
      <c r="CT1245" s="26"/>
      <c r="CU1245" s="26"/>
      <c r="CV1245" s="26"/>
      <c r="CW1245" s="26"/>
      <c r="CX1245" s="26"/>
    </row>
    <row r="1246" spans="1:102">
      <c r="A1246" s="35"/>
      <c r="B1246" s="36" t="s">
        <v>14</v>
      </c>
      <c r="C1246" s="128"/>
      <c r="D1246" s="41"/>
      <c r="E1246" s="41"/>
      <c r="F1246" s="88">
        <f>SUM(F1244:F1245)</f>
        <v>60</v>
      </c>
      <c r="G1246" s="41">
        <f>SUM(G1244:G1245)</f>
        <v>229.02</v>
      </c>
      <c r="H1246" s="82"/>
      <c r="I1246" s="82"/>
      <c r="J1246" s="38"/>
      <c r="K1246" s="88">
        <f>SUM(K1244:K1245)</f>
        <v>1000</v>
      </c>
      <c r="L1246" s="41">
        <f>SUM(L1244:L1245)</f>
        <v>3817</v>
      </c>
      <c r="M1246" s="128"/>
      <c r="N1246" s="82"/>
      <c r="O1246" s="88">
        <f>SUM(O1244:O1245)</f>
        <v>60</v>
      </c>
      <c r="P1246" s="41">
        <f>SUM(P1244:P1245)</f>
        <v>229.02</v>
      </c>
      <c r="Q1246" s="133"/>
      <c r="R1246" s="133"/>
      <c r="S1246" s="133"/>
      <c r="T1246" s="133"/>
      <c r="U1246" s="88">
        <f>SUM(U1244:U1245)</f>
        <v>0</v>
      </c>
      <c r="V1246" s="41">
        <f>SUM(V1244:V1245)</f>
        <v>0</v>
      </c>
      <c r="W1246" s="89"/>
      <c r="X1246" s="83"/>
      <c r="AF1246" s="22"/>
      <c r="AG1246" s="22"/>
    </row>
    <row r="1247" spans="1:102" s="44" customFormat="1">
      <c r="A1247" s="198" t="s">
        <v>78</v>
      </c>
      <c r="B1247" s="199"/>
      <c r="C1247" s="199"/>
      <c r="D1247" s="199"/>
      <c r="E1247" s="199"/>
      <c r="F1247" s="199"/>
      <c r="G1247" s="199"/>
      <c r="H1247" s="199"/>
      <c r="I1247" s="199"/>
      <c r="J1247" s="199"/>
      <c r="K1247" s="199"/>
      <c r="L1247" s="199"/>
      <c r="M1247" s="199"/>
      <c r="N1247" s="199"/>
      <c r="O1247" s="199"/>
      <c r="P1247" s="199"/>
      <c r="Q1247" s="199"/>
      <c r="R1247" s="199"/>
      <c r="S1247" s="199"/>
      <c r="T1247" s="199"/>
      <c r="U1247" s="199"/>
      <c r="V1247" s="200"/>
      <c r="W1247" s="99"/>
      <c r="X1247" s="83"/>
      <c r="Y1247" s="3"/>
      <c r="Z1247" s="3"/>
      <c r="AA1247" s="3"/>
      <c r="AB1247" s="43"/>
      <c r="AC1247" s="43"/>
      <c r="AD1247" s="43"/>
      <c r="AE1247" s="43"/>
      <c r="AF1247" s="45"/>
      <c r="AG1247" s="45"/>
      <c r="AH1247" s="43"/>
      <c r="AI1247" s="43"/>
      <c r="AJ1247" s="43"/>
      <c r="AK1247" s="43"/>
      <c r="AL1247" s="43"/>
      <c r="AM1247" s="43"/>
      <c r="AN1247" s="43"/>
      <c r="AO1247" s="43"/>
      <c r="AP1247" s="43"/>
      <c r="AQ1247" s="43"/>
      <c r="AR1247" s="43"/>
      <c r="AS1247" s="43"/>
      <c r="AT1247" s="43"/>
      <c r="AU1247" s="43"/>
      <c r="AV1247" s="43"/>
      <c r="AW1247" s="43"/>
      <c r="AX1247" s="43"/>
      <c r="AY1247" s="43"/>
      <c r="AZ1247" s="43"/>
      <c r="BA1247" s="43"/>
      <c r="BB1247" s="43"/>
      <c r="BC1247" s="43"/>
      <c r="BD1247" s="43"/>
      <c r="BE1247" s="43"/>
      <c r="BF1247" s="43"/>
      <c r="BG1247" s="43"/>
      <c r="BH1247" s="43"/>
      <c r="BI1247" s="43"/>
      <c r="BJ1247" s="43"/>
      <c r="BK1247" s="43"/>
      <c r="BL1247" s="43"/>
      <c r="BM1247" s="43"/>
      <c r="BN1247" s="43"/>
      <c r="BO1247" s="43"/>
      <c r="BP1247" s="43"/>
      <c r="BQ1247" s="43"/>
      <c r="BR1247" s="43"/>
      <c r="BS1247" s="43"/>
      <c r="BT1247" s="43"/>
      <c r="BU1247" s="43"/>
      <c r="BV1247" s="43"/>
      <c r="BW1247" s="43"/>
      <c r="BX1247" s="43"/>
      <c r="BY1247" s="43"/>
      <c r="BZ1247" s="43"/>
      <c r="CA1247" s="43"/>
      <c r="CB1247" s="43"/>
      <c r="CC1247" s="43"/>
      <c r="CD1247" s="43"/>
      <c r="CE1247" s="43"/>
      <c r="CF1247" s="43"/>
      <c r="CG1247" s="43"/>
      <c r="CH1247" s="43"/>
      <c r="CI1247" s="43"/>
      <c r="CJ1247" s="43"/>
      <c r="CK1247" s="43"/>
      <c r="CL1247" s="43"/>
      <c r="CM1247" s="43"/>
      <c r="CN1247" s="43"/>
      <c r="CO1247" s="43"/>
      <c r="CP1247" s="43"/>
      <c r="CQ1247" s="43"/>
      <c r="CR1247" s="43"/>
      <c r="CS1247" s="43"/>
      <c r="CT1247" s="43"/>
      <c r="CU1247" s="43"/>
      <c r="CV1247" s="43"/>
      <c r="CW1247" s="43"/>
      <c r="CX1247" s="43"/>
    </row>
    <row r="1248" spans="1:102" s="27" customFormat="1" ht="52.5" customHeight="1">
      <c r="A1248" s="136">
        <v>1</v>
      </c>
      <c r="B1248" s="13" t="s">
        <v>187</v>
      </c>
      <c r="C1248" s="14" t="s">
        <v>20</v>
      </c>
      <c r="D1248" s="131" t="s">
        <v>185</v>
      </c>
      <c r="E1248" s="23">
        <v>3.8170000000000002</v>
      </c>
      <c r="F1248" s="16">
        <v>0</v>
      </c>
      <c r="G1248" s="17">
        <f t="shared" ref="G1248" si="1690">F1248*E1248</f>
        <v>0</v>
      </c>
      <c r="H1248" s="18">
        <v>44651</v>
      </c>
      <c r="I1248" s="12">
        <v>44280</v>
      </c>
      <c r="J1248" s="134">
        <v>569</v>
      </c>
      <c r="K1248" s="141">
        <v>1000</v>
      </c>
      <c r="L1248" s="14">
        <f t="shared" ref="L1248" si="1691">K1248*E1248</f>
        <v>3817</v>
      </c>
      <c r="M1248" s="141">
        <v>301</v>
      </c>
      <c r="N1248" s="18">
        <v>44279</v>
      </c>
      <c r="O1248" s="16">
        <f>F1248-U1248</f>
        <v>0</v>
      </c>
      <c r="P1248" s="19">
        <f t="shared" ref="P1248" si="1692">O1248*E1248</f>
        <v>0</v>
      </c>
      <c r="Q1248" s="20"/>
      <c r="R1248" s="17"/>
      <c r="S1248" s="14"/>
      <c r="T1248" s="14"/>
      <c r="U1248" s="16">
        <v>0</v>
      </c>
      <c r="V1248" s="14">
        <f t="shared" ref="V1248" si="1693">U1248*E1248</f>
        <v>0</v>
      </c>
      <c r="W1248" s="71"/>
      <c r="X1248" s="24"/>
      <c r="Y1248" s="21">
        <f t="shared" ref="Y1248" si="1694">G1248-V1248</f>
        <v>0</v>
      </c>
      <c r="Z1248" s="25"/>
      <c r="AA1248" s="25"/>
      <c r="AB1248" s="26"/>
      <c r="AC1248" s="26"/>
      <c r="AD1248" s="26"/>
      <c r="AE1248" s="22"/>
      <c r="AF1248" s="22"/>
      <c r="AG1248" s="26"/>
      <c r="AH1248" s="26"/>
      <c r="AI1248" s="26"/>
      <c r="AJ1248" s="26"/>
      <c r="AK1248" s="26"/>
      <c r="AL1248" s="26"/>
      <c r="AM1248" s="26"/>
      <c r="AN1248" s="26"/>
      <c r="AO1248" s="26"/>
      <c r="AP1248" s="26"/>
      <c r="AQ1248" s="26"/>
      <c r="AR1248" s="26"/>
      <c r="AS1248" s="26"/>
      <c r="AT1248" s="26"/>
      <c r="AU1248" s="26"/>
      <c r="AV1248" s="26"/>
      <c r="AW1248" s="26"/>
      <c r="AX1248" s="26"/>
      <c r="AY1248" s="26"/>
      <c r="AZ1248" s="26"/>
      <c r="BA1248" s="26"/>
      <c r="BB1248" s="26"/>
      <c r="BC1248" s="26"/>
      <c r="BD1248" s="26"/>
      <c r="BE1248" s="26"/>
      <c r="BF1248" s="26"/>
      <c r="BG1248" s="26"/>
      <c r="BH1248" s="26"/>
      <c r="BI1248" s="26"/>
      <c r="BJ1248" s="26"/>
      <c r="BK1248" s="26"/>
      <c r="BL1248" s="26"/>
      <c r="BM1248" s="26"/>
      <c r="BN1248" s="26"/>
      <c r="BO1248" s="26"/>
      <c r="BP1248" s="26"/>
      <c r="BQ1248" s="26"/>
      <c r="BR1248" s="26"/>
      <c r="BS1248" s="26"/>
      <c r="BT1248" s="26"/>
      <c r="BU1248" s="26"/>
      <c r="BV1248" s="26"/>
      <c r="BW1248" s="26"/>
      <c r="BX1248" s="26"/>
      <c r="BY1248" s="26"/>
      <c r="BZ1248" s="26"/>
      <c r="CA1248" s="26"/>
      <c r="CB1248" s="26"/>
      <c r="CC1248" s="26"/>
      <c r="CD1248" s="26"/>
      <c r="CE1248" s="26"/>
      <c r="CF1248" s="26"/>
      <c r="CG1248" s="26"/>
      <c r="CH1248" s="26"/>
      <c r="CI1248" s="26"/>
      <c r="CJ1248" s="26"/>
      <c r="CK1248" s="26"/>
      <c r="CL1248" s="26"/>
      <c r="CM1248" s="26"/>
      <c r="CN1248" s="26"/>
      <c r="CO1248" s="26"/>
      <c r="CP1248" s="26"/>
      <c r="CQ1248" s="26"/>
      <c r="CR1248" s="26"/>
      <c r="CS1248" s="26"/>
      <c r="CT1248" s="26"/>
      <c r="CU1248" s="26"/>
      <c r="CV1248" s="26"/>
      <c r="CW1248" s="26"/>
      <c r="CX1248" s="26"/>
    </row>
    <row r="1249" spans="1:102" ht="26.25" customHeight="1">
      <c r="A1249" s="35">
        <v>2</v>
      </c>
      <c r="B1249" s="13" t="s">
        <v>35</v>
      </c>
      <c r="C1249" s="14" t="s">
        <v>20</v>
      </c>
      <c r="D1249" s="131" t="s">
        <v>82</v>
      </c>
      <c r="E1249" s="14">
        <v>16.91</v>
      </c>
      <c r="F1249" s="20">
        <v>52</v>
      </c>
      <c r="G1249" s="96">
        <f>F1249*E1249</f>
        <v>879.32</v>
      </c>
      <c r="H1249" s="18">
        <v>44358</v>
      </c>
      <c r="I1249" s="12">
        <v>44280</v>
      </c>
      <c r="J1249" s="134">
        <v>569</v>
      </c>
      <c r="K1249" s="34">
        <v>350</v>
      </c>
      <c r="L1249" s="85">
        <f>K1249*E1249</f>
        <v>5918.5</v>
      </c>
      <c r="M1249" s="141">
        <v>301</v>
      </c>
      <c r="N1249" s="18">
        <v>44279</v>
      </c>
      <c r="O1249" s="16">
        <f>F1249-U1249</f>
        <v>52</v>
      </c>
      <c r="P1249" s="19">
        <f>O1249*E1249</f>
        <v>879.32</v>
      </c>
      <c r="Q1249" s="131"/>
      <c r="R1249" s="131"/>
      <c r="S1249" s="131"/>
      <c r="T1249" s="131"/>
      <c r="U1249" s="20">
        <v>0</v>
      </c>
      <c r="V1249" s="17">
        <f>U1249*E1249</f>
        <v>0</v>
      </c>
      <c r="W1249" s="81"/>
      <c r="X1249" s="83"/>
      <c r="AF1249" s="22"/>
      <c r="AG1249" s="22"/>
    </row>
    <row r="1250" spans="1:102" ht="55.5" customHeight="1">
      <c r="A1250" s="35"/>
      <c r="B1250" s="36" t="s">
        <v>14</v>
      </c>
      <c r="C1250" s="128"/>
      <c r="D1250" s="41"/>
      <c r="E1250" s="41"/>
      <c r="F1250" s="88">
        <f>SUM(F1248:F1249)</f>
        <v>52</v>
      </c>
      <c r="G1250" s="41">
        <f>SUM(G1248:G1249)</f>
        <v>879.32</v>
      </c>
      <c r="H1250" s="82"/>
      <c r="I1250" s="82"/>
      <c r="J1250" s="38"/>
      <c r="K1250" s="128">
        <f>SUM(K1248:K1249)</f>
        <v>1350</v>
      </c>
      <c r="L1250" s="41">
        <f>SUM(L1248:L1249)</f>
        <v>9735.5</v>
      </c>
      <c r="M1250" s="128"/>
      <c r="N1250" s="82"/>
      <c r="O1250" s="128">
        <f>SUM(O1248:O1249)</f>
        <v>52</v>
      </c>
      <c r="P1250" s="41">
        <f>SUM(P1248:P1249)</f>
        <v>879.32</v>
      </c>
      <c r="Q1250" s="133"/>
      <c r="R1250" s="133"/>
      <c r="S1250" s="133"/>
      <c r="T1250" s="133"/>
      <c r="U1250" s="88">
        <f>SUM(U1248:U1249)</f>
        <v>0</v>
      </c>
      <c r="V1250" s="41">
        <f>SUM(V1248:V1249)</f>
        <v>0</v>
      </c>
      <c r="W1250" s="89"/>
      <c r="X1250" s="83">
        <f>G1250-V1250</f>
        <v>879.32</v>
      </c>
      <c r="AF1250" s="22"/>
      <c r="AG1250" s="22"/>
    </row>
    <row r="1251" spans="1:102" s="44" customFormat="1">
      <c r="A1251" s="220" t="s">
        <v>85</v>
      </c>
      <c r="B1251" s="221"/>
      <c r="C1251" s="221"/>
      <c r="D1251" s="221"/>
      <c r="E1251" s="221"/>
      <c r="F1251" s="221"/>
      <c r="G1251" s="221"/>
      <c r="H1251" s="221"/>
      <c r="I1251" s="221"/>
      <c r="J1251" s="221"/>
      <c r="K1251" s="221"/>
      <c r="L1251" s="221"/>
      <c r="M1251" s="221"/>
      <c r="N1251" s="221"/>
      <c r="O1251" s="221"/>
      <c r="P1251" s="221"/>
      <c r="Q1251" s="221"/>
      <c r="R1251" s="221"/>
      <c r="S1251" s="221"/>
      <c r="T1251" s="221"/>
      <c r="U1251" s="221"/>
      <c r="V1251" s="222"/>
      <c r="W1251" s="194"/>
      <c r="X1251" s="83"/>
      <c r="Y1251" s="3"/>
      <c r="Z1251" s="3"/>
      <c r="AA1251" s="3"/>
      <c r="AB1251" s="43"/>
      <c r="AC1251" s="43"/>
      <c r="AD1251" s="43"/>
      <c r="AE1251" s="43"/>
      <c r="AF1251" s="45"/>
      <c r="AG1251" s="45"/>
      <c r="AH1251" s="43"/>
      <c r="AI1251" s="43"/>
      <c r="AJ1251" s="43"/>
      <c r="AK1251" s="43"/>
      <c r="AL1251" s="43"/>
      <c r="AM1251" s="43"/>
      <c r="AN1251" s="43"/>
      <c r="AO1251" s="43"/>
      <c r="AP1251" s="43"/>
      <c r="AQ1251" s="43"/>
      <c r="AR1251" s="43"/>
      <c r="AS1251" s="43"/>
      <c r="AT1251" s="43"/>
      <c r="AU1251" s="43"/>
      <c r="AV1251" s="43"/>
      <c r="AW1251" s="43"/>
      <c r="AX1251" s="43"/>
      <c r="AY1251" s="43"/>
      <c r="AZ1251" s="43"/>
      <c r="BA1251" s="43"/>
      <c r="BB1251" s="43"/>
      <c r="BC1251" s="43"/>
      <c r="BD1251" s="43"/>
      <c r="BE1251" s="43"/>
      <c r="BF1251" s="43"/>
      <c r="BG1251" s="43"/>
      <c r="BH1251" s="43"/>
      <c r="BI1251" s="43"/>
      <c r="BJ1251" s="43"/>
      <c r="BK1251" s="43"/>
      <c r="BL1251" s="43"/>
      <c r="BM1251" s="43"/>
      <c r="BN1251" s="43"/>
      <c r="BO1251" s="43"/>
      <c r="BP1251" s="43"/>
      <c r="BQ1251" s="43"/>
      <c r="BR1251" s="43"/>
      <c r="BS1251" s="43"/>
      <c r="BT1251" s="43"/>
      <c r="BU1251" s="43"/>
      <c r="BV1251" s="43"/>
      <c r="BW1251" s="43"/>
      <c r="BX1251" s="43"/>
      <c r="BY1251" s="43"/>
      <c r="BZ1251" s="43"/>
      <c r="CA1251" s="43"/>
      <c r="CB1251" s="43"/>
      <c r="CC1251" s="43"/>
      <c r="CD1251" s="43"/>
      <c r="CE1251" s="43"/>
      <c r="CF1251" s="43"/>
      <c r="CG1251" s="43"/>
      <c r="CH1251" s="43"/>
      <c r="CI1251" s="43"/>
      <c r="CJ1251" s="43"/>
      <c r="CK1251" s="43"/>
      <c r="CL1251" s="43"/>
      <c r="CM1251" s="43"/>
      <c r="CN1251" s="43"/>
      <c r="CO1251" s="43"/>
      <c r="CP1251" s="43"/>
      <c r="CQ1251" s="43"/>
      <c r="CR1251" s="43"/>
      <c r="CS1251" s="43"/>
      <c r="CT1251" s="43"/>
      <c r="CU1251" s="43"/>
      <c r="CV1251" s="43"/>
      <c r="CW1251" s="43"/>
      <c r="CX1251" s="43"/>
    </row>
    <row r="1252" spans="1:102" ht="25.5" customHeight="1">
      <c r="A1252" s="131">
        <v>1</v>
      </c>
      <c r="B1252" s="13" t="s">
        <v>40</v>
      </c>
      <c r="C1252" s="14" t="s">
        <v>20</v>
      </c>
      <c r="D1252" s="131" t="s">
        <v>136</v>
      </c>
      <c r="E1252" s="15">
        <v>5.8849999999999998</v>
      </c>
      <c r="F1252" s="16">
        <v>10</v>
      </c>
      <c r="G1252" s="17">
        <f>F1252*E1252</f>
        <v>58.849999999999994</v>
      </c>
      <c r="H1252" s="18">
        <v>44926</v>
      </c>
      <c r="I1252" s="12"/>
      <c r="J1252" s="134"/>
      <c r="K1252" s="141"/>
      <c r="L1252" s="14">
        <f>K1252*E1252</f>
        <v>0</v>
      </c>
      <c r="M1252" s="134">
        <v>935</v>
      </c>
      <c r="N1252" s="12">
        <v>44085</v>
      </c>
      <c r="O1252" s="16">
        <f>F1252-U1252</f>
        <v>0</v>
      </c>
      <c r="P1252" s="19">
        <f>O1252*E1252</f>
        <v>0</v>
      </c>
      <c r="Q1252" s="20"/>
      <c r="R1252" s="17"/>
      <c r="S1252" s="14"/>
      <c r="T1252" s="14"/>
      <c r="U1252" s="16">
        <v>10</v>
      </c>
      <c r="V1252" s="14">
        <f>U1252*E1252</f>
        <v>58.849999999999994</v>
      </c>
      <c r="W1252" s="71"/>
      <c r="X1252" s="83">
        <f>G1252-V1252</f>
        <v>0</v>
      </c>
      <c r="AF1252" s="22"/>
      <c r="AG1252" s="22"/>
      <c r="AH1252" s="6"/>
      <c r="AI1252" s="6"/>
      <c r="AJ1252" s="6"/>
      <c r="AK1252" s="6"/>
      <c r="AL1252" s="6"/>
      <c r="AM1252" s="6"/>
      <c r="AN1252" s="6"/>
      <c r="AO1252" s="6"/>
      <c r="AP1252" s="6"/>
      <c r="AQ1252" s="6"/>
      <c r="AR1252" s="6"/>
      <c r="AS1252" s="6"/>
      <c r="AT1252" s="6"/>
      <c r="AU1252" s="6"/>
      <c r="AV1252" s="6"/>
      <c r="AW1252" s="6"/>
      <c r="AX1252" s="6"/>
      <c r="AY1252" s="6"/>
      <c r="AZ1252" s="6"/>
      <c r="BA1252" s="6"/>
      <c r="BB1252" s="6"/>
      <c r="BC1252" s="6"/>
      <c r="BD1252" s="6"/>
      <c r="BE1252" s="6"/>
      <c r="BF1252" s="6"/>
      <c r="BG1252" s="6"/>
      <c r="BH1252" s="6"/>
      <c r="BI1252" s="6"/>
      <c r="BJ1252" s="6"/>
      <c r="BK1252" s="6"/>
      <c r="BL1252" s="6"/>
      <c r="BM1252" s="6"/>
      <c r="BN1252" s="6"/>
      <c r="BO1252" s="6"/>
      <c r="BP1252" s="6"/>
      <c r="BQ1252" s="6"/>
      <c r="BR1252" s="6"/>
      <c r="BS1252" s="6"/>
      <c r="BT1252" s="6"/>
      <c r="BU1252" s="6"/>
      <c r="BV1252" s="6"/>
      <c r="BW1252" s="6"/>
      <c r="BX1252" s="6"/>
      <c r="BY1252" s="6"/>
      <c r="BZ1252" s="6"/>
      <c r="CA1252" s="6"/>
      <c r="CB1252" s="6"/>
      <c r="CC1252" s="6"/>
      <c r="CD1252" s="6"/>
      <c r="CE1252" s="6"/>
      <c r="CF1252" s="6"/>
      <c r="CG1252" s="6"/>
      <c r="CH1252" s="6"/>
      <c r="CI1252" s="6"/>
      <c r="CJ1252" s="6"/>
      <c r="CK1252" s="6"/>
      <c r="CL1252" s="6"/>
      <c r="CM1252" s="6"/>
      <c r="CN1252" s="6"/>
      <c r="CO1252" s="6"/>
      <c r="CP1252" s="6"/>
      <c r="CQ1252" s="6"/>
      <c r="CR1252" s="6"/>
      <c r="CS1252" s="6"/>
      <c r="CT1252" s="6"/>
      <c r="CU1252" s="6"/>
      <c r="CV1252" s="6"/>
      <c r="CW1252" s="6"/>
      <c r="CX1252" s="6"/>
    </row>
    <row r="1253" spans="1:102" ht="41.25" customHeight="1">
      <c r="A1253" s="86">
        <v>2</v>
      </c>
      <c r="B1253" s="13" t="s">
        <v>39</v>
      </c>
      <c r="C1253" s="14"/>
      <c r="D1253" s="131" t="s">
        <v>71</v>
      </c>
      <c r="E1253" s="135">
        <v>3.2789999999999999</v>
      </c>
      <c r="F1253" s="16">
        <v>0</v>
      </c>
      <c r="G1253" s="17">
        <f t="shared" ref="G1253" si="1695">F1253*E1253</f>
        <v>0</v>
      </c>
      <c r="H1253" s="18">
        <v>44316</v>
      </c>
      <c r="I1253" s="12"/>
      <c r="J1253" s="134"/>
      <c r="K1253" s="141"/>
      <c r="L1253" s="14">
        <f t="shared" ref="L1253" si="1696">K1253*E1253</f>
        <v>0</v>
      </c>
      <c r="M1253" s="141">
        <v>1268</v>
      </c>
      <c r="N1253" s="18">
        <v>43776</v>
      </c>
      <c r="O1253" s="141">
        <f t="shared" ref="O1253" si="1697">F1253-U1253</f>
        <v>0</v>
      </c>
      <c r="P1253" s="19">
        <f t="shared" ref="P1253" si="1698">O1253*E1253</f>
        <v>0</v>
      </c>
      <c r="Q1253" s="131"/>
      <c r="R1253" s="17"/>
      <c r="S1253" s="28"/>
      <c r="T1253" s="28"/>
      <c r="U1253" s="16">
        <v>0</v>
      </c>
      <c r="V1253" s="14">
        <f t="shared" ref="V1253" si="1699">U1253*E1253</f>
        <v>0</v>
      </c>
      <c r="W1253" s="71"/>
      <c r="X1253" s="83"/>
      <c r="AF1253" s="22"/>
      <c r="AG1253" s="22"/>
    </row>
    <row r="1254" spans="1:102" ht="49.5" customHeight="1">
      <c r="A1254" s="131">
        <v>3</v>
      </c>
      <c r="B1254" s="13" t="s">
        <v>197</v>
      </c>
      <c r="C1254" s="14" t="s">
        <v>20</v>
      </c>
      <c r="D1254" s="131" t="s">
        <v>177</v>
      </c>
      <c r="E1254" s="23">
        <v>4.6639999999999997</v>
      </c>
      <c r="F1254" s="16">
        <v>0</v>
      </c>
      <c r="G1254" s="17">
        <f>F1254*E1254</f>
        <v>0</v>
      </c>
      <c r="H1254" s="18">
        <v>45107</v>
      </c>
      <c r="I1254" s="12">
        <v>44362</v>
      </c>
      <c r="J1254" s="134">
        <v>1648</v>
      </c>
      <c r="K1254" s="34">
        <v>20</v>
      </c>
      <c r="L1254" s="14">
        <f>K1254*E1254</f>
        <v>93.28</v>
      </c>
      <c r="M1254" s="141">
        <v>638</v>
      </c>
      <c r="N1254" s="18">
        <v>44355</v>
      </c>
      <c r="O1254" s="16">
        <f>K1254-U1254</f>
        <v>7</v>
      </c>
      <c r="P1254" s="19">
        <f>O1254*E1254</f>
        <v>32.647999999999996</v>
      </c>
      <c r="Q1254" s="20"/>
      <c r="R1254" s="17"/>
      <c r="S1254" s="14"/>
      <c r="T1254" s="14"/>
      <c r="U1254" s="16">
        <v>13</v>
      </c>
      <c r="V1254" s="14">
        <f t="shared" ref="V1254" si="1700">U1254*E1254</f>
        <v>60.631999999999998</v>
      </c>
      <c r="W1254" s="71"/>
      <c r="Y1254" s="21">
        <f>G1254-V1254</f>
        <v>-60.631999999999998</v>
      </c>
      <c r="AE1254" s="22"/>
      <c r="AF1254" s="22"/>
    </row>
    <row r="1255" spans="1:102" ht="31.5" customHeight="1">
      <c r="A1255" s="86">
        <v>4</v>
      </c>
      <c r="B1255" s="13" t="s">
        <v>35</v>
      </c>
      <c r="C1255" s="14" t="s">
        <v>20</v>
      </c>
      <c r="D1255" s="131" t="s">
        <v>202</v>
      </c>
      <c r="E1255" s="14">
        <v>20.27</v>
      </c>
      <c r="F1255" s="131">
        <v>0</v>
      </c>
      <c r="G1255" s="17">
        <f>F1255*E1255</f>
        <v>0</v>
      </c>
      <c r="H1255" s="18">
        <v>45091</v>
      </c>
      <c r="I1255" s="12">
        <v>44362</v>
      </c>
      <c r="J1255" s="134">
        <v>1648</v>
      </c>
      <c r="K1255" s="141">
        <v>20</v>
      </c>
      <c r="L1255" s="17">
        <f>K1255*E1255</f>
        <v>405.4</v>
      </c>
      <c r="M1255" s="141">
        <v>638</v>
      </c>
      <c r="N1255" s="18">
        <v>44355</v>
      </c>
      <c r="O1255" s="16">
        <f>K1255-U1255</f>
        <v>0</v>
      </c>
      <c r="P1255" s="96">
        <f t="shared" ref="P1255" si="1701">O1255*E1255</f>
        <v>0</v>
      </c>
      <c r="Q1255" s="131"/>
      <c r="R1255" s="131"/>
      <c r="S1255" s="131"/>
      <c r="T1255" s="131"/>
      <c r="U1255" s="131">
        <f>K1255</f>
        <v>20</v>
      </c>
      <c r="V1255" s="17">
        <f>U1255*E1255</f>
        <v>405.4</v>
      </c>
      <c r="W1255" s="81"/>
      <c r="X1255" s="83"/>
      <c r="AF1255" s="22"/>
      <c r="AG1255" s="22"/>
    </row>
    <row r="1256" spans="1:102" ht="34.5" customHeight="1">
      <c r="A1256" s="131">
        <v>5</v>
      </c>
      <c r="B1256" s="31" t="s">
        <v>77</v>
      </c>
      <c r="C1256" s="131" t="s">
        <v>20</v>
      </c>
      <c r="D1256" s="131" t="s">
        <v>151</v>
      </c>
      <c r="E1256" s="32">
        <v>5.4969999999999999</v>
      </c>
      <c r="F1256" s="16">
        <v>0</v>
      </c>
      <c r="G1256" s="17">
        <f t="shared" ref="G1256:G1257" si="1702">F1256*E1256</f>
        <v>0</v>
      </c>
      <c r="H1256" s="33">
        <v>44531</v>
      </c>
      <c r="I1256" s="12">
        <v>44362</v>
      </c>
      <c r="J1256" s="134">
        <v>1648</v>
      </c>
      <c r="K1256" s="34">
        <v>20</v>
      </c>
      <c r="L1256" s="14">
        <f t="shared" ref="L1256:L1257" si="1703">K1256*E1256</f>
        <v>109.94</v>
      </c>
      <c r="M1256" s="141">
        <v>638</v>
      </c>
      <c r="N1256" s="18">
        <v>44355</v>
      </c>
      <c r="O1256" s="16">
        <f>K1256-U1256</f>
        <v>0</v>
      </c>
      <c r="P1256" s="19">
        <f>O1256*E1256</f>
        <v>0</v>
      </c>
      <c r="Q1256" s="20"/>
      <c r="R1256" s="17"/>
      <c r="S1256" s="124"/>
      <c r="T1256" s="124"/>
      <c r="U1256" s="16">
        <f>K1256</f>
        <v>20</v>
      </c>
      <c r="V1256" s="14">
        <f t="shared" ref="V1256:V1257" si="1704">U1256*E1256</f>
        <v>109.94</v>
      </c>
      <c r="W1256" s="71"/>
      <c r="X1256" s="83"/>
      <c r="AF1256" s="22"/>
      <c r="AG1256" s="22"/>
    </row>
    <row r="1257" spans="1:102" ht="38.25" customHeight="1">
      <c r="A1257" s="86">
        <v>6</v>
      </c>
      <c r="B1257" s="31" t="s">
        <v>42</v>
      </c>
      <c r="C1257" s="14" t="s">
        <v>20</v>
      </c>
      <c r="D1257" s="131" t="s">
        <v>205</v>
      </c>
      <c r="E1257" s="32">
        <v>123.215</v>
      </c>
      <c r="F1257" s="16">
        <v>0</v>
      </c>
      <c r="G1257" s="14">
        <f t="shared" si="1702"/>
        <v>0</v>
      </c>
      <c r="H1257" s="33">
        <v>44742</v>
      </c>
      <c r="I1257" s="12">
        <v>44362</v>
      </c>
      <c r="J1257" s="134">
        <v>1648</v>
      </c>
      <c r="K1257" s="141">
        <v>30</v>
      </c>
      <c r="L1257" s="14">
        <f t="shared" si="1703"/>
        <v>3696.4500000000003</v>
      </c>
      <c r="M1257" s="134">
        <v>647</v>
      </c>
      <c r="N1257" s="12">
        <v>44356</v>
      </c>
      <c r="O1257" s="16">
        <f>K1257-U1257</f>
        <v>2</v>
      </c>
      <c r="P1257" s="19">
        <f>O1257*E1257</f>
        <v>246.43</v>
      </c>
      <c r="Q1257" s="97"/>
      <c r="R1257" s="14"/>
      <c r="S1257" s="14"/>
      <c r="T1257" s="14"/>
      <c r="U1257" s="16">
        <v>28</v>
      </c>
      <c r="V1257" s="14">
        <f t="shared" si="1704"/>
        <v>3450.02</v>
      </c>
      <c r="W1257" s="71"/>
      <c r="X1257" s="83"/>
      <c r="AF1257" s="22"/>
      <c r="AG1257" s="22"/>
      <c r="AH1257" s="6"/>
      <c r="AI1257" s="6"/>
      <c r="AJ1257" s="6"/>
      <c r="AK1257" s="6"/>
      <c r="AL1257" s="6"/>
      <c r="AM1257" s="6"/>
      <c r="AN1257" s="6"/>
      <c r="AO1257" s="6"/>
      <c r="AP1257" s="6"/>
      <c r="AQ1257" s="6"/>
      <c r="AR1257" s="6"/>
      <c r="AS1257" s="6"/>
      <c r="AT1257" s="6"/>
      <c r="AU1257" s="6"/>
      <c r="AV1257" s="6"/>
      <c r="AW1257" s="6"/>
      <c r="AX1257" s="6"/>
      <c r="AY1257" s="6"/>
      <c r="AZ1257" s="6"/>
      <c r="BA1257" s="6"/>
      <c r="BB1257" s="6"/>
      <c r="BC1257" s="6"/>
      <c r="BD1257" s="6"/>
      <c r="BE1257" s="6"/>
      <c r="BF1257" s="6"/>
      <c r="BG1257" s="6"/>
      <c r="BH1257" s="6"/>
      <c r="BI1257" s="6"/>
      <c r="BJ1257" s="6"/>
      <c r="BK1257" s="6"/>
      <c r="BL1257" s="6"/>
      <c r="BM1257" s="6"/>
      <c r="BN1257" s="6"/>
      <c r="BO1257" s="6"/>
      <c r="BP1257" s="6"/>
      <c r="BQ1257" s="6"/>
      <c r="BR1257" s="6"/>
      <c r="BS1257" s="6"/>
      <c r="BT1257" s="6"/>
      <c r="BU1257" s="6"/>
      <c r="BV1257" s="6"/>
      <c r="BW1257" s="6"/>
      <c r="BX1257" s="6"/>
      <c r="BY1257" s="6"/>
      <c r="BZ1257" s="6"/>
      <c r="CA1257" s="6"/>
      <c r="CB1257" s="6"/>
      <c r="CC1257" s="6"/>
      <c r="CD1257" s="6"/>
      <c r="CE1257" s="6"/>
      <c r="CF1257" s="6"/>
      <c r="CG1257" s="6"/>
      <c r="CH1257" s="6"/>
      <c r="CI1257" s="6"/>
      <c r="CJ1257" s="6"/>
      <c r="CK1257" s="6"/>
      <c r="CL1257" s="6"/>
      <c r="CM1257" s="6"/>
      <c r="CN1257" s="6"/>
      <c r="CO1257" s="6"/>
      <c r="CP1257" s="6"/>
      <c r="CQ1257" s="6"/>
      <c r="CR1257" s="6"/>
      <c r="CS1257" s="6"/>
      <c r="CT1257" s="6"/>
      <c r="CU1257" s="6"/>
      <c r="CV1257" s="6"/>
      <c r="CW1257" s="6"/>
      <c r="CX1257" s="6"/>
    </row>
    <row r="1258" spans="1:102" ht="34.5" customHeight="1">
      <c r="A1258" s="131">
        <v>7</v>
      </c>
      <c r="B1258" s="31" t="s">
        <v>42</v>
      </c>
      <c r="C1258" s="131" t="s">
        <v>20</v>
      </c>
      <c r="D1258" s="131" t="s">
        <v>115</v>
      </c>
      <c r="E1258" s="32">
        <v>123.47</v>
      </c>
      <c r="F1258" s="16">
        <v>0</v>
      </c>
      <c r="G1258" s="17">
        <f>F1258*E1258</f>
        <v>0</v>
      </c>
      <c r="H1258" s="33">
        <v>44439</v>
      </c>
      <c r="I1258" s="12"/>
      <c r="J1258" s="134"/>
      <c r="K1258" s="34"/>
      <c r="L1258" s="14">
        <f>K1258*E1258</f>
        <v>0</v>
      </c>
      <c r="M1258" s="134">
        <v>935</v>
      </c>
      <c r="N1258" s="12">
        <v>44085</v>
      </c>
      <c r="O1258" s="141">
        <f>F1258-U1258</f>
        <v>0</v>
      </c>
      <c r="P1258" s="19">
        <f>O1258*E1258</f>
        <v>0</v>
      </c>
      <c r="Q1258" s="20"/>
      <c r="R1258" s="17"/>
      <c r="S1258" s="124"/>
      <c r="T1258" s="124"/>
      <c r="U1258" s="16">
        <v>0</v>
      </c>
      <c r="V1258" s="14">
        <f>U1258*E1258</f>
        <v>0</v>
      </c>
      <c r="W1258" s="71"/>
      <c r="X1258" s="83">
        <f>G1258-V1258</f>
        <v>0</v>
      </c>
      <c r="AF1258" s="22"/>
      <c r="AG1258" s="22"/>
    </row>
    <row r="1259" spans="1:102" s="44" customFormat="1" ht="28.5" customHeight="1">
      <c r="A1259" s="108"/>
      <c r="B1259" s="111" t="s">
        <v>14</v>
      </c>
      <c r="C1259" s="133"/>
      <c r="D1259" s="132"/>
      <c r="E1259" s="110"/>
      <c r="F1259" s="42">
        <f>SUM(F1252:F1258)</f>
        <v>10</v>
      </c>
      <c r="G1259" s="94">
        <f>SUM(G1252:G1258)</f>
        <v>58.849999999999994</v>
      </c>
      <c r="H1259" s="82"/>
      <c r="I1259" s="104"/>
      <c r="J1259" s="105"/>
      <c r="K1259" s="128">
        <f>SUM(K1252:K1258)</f>
        <v>90</v>
      </c>
      <c r="L1259" s="94">
        <f>SUM(L1252:L1258)</f>
        <v>4305.07</v>
      </c>
      <c r="M1259" s="128"/>
      <c r="N1259" s="82"/>
      <c r="O1259" s="128">
        <f>SUM(O1252:O1258)</f>
        <v>9</v>
      </c>
      <c r="P1259" s="94">
        <f>SUM(P1252:P1258)</f>
        <v>279.07799999999997</v>
      </c>
      <c r="Q1259" s="132"/>
      <c r="R1259" s="38"/>
      <c r="S1259" s="109"/>
      <c r="T1259" s="109"/>
      <c r="U1259" s="42">
        <f>SUM(U1252:U1258)</f>
        <v>91</v>
      </c>
      <c r="V1259" s="94">
        <f>SUM(V1252:V1258)</f>
        <v>4084.8419999999996</v>
      </c>
      <c r="W1259" s="91"/>
      <c r="X1259" s="83">
        <f>G1259-V1259</f>
        <v>-4025.9919999999997</v>
      </c>
      <c r="Y1259" s="3"/>
      <c r="Z1259" s="3"/>
      <c r="AA1259" s="3"/>
      <c r="AB1259" s="43"/>
      <c r="AC1259" s="43"/>
      <c r="AD1259" s="43"/>
      <c r="AE1259" s="43"/>
      <c r="AF1259" s="45"/>
      <c r="AG1259" s="45"/>
      <c r="AH1259" s="43"/>
      <c r="AI1259" s="43"/>
      <c r="AJ1259" s="43"/>
      <c r="AK1259" s="43"/>
      <c r="AL1259" s="43"/>
      <c r="AM1259" s="43"/>
      <c r="AN1259" s="43"/>
      <c r="AO1259" s="43"/>
      <c r="AP1259" s="43"/>
      <c r="AQ1259" s="43"/>
      <c r="AR1259" s="43"/>
      <c r="AS1259" s="43"/>
      <c r="AT1259" s="43"/>
      <c r="AU1259" s="43"/>
      <c r="AV1259" s="43"/>
      <c r="AW1259" s="43"/>
      <c r="AX1259" s="43"/>
      <c r="AY1259" s="43"/>
      <c r="AZ1259" s="43"/>
      <c r="BA1259" s="43"/>
      <c r="BB1259" s="43"/>
      <c r="BC1259" s="43"/>
      <c r="BD1259" s="43"/>
      <c r="BE1259" s="43"/>
      <c r="BF1259" s="43"/>
      <c r="BG1259" s="43"/>
      <c r="BH1259" s="43"/>
      <c r="BI1259" s="43"/>
      <c r="BJ1259" s="43"/>
      <c r="BK1259" s="43"/>
      <c r="BL1259" s="43"/>
      <c r="BM1259" s="43"/>
      <c r="BN1259" s="43"/>
      <c r="BO1259" s="43"/>
      <c r="BP1259" s="43"/>
      <c r="BQ1259" s="43"/>
      <c r="BR1259" s="43"/>
      <c r="BS1259" s="43"/>
      <c r="BT1259" s="43"/>
      <c r="BU1259" s="43"/>
      <c r="BV1259" s="43"/>
      <c r="BW1259" s="43"/>
      <c r="BX1259" s="43"/>
      <c r="BY1259" s="43"/>
      <c r="BZ1259" s="43"/>
      <c r="CA1259" s="43"/>
      <c r="CB1259" s="43"/>
      <c r="CC1259" s="43"/>
      <c r="CD1259" s="43"/>
      <c r="CE1259" s="43"/>
      <c r="CF1259" s="43"/>
      <c r="CG1259" s="43"/>
      <c r="CH1259" s="43"/>
      <c r="CI1259" s="43"/>
      <c r="CJ1259" s="43"/>
      <c r="CK1259" s="43"/>
      <c r="CL1259" s="43"/>
      <c r="CM1259" s="43"/>
      <c r="CN1259" s="43"/>
      <c r="CO1259" s="43"/>
      <c r="CP1259" s="43"/>
      <c r="CQ1259" s="43"/>
      <c r="CR1259" s="43"/>
      <c r="CS1259" s="43"/>
      <c r="CT1259" s="43"/>
      <c r="CU1259" s="43"/>
      <c r="CV1259" s="43"/>
      <c r="CW1259" s="43"/>
      <c r="CX1259" s="43"/>
    </row>
    <row r="1260" spans="1:102" s="44" customFormat="1" ht="36.75" customHeight="1">
      <c r="A1260" s="220" t="s">
        <v>86</v>
      </c>
      <c r="B1260" s="221"/>
      <c r="C1260" s="221"/>
      <c r="D1260" s="221"/>
      <c r="E1260" s="221"/>
      <c r="F1260" s="221"/>
      <c r="G1260" s="221"/>
      <c r="H1260" s="221"/>
      <c r="I1260" s="221"/>
      <c r="J1260" s="221"/>
      <c r="K1260" s="221"/>
      <c r="L1260" s="221"/>
      <c r="M1260" s="221"/>
      <c r="N1260" s="221"/>
      <c r="O1260" s="221"/>
      <c r="P1260" s="221"/>
      <c r="Q1260" s="221"/>
      <c r="R1260" s="221"/>
      <c r="S1260" s="221"/>
      <c r="T1260" s="221"/>
      <c r="U1260" s="221"/>
      <c r="V1260" s="222"/>
      <c r="W1260" s="194"/>
      <c r="X1260" s="83"/>
      <c r="Y1260" s="3"/>
      <c r="Z1260" s="3"/>
      <c r="AA1260" s="3"/>
      <c r="AB1260" s="43"/>
      <c r="AC1260" s="43"/>
      <c r="AD1260" s="43"/>
      <c r="AE1260" s="43"/>
      <c r="AF1260" s="45"/>
      <c r="AG1260" s="45"/>
      <c r="AH1260" s="43"/>
      <c r="AI1260" s="43"/>
      <c r="AJ1260" s="43"/>
      <c r="AK1260" s="43"/>
      <c r="AL1260" s="43"/>
      <c r="AM1260" s="43"/>
      <c r="AN1260" s="43"/>
      <c r="AO1260" s="43"/>
      <c r="AP1260" s="43"/>
      <c r="AQ1260" s="43"/>
      <c r="AR1260" s="43"/>
      <c r="AS1260" s="43"/>
      <c r="AT1260" s="43"/>
      <c r="AU1260" s="43"/>
      <c r="AV1260" s="43"/>
      <c r="AW1260" s="43"/>
      <c r="AX1260" s="43"/>
      <c r="AY1260" s="43"/>
      <c r="AZ1260" s="43"/>
      <c r="BA1260" s="43"/>
      <c r="BB1260" s="43"/>
      <c r="BC1260" s="43"/>
      <c r="BD1260" s="43"/>
      <c r="BE1260" s="43"/>
      <c r="BF1260" s="43"/>
      <c r="BG1260" s="43"/>
      <c r="BH1260" s="43"/>
      <c r="BI1260" s="43"/>
      <c r="BJ1260" s="43"/>
      <c r="BK1260" s="43"/>
      <c r="BL1260" s="43"/>
      <c r="BM1260" s="43"/>
      <c r="BN1260" s="43"/>
      <c r="BO1260" s="43"/>
      <c r="BP1260" s="43"/>
      <c r="BQ1260" s="43"/>
      <c r="BR1260" s="43"/>
      <c r="BS1260" s="43"/>
      <c r="BT1260" s="43"/>
      <c r="BU1260" s="43"/>
      <c r="BV1260" s="43"/>
      <c r="BW1260" s="43"/>
      <c r="BX1260" s="43"/>
      <c r="BY1260" s="43"/>
      <c r="BZ1260" s="43"/>
      <c r="CA1260" s="43"/>
      <c r="CB1260" s="43"/>
      <c r="CC1260" s="43"/>
      <c r="CD1260" s="43"/>
      <c r="CE1260" s="43"/>
      <c r="CF1260" s="43"/>
      <c r="CG1260" s="43"/>
      <c r="CH1260" s="43"/>
      <c r="CI1260" s="43"/>
      <c r="CJ1260" s="43"/>
      <c r="CK1260" s="43"/>
      <c r="CL1260" s="43"/>
      <c r="CM1260" s="43"/>
      <c r="CN1260" s="43"/>
      <c r="CO1260" s="43"/>
      <c r="CP1260" s="43"/>
      <c r="CQ1260" s="43"/>
      <c r="CR1260" s="43"/>
      <c r="CS1260" s="43"/>
      <c r="CT1260" s="43"/>
      <c r="CU1260" s="43"/>
      <c r="CV1260" s="43"/>
      <c r="CW1260" s="43"/>
      <c r="CX1260" s="43"/>
    </row>
    <row r="1261" spans="1:102" ht="41.25" customHeight="1">
      <c r="A1261" s="86">
        <v>1</v>
      </c>
      <c r="B1261" s="13" t="s">
        <v>39</v>
      </c>
      <c r="C1261" s="14"/>
      <c r="D1261" s="131" t="s">
        <v>71</v>
      </c>
      <c r="E1261" s="135">
        <v>3.2789999999999999</v>
      </c>
      <c r="F1261" s="16">
        <v>0</v>
      </c>
      <c r="G1261" s="17">
        <f t="shared" ref="G1261:G1271" si="1705">F1261*E1261</f>
        <v>0</v>
      </c>
      <c r="H1261" s="18">
        <v>44316</v>
      </c>
      <c r="I1261" s="12"/>
      <c r="J1261" s="134"/>
      <c r="K1261" s="141"/>
      <c r="L1261" s="14">
        <f t="shared" ref="L1261:L1271" si="1706">K1261*E1261</f>
        <v>0</v>
      </c>
      <c r="M1261" s="141">
        <v>1312</v>
      </c>
      <c r="N1261" s="18">
        <v>43784</v>
      </c>
      <c r="O1261" s="141">
        <f t="shared" ref="O1261" si="1707">F1261-U1261</f>
        <v>0</v>
      </c>
      <c r="P1261" s="19">
        <f t="shared" ref="P1261:P1262" si="1708">O1261*E1261</f>
        <v>0</v>
      </c>
      <c r="Q1261" s="131"/>
      <c r="R1261" s="17"/>
      <c r="S1261" s="28"/>
      <c r="T1261" s="28"/>
      <c r="U1261" s="16">
        <v>0</v>
      </c>
      <c r="V1261" s="14">
        <f>U1261*E1261</f>
        <v>0</v>
      </c>
      <c r="W1261" s="71"/>
      <c r="X1261" s="83"/>
      <c r="AF1261" s="22"/>
      <c r="AG1261" s="22"/>
    </row>
    <row r="1262" spans="1:102" ht="50.25" customHeight="1">
      <c r="A1262" s="141">
        <v>2</v>
      </c>
      <c r="B1262" s="13" t="s">
        <v>45</v>
      </c>
      <c r="C1262" s="14" t="s">
        <v>20</v>
      </c>
      <c r="D1262" s="131" t="s">
        <v>186</v>
      </c>
      <c r="E1262" s="96">
        <v>5.4130000000000003</v>
      </c>
      <c r="F1262" s="141">
        <v>10</v>
      </c>
      <c r="G1262" s="96">
        <f t="shared" si="1705"/>
        <v>54.13</v>
      </c>
      <c r="H1262" s="18">
        <v>44804</v>
      </c>
      <c r="I1262" s="12">
        <v>44341</v>
      </c>
      <c r="J1262" s="134">
        <v>1173</v>
      </c>
      <c r="K1262" s="141">
        <v>10</v>
      </c>
      <c r="L1262" s="14">
        <f>K1262*E1262</f>
        <v>54.13</v>
      </c>
      <c r="M1262" s="141">
        <v>563</v>
      </c>
      <c r="N1262" s="18">
        <v>44337</v>
      </c>
      <c r="O1262" s="16">
        <f>K1262-U1262</f>
        <v>0</v>
      </c>
      <c r="P1262" s="19">
        <f t="shared" si="1708"/>
        <v>0</v>
      </c>
      <c r="Q1262" s="97"/>
      <c r="R1262" s="14"/>
      <c r="S1262" s="14"/>
      <c r="T1262" s="14"/>
      <c r="U1262" s="141">
        <v>10</v>
      </c>
      <c r="V1262" s="14">
        <f>U1262*E1262</f>
        <v>54.13</v>
      </c>
      <c r="W1262" s="71"/>
      <c r="X1262" s="83"/>
      <c r="AF1262" s="22"/>
      <c r="AG1262" s="22"/>
    </row>
    <row r="1263" spans="1:102" ht="44.25" customHeight="1">
      <c r="A1263" s="86">
        <v>3</v>
      </c>
      <c r="B1263" s="13" t="s">
        <v>49</v>
      </c>
      <c r="C1263" s="124" t="s">
        <v>20</v>
      </c>
      <c r="D1263" s="131" t="s">
        <v>92</v>
      </c>
      <c r="E1263" s="135">
        <v>55.58</v>
      </c>
      <c r="F1263" s="16">
        <v>0</v>
      </c>
      <c r="G1263" s="96">
        <f t="shared" si="1705"/>
        <v>0</v>
      </c>
      <c r="H1263" s="18">
        <v>44316</v>
      </c>
      <c r="I1263" s="12"/>
      <c r="J1263" s="134"/>
      <c r="K1263" s="141"/>
      <c r="L1263" s="14">
        <f t="shared" si="1706"/>
        <v>0</v>
      </c>
      <c r="M1263" s="134">
        <v>548</v>
      </c>
      <c r="N1263" s="12">
        <v>43980</v>
      </c>
      <c r="O1263" s="141">
        <f>F1263-U1263</f>
        <v>0</v>
      </c>
      <c r="P1263" s="19">
        <f>O1263*E1263</f>
        <v>0</v>
      </c>
      <c r="Q1263" s="131"/>
      <c r="R1263" s="17"/>
      <c r="S1263" s="28"/>
      <c r="T1263" s="28"/>
      <c r="U1263" s="16">
        <v>0</v>
      </c>
      <c r="V1263" s="14">
        <f t="shared" ref="V1263:V1271" si="1709">U1263*E1263</f>
        <v>0</v>
      </c>
      <c r="W1263" s="71"/>
      <c r="X1263" s="83"/>
      <c r="AF1263" s="22"/>
      <c r="AG1263" s="22"/>
    </row>
    <row r="1264" spans="1:102" ht="72" customHeight="1">
      <c r="A1264" s="141">
        <v>4</v>
      </c>
      <c r="B1264" s="13" t="s">
        <v>101</v>
      </c>
      <c r="C1264" s="124" t="s">
        <v>20</v>
      </c>
      <c r="D1264" s="131" t="s">
        <v>95</v>
      </c>
      <c r="E1264" s="23">
        <v>36.090000000000003</v>
      </c>
      <c r="F1264" s="16">
        <v>4</v>
      </c>
      <c r="G1264" s="17">
        <f>F1264*E1264</f>
        <v>144.36000000000001</v>
      </c>
      <c r="H1264" s="18">
        <v>44439</v>
      </c>
      <c r="I1264" s="12">
        <v>44341</v>
      </c>
      <c r="J1264" s="134">
        <v>1173</v>
      </c>
      <c r="K1264" s="34">
        <v>4</v>
      </c>
      <c r="L1264" s="14">
        <f>K1264*E1264</f>
        <v>144.36000000000001</v>
      </c>
      <c r="M1264" s="141">
        <v>563</v>
      </c>
      <c r="N1264" s="18">
        <v>44337</v>
      </c>
      <c r="O1264" s="16">
        <f>K1264-U1264</f>
        <v>0</v>
      </c>
      <c r="P1264" s="19">
        <f t="shared" ref="P1264" si="1710">O1264*E1264</f>
        <v>0</v>
      </c>
      <c r="Q1264" s="20"/>
      <c r="R1264" s="17"/>
      <c r="S1264" s="124"/>
      <c r="T1264" s="124"/>
      <c r="U1264" s="16">
        <v>4</v>
      </c>
      <c r="V1264" s="14">
        <f t="shared" si="1709"/>
        <v>144.36000000000001</v>
      </c>
      <c r="W1264" s="71"/>
      <c r="Y1264" s="21"/>
      <c r="AE1264" s="22"/>
      <c r="AF1264" s="22"/>
    </row>
    <row r="1265" spans="1:102" ht="31.5" customHeight="1">
      <c r="A1265" s="86">
        <v>5</v>
      </c>
      <c r="B1265" s="13" t="s">
        <v>35</v>
      </c>
      <c r="C1265" s="14" t="s">
        <v>20</v>
      </c>
      <c r="D1265" s="131" t="s">
        <v>74</v>
      </c>
      <c r="E1265" s="14">
        <v>16.91</v>
      </c>
      <c r="F1265" s="131">
        <v>0</v>
      </c>
      <c r="G1265" s="17">
        <f t="shared" si="1705"/>
        <v>0</v>
      </c>
      <c r="H1265" s="18">
        <v>44330</v>
      </c>
      <c r="I1265" s="12"/>
      <c r="J1265" s="134"/>
      <c r="K1265" s="141"/>
      <c r="L1265" s="17">
        <f t="shared" si="1706"/>
        <v>0</v>
      </c>
      <c r="M1265" s="141">
        <v>933</v>
      </c>
      <c r="N1265" s="18">
        <v>43684</v>
      </c>
      <c r="O1265" s="141">
        <f>F1265-U1265</f>
        <v>0</v>
      </c>
      <c r="P1265" s="19">
        <f>O1265*E1265</f>
        <v>0</v>
      </c>
      <c r="Q1265" s="131"/>
      <c r="R1265" s="131"/>
      <c r="S1265" s="131"/>
      <c r="T1265" s="131"/>
      <c r="U1265" s="131">
        <v>0</v>
      </c>
      <c r="V1265" s="17">
        <f t="shared" si="1709"/>
        <v>0</v>
      </c>
      <c r="W1265" s="81"/>
      <c r="X1265" s="83"/>
      <c r="AF1265" s="22"/>
      <c r="AG1265" s="22"/>
    </row>
    <row r="1266" spans="1:102" ht="38.25" customHeight="1">
      <c r="A1266" s="141">
        <v>6</v>
      </c>
      <c r="B1266" s="13" t="s">
        <v>44</v>
      </c>
      <c r="C1266" s="14" t="s">
        <v>20</v>
      </c>
      <c r="D1266" s="131" t="s">
        <v>144</v>
      </c>
      <c r="E1266" s="96">
        <v>59.100999999999999</v>
      </c>
      <c r="F1266" s="16">
        <v>10</v>
      </c>
      <c r="G1266" s="96">
        <f t="shared" si="1705"/>
        <v>591.01</v>
      </c>
      <c r="H1266" s="18">
        <v>44469</v>
      </c>
      <c r="I1266" s="12">
        <v>44341</v>
      </c>
      <c r="J1266" s="134">
        <v>1173</v>
      </c>
      <c r="K1266" s="141">
        <v>10</v>
      </c>
      <c r="L1266" s="14">
        <f t="shared" si="1706"/>
        <v>591.01</v>
      </c>
      <c r="M1266" s="141">
        <v>563</v>
      </c>
      <c r="N1266" s="18">
        <v>44337</v>
      </c>
      <c r="O1266" s="16">
        <f>K1266-U1266</f>
        <v>0</v>
      </c>
      <c r="P1266" s="19">
        <f t="shared" ref="P1266" si="1711">O1266*E1266</f>
        <v>0</v>
      </c>
      <c r="Q1266" s="97"/>
      <c r="R1266" s="14"/>
      <c r="S1266" s="14"/>
      <c r="T1266" s="14"/>
      <c r="U1266" s="16">
        <v>10</v>
      </c>
      <c r="V1266" s="14">
        <f t="shared" si="1709"/>
        <v>591.01</v>
      </c>
      <c r="W1266" s="71"/>
      <c r="X1266" s="83">
        <f t="shared" ref="X1266" si="1712">G1266-V1266</f>
        <v>0</v>
      </c>
      <c r="AF1266" s="22"/>
      <c r="AG1266" s="22"/>
      <c r="AH1266" s="6"/>
      <c r="AI1266" s="6"/>
      <c r="AJ1266" s="6"/>
      <c r="AK1266" s="6"/>
      <c r="AL1266" s="6"/>
      <c r="AM1266" s="6"/>
      <c r="AN1266" s="6"/>
      <c r="AO1266" s="6"/>
      <c r="AP1266" s="6"/>
      <c r="AQ1266" s="6"/>
      <c r="AR1266" s="6"/>
      <c r="AS1266" s="6"/>
      <c r="AT1266" s="6"/>
      <c r="AU1266" s="6"/>
      <c r="AV1266" s="6"/>
      <c r="AW1266" s="6"/>
      <c r="AX1266" s="6"/>
      <c r="AY1266" s="6"/>
      <c r="AZ1266" s="6"/>
      <c r="BA1266" s="6"/>
      <c r="BB1266" s="6"/>
      <c r="BC1266" s="6"/>
      <c r="BD1266" s="6"/>
      <c r="BE1266" s="6"/>
      <c r="BF1266" s="6"/>
      <c r="BG1266" s="6"/>
      <c r="BH1266" s="6"/>
      <c r="BI1266" s="6"/>
      <c r="BJ1266" s="6"/>
      <c r="BK1266" s="6"/>
      <c r="BL1266" s="6"/>
      <c r="BM1266" s="6"/>
      <c r="BN1266" s="6"/>
      <c r="BO1266" s="6"/>
      <c r="BP1266" s="6"/>
      <c r="BQ1266" s="6"/>
      <c r="BR1266" s="6"/>
      <c r="BS1266" s="6"/>
      <c r="BT1266" s="6"/>
      <c r="BU1266" s="6"/>
      <c r="BV1266" s="6"/>
      <c r="BW1266" s="6"/>
      <c r="BX1266" s="6"/>
      <c r="BY1266" s="6"/>
      <c r="BZ1266" s="6"/>
      <c r="CA1266" s="6"/>
      <c r="CB1266" s="6"/>
      <c r="CC1266" s="6"/>
      <c r="CD1266" s="6"/>
      <c r="CE1266" s="6"/>
      <c r="CF1266" s="6"/>
      <c r="CG1266" s="6"/>
      <c r="CH1266" s="6"/>
      <c r="CI1266" s="6"/>
      <c r="CJ1266" s="6"/>
      <c r="CK1266" s="6"/>
      <c r="CL1266" s="6"/>
      <c r="CM1266" s="6"/>
      <c r="CN1266" s="6"/>
      <c r="CO1266" s="6"/>
      <c r="CP1266" s="6"/>
      <c r="CQ1266" s="6"/>
      <c r="CR1266" s="6"/>
      <c r="CS1266" s="6"/>
      <c r="CT1266" s="6"/>
      <c r="CU1266" s="6"/>
      <c r="CV1266" s="6"/>
      <c r="CW1266" s="6"/>
      <c r="CX1266" s="6"/>
    </row>
    <row r="1267" spans="1:102" ht="34.5" customHeight="1">
      <c r="A1267" s="86">
        <v>7</v>
      </c>
      <c r="B1267" s="31" t="s">
        <v>77</v>
      </c>
      <c r="C1267" s="131" t="s">
        <v>20</v>
      </c>
      <c r="D1267" s="131" t="s">
        <v>154</v>
      </c>
      <c r="E1267" s="32">
        <v>5.4969999999999999</v>
      </c>
      <c r="F1267" s="16">
        <v>20</v>
      </c>
      <c r="G1267" s="17">
        <f t="shared" si="1705"/>
        <v>109.94</v>
      </c>
      <c r="H1267" s="33">
        <v>44449</v>
      </c>
      <c r="I1267" s="12">
        <v>44265</v>
      </c>
      <c r="J1267" s="134">
        <v>306</v>
      </c>
      <c r="K1267" s="34">
        <v>50</v>
      </c>
      <c r="L1267" s="14">
        <f t="shared" si="1706"/>
        <v>274.85000000000002</v>
      </c>
      <c r="M1267" s="134">
        <v>159</v>
      </c>
      <c r="N1267" s="12">
        <v>44245</v>
      </c>
      <c r="O1267" s="141">
        <f>F1267-U1267</f>
        <v>10</v>
      </c>
      <c r="P1267" s="19">
        <f t="shared" ref="P1267:P1269" si="1713">O1267*E1267</f>
        <v>54.97</v>
      </c>
      <c r="Q1267" s="20"/>
      <c r="R1267" s="17"/>
      <c r="S1267" s="124"/>
      <c r="T1267" s="124"/>
      <c r="U1267" s="16">
        <v>10</v>
      </c>
      <c r="V1267" s="14">
        <f t="shared" si="1709"/>
        <v>54.97</v>
      </c>
      <c r="W1267" s="71"/>
      <c r="X1267" s="83">
        <f t="shared" ref="X1267:X1268" si="1714">G1267-V1267</f>
        <v>54.97</v>
      </c>
      <c r="AF1267" s="22"/>
      <c r="AG1267" s="22"/>
      <c r="AH1267" s="6"/>
      <c r="AI1267" s="6"/>
      <c r="AJ1267" s="6"/>
      <c r="AK1267" s="6"/>
      <c r="AL1267" s="6"/>
      <c r="AM1267" s="6"/>
      <c r="AN1267" s="6"/>
      <c r="AO1267" s="6"/>
      <c r="AP1267" s="6"/>
      <c r="AQ1267" s="6"/>
      <c r="AR1267" s="6"/>
      <c r="AS1267" s="6"/>
      <c r="AT1267" s="6"/>
      <c r="AU1267" s="6"/>
      <c r="AV1267" s="6"/>
      <c r="AW1267" s="6"/>
      <c r="AX1267" s="6"/>
      <c r="AY1267" s="6"/>
      <c r="AZ1267" s="6"/>
      <c r="BA1267" s="6"/>
      <c r="BB1267" s="6"/>
      <c r="BC1267" s="6"/>
      <c r="BD1267" s="6"/>
      <c r="BE1267" s="6"/>
      <c r="BF1267" s="6"/>
      <c r="BG1267" s="6"/>
      <c r="BH1267" s="6"/>
      <c r="BI1267" s="6"/>
      <c r="BJ1267" s="6"/>
      <c r="BK1267" s="6"/>
      <c r="BL1267" s="6"/>
      <c r="BM1267" s="6"/>
      <c r="BN1267" s="6"/>
      <c r="BO1267" s="6"/>
      <c r="BP1267" s="6"/>
      <c r="BQ1267" s="6"/>
      <c r="BR1267" s="6"/>
      <c r="BS1267" s="6"/>
      <c r="BT1267" s="6"/>
      <c r="BU1267" s="6"/>
      <c r="BV1267" s="6"/>
      <c r="BW1267" s="6"/>
      <c r="BX1267" s="6"/>
      <c r="BY1267" s="6"/>
      <c r="BZ1267" s="6"/>
      <c r="CA1267" s="6"/>
      <c r="CB1267" s="6"/>
      <c r="CC1267" s="6"/>
      <c r="CD1267" s="6"/>
      <c r="CE1267" s="6"/>
      <c r="CF1267" s="6"/>
      <c r="CG1267" s="6"/>
      <c r="CH1267" s="6"/>
      <c r="CI1267" s="6"/>
      <c r="CJ1267" s="6"/>
      <c r="CK1267" s="6"/>
      <c r="CL1267" s="6"/>
      <c r="CM1267" s="6"/>
      <c r="CN1267" s="6"/>
      <c r="CO1267" s="6"/>
      <c r="CP1267" s="6"/>
      <c r="CQ1267" s="6"/>
      <c r="CR1267" s="6"/>
      <c r="CS1267" s="6"/>
      <c r="CT1267" s="6"/>
      <c r="CU1267" s="6"/>
      <c r="CV1267" s="6"/>
      <c r="CW1267" s="6"/>
      <c r="CX1267" s="6"/>
    </row>
    <row r="1268" spans="1:102" ht="34.5" customHeight="1">
      <c r="A1268" s="141">
        <v>8</v>
      </c>
      <c r="B1268" s="31" t="s">
        <v>77</v>
      </c>
      <c r="C1268" s="131" t="s">
        <v>20</v>
      </c>
      <c r="D1268" s="131" t="s">
        <v>151</v>
      </c>
      <c r="E1268" s="32">
        <v>5.4969999999999999</v>
      </c>
      <c r="F1268" s="16">
        <v>20</v>
      </c>
      <c r="G1268" s="17">
        <f>F1268*E1268</f>
        <v>109.94</v>
      </c>
      <c r="H1268" s="33">
        <v>44505</v>
      </c>
      <c r="I1268" s="12">
        <v>44341</v>
      </c>
      <c r="J1268" s="134">
        <v>1173</v>
      </c>
      <c r="K1268" s="34">
        <v>20</v>
      </c>
      <c r="L1268" s="14">
        <f>K1268*E1268</f>
        <v>109.94</v>
      </c>
      <c r="M1268" s="141">
        <v>563</v>
      </c>
      <c r="N1268" s="18">
        <v>44337</v>
      </c>
      <c r="O1268" s="16">
        <f>K1268-U1268</f>
        <v>0</v>
      </c>
      <c r="P1268" s="19">
        <f t="shared" si="1713"/>
        <v>0</v>
      </c>
      <c r="Q1268" s="20"/>
      <c r="R1268" s="17"/>
      <c r="S1268" s="124"/>
      <c r="T1268" s="124"/>
      <c r="U1268" s="16">
        <v>20</v>
      </c>
      <c r="V1268" s="14">
        <f>U1268*E1268</f>
        <v>109.94</v>
      </c>
      <c r="W1268" s="71"/>
      <c r="X1268" s="83">
        <f t="shared" si="1714"/>
        <v>0</v>
      </c>
      <c r="AF1268" s="22"/>
      <c r="AG1268" s="22"/>
      <c r="AH1268" s="6"/>
      <c r="AI1268" s="6"/>
      <c r="AJ1268" s="6"/>
      <c r="AK1268" s="6"/>
      <c r="AL1268" s="6"/>
      <c r="AM1268" s="6"/>
      <c r="AN1268" s="6"/>
      <c r="AO1268" s="6"/>
      <c r="AP1268" s="6"/>
      <c r="AQ1268" s="6"/>
      <c r="AR1268" s="6"/>
      <c r="AS1268" s="6"/>
      <c r="AT1268" s="6"/>
      <c r="AU1268" s="6"/>
      <c r="AV1268" s="6"/>
      <c r="AW1268" s="6"/>
      <c r="AX1268" s="6"/>
      <c r="AY1268" s="6"/>
      <c r="AZ1268" s="6"/>
      <c r="BA1268" s="6"/>
      <c r="BB1268" s="6"/>
      <c r="BC1268" s="6"/>
      <c r="BD1268" s="6"/>
      <c r="BE1268" s="6"/>
      <c r="BF1268" s="6"/>
      <c r="BG1268" s="6"/>
      <c r="BH1268" s="6"/>
      <c r="BI1268" s="6"/>
      <c r="BJ1268" s="6"/>
      <c r="BK1268" s="6"/>
      <c r="BL1268" s="6"/>
      <c r="BM1268" s="6"/>
      <c r="BN1268" s="6"/>
      <c r="BO1268" s="6"/>
      <c r="BP1268" s="6"/>
      <c r="BQ1268" s="6"/>
      <c r="BR1268" s="6"/>
      <c r="BS1268" s="6"/>
      <c r="BT1268" s="6"/>
      <c r="BU1268" s="6"/>
      <c r="BV1268" s="6"/>
      <c r="BW1268" s="6"/>
      <c r="BX1268" s="6"/>
      <c r="BY1268" s="6"/>
      <c r="BZ1268" s="6"/>
      <c r="CA1268" s="6"/>
      <c r="CB1268" s="6"/>
      <c r="CC1268" s="6"/>
      <c r="CD1268" s="6"/>
      <c r="CE1268" s="6"/>
      <c r="CF1268" s="6"/>
      <c r="CG1268" s="6"/>
      <c r="CH1268" s="6"/>
      <c r="CI1268" s="6"/>
      <c r="CJ1268" s="6"/>
      <c r="CK1268" s="6"/>
      <c r="CL1268" s="6"/>
      <c r="CM1268" s="6"/>
      <c r="CN1268" s="6"/>
      <c r="CO1268" s="6"/>
      <c r="CP1268" s="6"/>
      <c r="CQ1268" s="6"/>
      <c r="CR1268" s="6"/>
      <c r="CS1268" s="6"/>
      <c r="CT1268" s="6"/>
      <c r="CU1268" s="6"/>
      <c r="CV1268" s="6"/>
      <c r="CW1268" s="6"/>
      <c r="CX1268" s="6"/>
    </row>
    <row r="1269" spans="1:102" s="27" customFormat="1" ht="44.25" customHeight="1">
      <c r="A1269" s="86">
        <v>9</v>
      </c>
      <c r="B1269" s="31" t="s">
        <v>42</v>
      </c>
      <c r="C1269" s="131" t="s">
        <v>20</v>
      </c>
      <c r="D1269" s="131" t="s">
        <v>113</v>
      </c>
      <c r="E1269" s="32">
        <v>132.83000000000001</v>
      </c>
      <c r="F1269" s="16">
        <v>20</v>
      </c>
      <c r="G1269" s="17">
        <f t="shared" si="1705"/>
        <v>2656.6000000000004</v>
      </c>
      <c r="H1269" s="33">
        <v>44469</v>
      </c>
      <c r="I1269" s="12">
        <v>44341</v>
      </c>
      <c r="J1269" s="134">
        <v>1173</v>
      </c>
      <c r="K1269" s="34">
        <v>20</v>
      </c>
      <c r="L1269" s="14">
        <f>K1269*E1269</f>
        <v>2656.6000000000004</v>
      </c>
      <c r="M1269" s="141">
        <v>563</v>
      </c>
      <c r="N1269" s="18">
        <v>44337</v>
      </c>
      <c r="O1269" s="16">
        <f>K1269-U1269</f>
        <v>10</v>
      </c>
      <c r="P1269" s="19">
        <f t="shared" si="1713"/>
        <v>1328.3000000000002</v>
      </c>
      <c r="Q1269" s="20"/>
      <c r="R1269" s="17"/>
      <c r="S1269" s="124"/>
      <c r="T1269" s="124"/>
      <c r="U1269" s="16">
        <v>10</v>
      </c>
      <c r="V1269" s="14">
        <f>U1269*E1269</f>
        <v>1328.3000000000002</v>
      </c>
      <c r="W1269" s="71"/>
      <c r="X1269" s="83"/>
      <c r="Y1269" s="4"/>
      <c r="Z1269" s="4"/>
      <c r="AA1269" s="4"/>
      <c r="AB1269" s="5"/>
      <c r="AC1269" s="5"/>
      <c r="AD1269" s="5"/>
      <c r="AE1269" s="5"/>
      <c r="AF1269" s="22"/>
      <c r="AG1269" s="22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  <c r="AY1269" s="5"/>
      <c r="AZ1269" s="5"/>
      <c r="BA1269" s="5"/>
      <c r="BB1269" s="5"/>
      <c r="BC1269" s="5"/>
      <c r="BD1269" s="5"/>
      <c r="BE1269" s="5"/>
      <c r="BF1269" s="5"/>
      <c r="BG1269" s="5"/>
      <c r="BH1269" s="5"/>
      <c r="BI1269" s="5"/>
      <c r="BJ1269" s="5"/>
      <c r="BK1269" s="5"/>
      <c r="BL1269" s="5"/>
      <c r="BM1269" s="5"/>
      <c r="BN1269" s="5"/>
      <c r="BO1269" s="5"/>
      <c r="BP1269" s="5"/>
      <c r="BQ1269" s="5"/>
      <c r="BR1269" s="5"/>
      <c r="BS1269" s="5"/>
      <c r="BT1269" s="5"/>
      <c r="BU1269" s="5"/>
      <c r="BV1269" s="5"/>
      <c r="BW1269" s="5"/>
      <c r="BX1269" s="5"/>
      <c r="BY1269" s="5"/>
      <c r="BZ1269" s="5"/>
      <c r="CA1269" s="5"/>
      <c r="CB1269" s="5"/>
      <c r="CC1269" s="5"/>
      <c r="CD1269" s="5"/>
      <c r="CE1269" s="5"/>
      <c r="CF1269" s="5"/>
      <c r="CG1269" s="5"/>
      <c r="CH1269" s="5"/>
      <c r="CI1269" s="5"/>
      <c r="CJ1269" s="5"/>
      <c r="CK1269" s="5"/>
      <c r="CL1269" s="5"/>
      <c r="CM1269" s="5"/>
      <c r="CN1269" s="5"/>
      <c r="CO1269" s="5"/>
      <c r="CP1269" s="5"/>
      <c r="CQ1269" s="5"/>
      <c r="CR1269" s="5"/>
      <c r="CS1269" s="5"/>
      <c r="CT1269" s="5"/>
      <c r="CU1269" s="5"/>
      <c r="CV1269" s="5"/>
      <c r="CW1269" s="5"/>
      <c r="CX1269" s="5"/>
    </row>
    <row r="1270" spans="1:102" ht="34.5" customHeight="1">
      <c r="A1270" s="141">
        <v>10</v>
      </c>
      <c r="B1270" s="31" t="s">
        <v>42</v>
      </c>
      <c r="C1270" s="131" t="s">
        <v>20</v>
      </c>
      <c r="D1270" s="131" t="s">
        <v>112</v>
      </c>
      <c r="E1270" s="96">
        <v>132.83000000000001</v>
      </c>
      <c r="F1270" s="195">
        <v>2</v>
      </c>
      <c r="G1270" s="17">
        <f t="shared" ref="G1270" si="1715">F1270*E1270</f>
        <v>265.66000000000003</v>
      </c>
      <c r="H1270" s="33">
        <v>44469</v>
      </c>
      <c r="I1270" s="12">
        <v>44265</v>
      </c>
      <c r="J1270" s="134">
        <v>306</v>
      </c>
      <c r="K1270" s="34">
        <v>20</v>
      </c>
      <c r="L1270" s="14">
        <f t="shared" ref="L1270" si="1716">K1270*E1270</f>
        <v>2656.6000000000004</v>
      </c>
      <c r="M1270" s="134">
        <v>159</v>
      </c>
      <c r="N1270" s="12">
        <v>44245</v>
      </c>
      <c r="O1270" s="141">
        <f>F1270-U1270</f>
        <v>2</v>
      </c>
      <c r="P1270" s="19">
        <f>O1270*E1270</f>
        <v>265.66000000000003</v>
      </c>
      <c r="Q1270" s="20"/>
      <c r="R1270" s="17"/>
      <c r="S1270" s="124"/>
      <c r="T1270" s="124"/>
      <c r="U1270" s="195">
        <v>0</v>
      </c>
      <c r="V1270" s="14">
        <f t="shared" ref="V1270" si="1717">U1270*E1270</f>
        <v>0</v>
      </c>
      <c r="W1270" s="71"/>
      <c r="X1270" s="83">
        <f>G1270-V1270</f>
        <v>265.66000000000003</v>
      </c>
      <c r="AF1270" s="22"/>
      <c r="AG1270" s="22"/>
    </row>
    <row r="1271" spans="1:102" ht="34.5" customHeight="1">
      <c r="A1271" s="86">
        <v>11</v>
      </c>
      <c r="B1271" s="31" t="s">
        <v>42</v>
      </c>
      <c r="C1271" s="131" t="s">
        <v>20</v>
      </c>
      <c r="D1271" s="131" t="s">
        <v>115</v>
      </c>
      <c r="E1271" s="32">
        <v>123.47</v>
      </c>
      <c r="F1271" s="16">
        <v>0</v>
      </c>
      <c r="G1271" s="17">
        <f t="shared" si="1705"/>
        <v>0</v>
      </c>
      <c r="H1271" s="33">
        <v>44439</v>
      </c>
      <c r="I1271" s="12"/>
      <c r="J1271" s="134"/>
      <c r="K1271" s="34"/>
      <c r="L1271" s="14">
        <f t="shared" si="1706"/>
        <v>0</v>
      </c>
      <c r="M1271" s="134">
        <v>946</v>
      </c>
      <c r="N1271" s="12">
        <v>44089</v>
      </c>
      <c r="O1271" s="141">
        <f>F1271-U1271</f>
        <v>0</v>
      </c>
      <c r="P1271" s="19">
        <f>O1271*E1271</f>
        <v>0</v>
      </c>
      <c r="Q1271" s="20"/>
      <c r="R1271" s="17"/>
      <c r="S1271" s="124"/>
      <c r="T1271" s="124"/>
      <c r="U1271" s="16">
        <v>0</v>
      </c>
      <c r="V1271" s="14">
        <f t="shared" si="1709"/>
        <v>0</v>
      </c>
      <c r="W1271" s="71"/>
      <c r="X1271" s="83">
        <f>G1271-V1271</f>
        <v>0</v>
      </c>
      <c r="AF1271" s="22"/>
      <c r="AG1271" s="22"/>
    </row>
    <row r="1272" spans="1:102" s="44" customFormat="1" ht="28.5" customHeight="1">
      <c r="A1272" s="108"/>
      <c r="B1272" s="111" t="s">
        <v>14</v>
      </c>
      <c r="C1272" s="133"/>
      <c r="D1272" s="132"/>
      <c r="E1272" s="110"/>
      <c r="F1272" s="42">
        <f>SUM(F1261:F1271)</f>
        <v>86</v>
      </c>
      <c r="G1272" s="94">
        <f>SUM(G1261:G1271)</f>
        <v>3931.6400000000003</v>
      </c>
      <c r="H1272" s="82"/>
      <c r="I1272" s="104"/>
      <c r="J1272" s="105"/>
      <c r="K1272" s="128">
        <f>SUM(K1261:K1271)</f>
        <v>134</v>
      </c>
      <c r="L1272" s="94">
        <f>SUM(L1261:L1271)</f>
        <v>6487.4900000000007</v>
      </c>
      <c r="M1272" s="128"/>
      <c r="N1272" s="82"/>
      <c r="O1272" s="128">
        <f>SUM(O1261:O1271)</f>
        <v>22</v>
      </c>
      <c r="P1272" s="94">
        <f>SUM(P1261:P1271)</f>
        <v>1648.9300000000003</v>
      </c>
      <c r="Q1272" s="132"/>
      <c r="R1272" s="38"/>
      <c r="S1272" s="109"/>
      <c r="T1272" s="109"/>
      <c r="U1272" s="42">
        <f>SUM(U1261:U1271)</f>
        <v>64</v>
      </c>
      <c r="V1272" s="94">
        <f>SUM(V1261:V1271)</f>
        <v>2282.71</v>
      </c>
      <c r="W1272" s="91"/>
      <c r="X1272" s="83">
        <f>G1272-V1272</f>
        <v>1648.9300000000003</v>
      </c>
      <c r="Y1272" s="3"/>
      <c r="Z1272" s="3"/>
      <c r="AA1272" s="3"/>
      <c r="AB1272" s="43"/>
      <c r="AC1272" s="43"/>
      <c r="AD1272" s="43"/>
      <c r="AE1272" s="43"/>
      <c r="AF1272" s="45"/>
      <c r="AG1272" s="45"/>
      <c r="AH1272" s="43"/>
      <c r="AI1272" s="43"/>
      <c r="AJ1272" s="43"/>
      <c r="AK1272" s="43"/>
      <c r="AL1272" s="43"/>
      <c r="AM1272" s="43"/>
      <c r="AN1272" s="43"/>
      <c r="AO1272" s="43"/>
      <c r="AP1272" s="43"/>
      <c r="AQ1272" s="43"/>
      <c r="AR1272" s="43"/>
      <c r="AS1272" s="43"/>
      <c r="AT1272" s="43"/>
      <c r="AU1272" s="43"/>
      <c r="AV1272" s="43"/>
      <c r="AW1272" s="43"/>
      <c r="AX1272" s="43"/>
      <c r="AY1272" s="43"/>
      <c r="AZ1272" s="43"/>
      <c r="BA1272" s="43"/>
      <c r="BB1272" s="43"/>
      <c r="BC1272" s="43"/>
      <c r="BD1272" s="43"/>
      <c r="BE1272" s="43"/>
      <c r="BF1272" s="43"/>
      <c r="BG1272" s="43"/>
      <c r="BH1272" s="43"/>
      <c r="BI1272" s="43"/>
      <c r="BJ1272" s="43"/>
      <c r="BK1272" s="43"/>
      <c r="BL1272" s="43"/>
      <c r="BM1272" s="43"/>
      <c r="BN1272" s="43"/>
      <c r="BO1272" s="43"/>
      <c r="BP1272" s="43"/>
      <c r="BQ1272" s="43"/>
      <c r="BR1272" s="43"/>
      <c r="BS1272" s="43"/>
      <c r="BT1272" s="43"/>
      <c r="BU1272" s="43"/>
      <c r="BV1272" s="43"/>
      <c r="BW1272" s="43"/>
      <c r="BX1272" s="43"/>
      <c r="BY1272" s="43"/>
      <c r="BZ1272" s="43"/>
      <c r="CA1272" s="43"/>
      <c r="CB1272" s="43"/>
      <c r="CC1272" s="43"/>
      <c r="CD1272" s="43"/>
      <c r="CE1272" s="43"/>
      <c r="CF1272" s="43"/>
      <c r="CG1272" s="43"/>
      <c r="CH1272" s="43"/>
      <c r="CI1272" s="43"/>
      <c r="CJ1272" s="43"/>
      <c r="CK1272" s="43"/>
      <c r="CL1272" s="43"/>
      <c r="CM1272" s="43"/>
      <c r="CN1272" s="43"/>
      <c r="CO1272" s="43"/>
      <c r="CP1272" s="43"/>
      <c r="CQ1272" s="43"/>
      <c r="CR1272" s="43"/>
      <c r="CS1272" s="43"/>
      <c r="CT1272" s="43"/>
      <c r="CU1272" s="43"/>
      <c r="CV1272" s="43"/>
      <c r="CW1272" s="43"/>
      <c r="CX1272" s="43"/>
    </row>
    <row r="1273" spans="1:102" s="44" customFormat="1" ht="41.25" customHeight="1">
      <c r="A1273" s="198" t="s">
        <v>194</v>
      </c>
      <c r="B1273" s="199"/>
      <c r="C1273" s="199"/>
      <c r="D1273" s="199"/>
      <c r="E1273" s="199"/>
      <c r="F1273" s="199"/>
      <c r="G1273" s="199"/>
      <c r="H1273" s="199"/>
      <c r="I1273" s="199"/>
      <c r="J1273" s="199"/>
      <c r="K1273" s="199"/>
      <c r="L1273" s="199"/>
      <c r="M1273" s="199"/>
      <c r="N1273" s="199"/>
      <c r="O1273" s="199"/>
      <c r="P1273" s="199"/>
      <c r="Q1273" s="199"/>
      <c r="R1273" s="199"/>
      <c r="S1273" s="199"/>
      <c r="T1273" s="199"/>
      <c r="U1273" s="199"/>
      <c r="V1273" s="200"/>
      <c r="W1273" s="99"/>
      <c r="X1273" s="83"/>
      <c r="Y1273" s="3"/>
      <c r="Z1273" s="3"/>
      <c r="AA1273" s="3"/>
      <c r="AB1273" s="43"/>
      <c r="AC1273" s="43"/>
      <c r="AD1273" s="43"/>
      <c r="AE1273" s="43"/>
      <c r="AF1273" s="45"/>
      <c r="AG1273" s="45"/>
      <c r="AH1273" s="43"/>
      <c r="AI1273" s="43"/>
      <c r="AJ1273" s="43"/>
      <c r="AK1273" s="43"/>
      <c r="AL1273" s="43"/>
      <c r="AM1273" s="43"/>
      <c r="AN1273" s="43"/>
      <c r="AO1273" s="43"/>
      <c r="AP1273" s="43"/>
      <c r="AQ1273" s="43"/>
      <c r="AR1273" s="43"/>
      <c r="AS1273" s="43"/>
      <c r="AT1273" s="43"/>
      <c r="AU1273" s="43"/>
      <c r="AV1273" s="43"/>
      <c r="AW1273" s="43"/>
      <c r="AX1273" s="43"/>
      <c r="AY1273" s="43"/>
      <c r="AZ1273" s="43"/>
      <c r="BA1273" s="43"/>
      <c r="BB1273" s="43"/>
      <c r="BC1273" s="43"/>
      <c r="BD1273" s="43"/>
      <c r="BE1273" s="43"/>
      <c r="BF1273" s="43"/>
      <c r="BG1273" s="43"/>
      <c r="BH1273" s="43"/>
      <c r="BI1273" s="43"/>
      <c r="BJ1273" s="43"/>
      <c r="BK1273" s="43"/>
      <c r="BL1273" s="43"/>
      <c r="BM1273" s="43"/>
      <c r="BN1273" s="43"/>
      <c r="BO1273" s="43"/>
      <c r="BP1273" s="43"/>
      <c r="BQ1273" s="43"/>
      <c r="BR1273" s="43"/>
      <c r="BS1273" s="43"/>
      <c r="BT1273" s="43"/>
      <c r="BU1273" s="43"/>
      <c r="BV1273" s="43"/>
      <c r="BW1273" s="43"/>
      <c r="BX1273" s="43"/>
      <c r="BY1273" s="43"/>
      <c r="BZ1273" s="43"/>
      <c r="CA1273" s="43"/>
      <c r="CB1273" s="43"/>
      <c r="CC1273" s="43"/>
      <c r="CD1273" s="43"/>
      <c r="CE1273" s="43"/>
      <c r="CF1273" s="43"/>
      <c r="CG1273" s="43"/>
      <c r="CH1273" s="43"/>
      <c r="CI1273" s="43"/>
      <c r="CJ1273" s="43"/>
      <c r="CK1273" s="43"/>
      <c r="CL1273" s="43"/>
      <c r="CM1273" s="43"/>
      <c r="CN1273" s="43"/>
      <c r="CO1273" s="43"/>
      <c r="CP1273" s="43"/>
      <c r="CQ1273" s="43"/>
      <c r="CR1273" s="43"/>
      <c r="CS1273" s="43"/>
      <c r="CT1273" s="43"/>
      <c r="CU1273" s="43"/>
      <c r="CV1273" s="43"/>
      <c r="CW1273" s="43"/>
      <c r="CX1273" s="43"/>
    </row>
    <row r="1274" spans="1:102" ht="50.25" customHeight="1">
      <c r="A1274" s="86">
        <v>1</v>
      </c>
      <c r="B1274" s="13" t="s">
        <v>45</v>
      </c>
      <c r="C1274" s="14" t="s">
        <v>20</v>
      </c>
      <c r="D1274" s="131" t="s">
        <v>128</v>
      </c>
      <c r="E1274" s="96">
        <v>5.08</v>
      </c>
      <c r="F1274" s="141">
        <v>0</v>
      </c>
      <c r="G1274" s="96">
        <f t="shared" ref="G1274:G1281" si="1718">F1274*E1274</f>
        <v>0</v>
      </c>
      <c r="H1274" s="18">
        <v>44469</v>
      </c>
      <c r="I1274" s="12"/>
      <c r="J1274" s="134"/>
      <c r="K1274" s="141"/>
      <c r="L1274" s="14">
        <f t="shared" ref="L1274:L1281" si="1719">K1274*E1274</f>
        <v>0</v>
      </c>
      <c r="M1274" s="141">
        <v>640</v>
      </c>
      <c r="N1274" s="18">
        <v>44005</v>
      </c>
      <c r="O1274" s="141">
        <f>F1274-U1274</f>
        <v>0</v>
      </c>
      <c r="P1274" s="19">
        <f>O1274*E1274</f>
        <v>0</v>
      </c>
      <c r="Q1274" s="97"/>
      <c r="R1274" s="14"/>
      <c r="S1274" s="14"/>
      <c r="T1274" s="14"/>
      <c r="U1274" s="141">
        <v>0</v>
      </c>
      <c r="V1274" s="14">
        <f t="shared" ref="V1274:V1281" si="1720">U1274*E1274</f>
        <v>0</v>
      </c>
      <c r="W1274" s="71"/>
      <c r="X1274" s="83"/>
      <c r="AF1274" s="22"/>
      <c r="AG1274" s="22"/>
      <c r="AH1274" s="6"/>
      <c r="AI1274" s="6"/>
      <c r="AJ1274" s="6"/>
      <c r="AK1274" s="6"/>
      <c r="AL1274" s="6"/>
      <c r="AM1274" s="6"/>
      <c r="AN1274" s="6"/>
      <c r="AO1274" s="6"/>
      <c r="AP1274" s="6"/>
      <c r="AQ1274" s="6"/>
      <c r="AR1274" s="6"/>
      <c r="AS1274" s="6"/>
      <c r="AT1274" s="6"/>
      <c r="AU1274" s="6"/>
      <c r="AV1274" s="6"/>
      <c r="AW1274" s="6"/>
      <c r="AX1274" s="6"/>
      <c r="AY1274" s="6"/>
      <c r="AZ1274" s="6"/>
      <c r="BA1274" s="6"/>
      <c r="BB1274" s="6"/>
      <c r="BC1274" s="6"/>
      <c r="BD1274" s="6"/>
      <c r="BE1274" s="6"/>
      <c r="BF1274" s="6"/>
      <c r="BG1274" s="6"/>
      <c r="BH1274" s="6"/>
      <c r="BI1274" s="6"/>
      <c r="BJ1274" s="6"/>
      <c r="BK1274" s="6"/>
      <c r="BL1274" s="6"/>
      <c r="BM1274" s="6"/>
      <c r="BN1274" s="6"/>
      <c r="BO1274" s="6"/>
      <c r="BP1274" s="6"/>
      <c r="BQ1274" s="6"/>
      <c r="BR1274" s="6"/>
      <c r="BS1274" s="6"/>
      <c r="BT1274" s="6"/>
      <c r="BU1274" s="6"/>
      <c r="BV1274" s="6"/>
      <c r="BW1274" s="6"/>
      <c r="BX1274" s="6"/>
      <c r="BY1274" s="6"/>
      <c r="BZ1274" s="6"/>
      <c r="CA1274" s="6"/>
      <c r="CB1274" s="6"/>
      <c r="CC1274" s="6"/>
      <c r="CD1274" s="6"/>
      <c r="CE1274" s="6"/>
      <c r="CF1274" s="6"/>
      <c r="CG1274" s="6"/>
      <c r="CH1274" s="6"/>
      <c r="CI1274" s="6"/>
      <c r="CJ1274" s="6"/>
      <c r="CK1274" s="6"/>
      <c r="CL1274" s="6"/>
      <c r="CM1274" s="6"/>
      <c r="CN1274" s="6"/>
      <c r="CO1274" s="6"/>
      <c r="CP1274" s="6"/>
      <c r="CQ1274" s="6"/>
      <c r="CR1274" s="6"/>
      <c r="CS1274" s="6"/>
      <c r="CT1274" s="6"/>
      <c r="CU1274" s="6"/>
      <c r="CV1274" s="6"/>
      <c r="CW1274" s="6"/>
      <c r="CX1274" s="6"/>
    </row>
    <row r="1275" spans="1:102" ht="25.5" customHeight="1">
      <c r="A1275" s="141">
        <v>2</v>
      </c>
      <c r="B1275" s="13" t="s">
        <v>40</v>
      </c>
      <c r="C1275" s="14" t="s">
        <v>20</v>
      </c>
      <c r="D1275" s="131" t="s">
        <v>136</v>
      </c>
      <c r="E1275" s="15">
        <v>5.8849999999999998</v>
      </c>
      <c r="F1275" s="16">
        <v>10</v>
      </c>
      <c r="G1275" s="17">
        <f t="shared" si="1718"/>
        <v>58.849999999999994</v>
      </c>
      <c r="H1275" s="18">
        <v>44926</v>
      </c>
      <c r="I1275" s="12"/>
      <c r="J1275" s="134"/>
      <c r="K1275" s="141"/>
      <c r="L1275" s="14">
        <f t="shared" si="1719"/>
        <v>0</v>
      </c>
      <c r="M1275" s="141">
        <v>905</v>
      </c>
      <c r="N1275" s="18">
        <v>44081</v>
      </c>
      <c r="O1275" s="141">
        <f t="shared" ref="O1275:O1281" si="1721">F1275-U1275</f>
        <v>0</v>
      </c>
      <c r="P1275" s="19">
        <f t="shared" ref="P1275:P1281" si="1722">O1275*E1275</f>
        <v>0</v>
      </c>
      <c r="Q1275" s="20"/>
      <c r="R1275" s="17"/>
      <c r="S1275" s="14"/>
      <c r="T1275" s="14"/>
      <c r="U1275" s="16">
        <v>10</v>
      </c>
      <c r="V1275" s="14">
        <f t="shared" si="1720"/>
        <v>58.849999999999994</v>
      </c>
      <c r="W1275" s="71"/>
      <c r="X1275" s="83">
        <f t="shared" ref="X1275:X1282" si="1723">G1275-V1275</f>
        <v>0</v>
      </c>
      <c r="AF1275" s="22"/>
      <c r="AG1275" s="22"/>
      <c r="AH1275" s="6"/>
      <c r="AI1275" s="6"/>
      <c r="AJ1275" s="6"/>
      <c r="AK1275" s="6"/>
      <c r="AL1275" s="6"/>
      <c r="AM1275" s="6"/>
      <c r="AN1275" s="6"/>
      <c r="AO1275" s="6"/>
      <c r="AP1275" s="6"/>
      <c r="AQ1275" s="6"/>
      <c r="AR1275" s="6"/>
      <c r="AS1275" s="6"/>
      <c r="AT1275" s="6"/>
      <c r="AU1275" s="6"/>
      <c r="AV1275" s="6"/>
      <c r="AW1275" s="6"/>
      <c r="AX1275" s="6"/>
      <c r="AY1275" s="6"/>
      <c r="AZ1275" s="6"/>
      <c r="BA1275" s="6"/>
      <c r="BB1275" s="6"/>
      <c r="BC1275" s="6"/>
      <c r="BD1275" s="6"/>
      <c r="BE1275" s="6"/>
      <c r="BF1275" s="6"/>
      <c r="BG1275" s="6"/>
      <c r="BH1275" s="6"/>
      <c r="BI1275" s="6"/>
      <c r="BJ1275" s="6"/>
      <c r="BK1275" s="6"/>
      <c r="BL1275" s="6"/>
      <c r="BM1275" s="6"/>
      <c r="BN1275" s="6"/>
      <c r="BO1275" s="6"/>
      <c r="BP1275" s="6"/>
      <c r="BQ1275" s="6"/>
      <c r="BR1275" s="6"/>
      <c r="BS1275" s="6"/>
      <c r="BT1275" s="6"/>
      <c r="BU1275" s="6"/>
      <c r="BV1275" s="6"/>
      <c r="BW1275" s="6"/>
      <c r="BX1275" s="6"/>
      <c r="BY1275" s="6"/>
      <c r="BZ1275" s="6"/>
      <c r="CA1275" s="6"/>
      <c r="CB1275" s="6"/>
      <c r="CC1275" s="6"/>
      <c r="CD1275" s="6"/>
      <c r="CE1275" s="6"/>
      <c r="CF1275" s="6"/>
      <c r="CG1275" s="6"/>
      <c r="CH1275" s="6"/>
      <c r="CI1275" s="6"/>
      <c r="CJ1275" s="6"/>
      <c r="CK1275" s="6"/>
      <c r="CL1275" s="6"/>
      <c r="CM1275" s="6"/>
      <c r="CN1275" s="6"/>
      <c r="CO1275" s="6"/>
      <c r="CP1275" s="6"/>
      <c r="CQ1275" s="6"/>
      <c r="CR1275" s="6"/>
      <c r="CS1275" s="6"/>
      <c r="CT1275" s="6"/>
      <c r="CU1275" s="6"/>
      <c r="CV1275" s="6"/>
      <c r="CW1275" s="6"/>
      <c r="CX1275" s="6"/>
    </row>
    <row r="1276" spans="1:102" ht="41.25" customHeight="1">
      <c r="A1276" s="86">
        <v>3</v>
      </c>
      <c r="B1276" s="13" t="s">
        <v>39</v>
      </c>
      <c r="C1276" s="14" t="s">
        <v>20</v>
      </c>
      <c r="D1276" s="131" t="s">
        <v>119</v>
      </c>
      <c r="E1276" s="135">
        <v>3.2789999999999999</v>
      </c>
      <c r="F1276" s="16">
        <v>0</v>
      </c>
      <c r="G1276" s="96">
        <f t="shared" si="1718"/>
        <v>0</v>
      </c>
      <c r="H1276" s="18">
        <v>44347</v>
      </c>
      <c r="I1276" s="12"/>
      <c r="J1276" s="134"/>
      <c r="K1276" s="141"/>
      <c r="L1276" s="14">
        <f t="shared" si="1719"/>
        <v>0</v>
      </c>
      <c r="M1276" s="141">
        <v>905</v>
      </c>
      <c r="N1276" s="18">
        <v>44081</v>
      </c>
      <c r="O1276" s="141">
        <f t="shared" si="1721"/>
        <v>0</v>
      </c>
      <c r="P1276" s="19">
        <f t="shared" si="1722"/>
        <v>0</v>
      </c>
      <c r="Q1276" s="131"/>
      <c r="R1276" s="17"/>
      <c r="S1276" s="28"/>
      <c r="T1276" s="28"/>
      <c r="U1276" s="16">
        <v>0</v>
      </c>
      <c r="V1276" s="14">
        <f t="shared" si="1720"/>
        <v>0</v>
      </c>
      <c r="W1276" s="71"/>
      <c r="X1276" s="83">
        <f t="shared" si="1723"/>
        <v>0</v>
      </c>
      <c r="AF1276" s="22"/>
      <c r="AG1276" s="22"/>
      <c r="AH1276" s="6"/>
      <c r="AI1276" s="6"/>
      <c r="AJ1276" s="6"/>
      <c r="AK1276" s="6"/>
      <c r="AL1276" s="6"/>
      <c r="AM1276" s="6"/>
      <c r="AN1276" s="6"/>
      <c r="AO1276" s="6"/>
      <c r="AP1276" s="6"/>
      <c r="AQ1276" s="6"/>
      <c r="AR1276" s="6"/>
      <c r="AS1276" s="6"/>
      <c r="AT1276" s="6"/>
      <c r="AU1276" s="6"/>
      <c r="AV1276" s="6"/>
      <c r="AW1276" s="6"/>
      <c r="AX1276" s="6"/>
      <c r="AY1276" s="6"/>
      <c r="AZ1276" s="6"/>
      <c r="BA1276" s="6"/>
      <c r="BB1276" s="6"/>
      <c r="BC1276" s="6"/>
      <c r="BD1276" s="6"/>
      <c r="BE1276" s="6"/>
      <c r="BF1276" s="6"/>
      <c r="BG1276" s="6"/>
      <c r="BH1276" s="6"/>
      <c r="BI1276" s="6"/>
      <c r="BJ1276" s="6"/>
      <c r="BK1276" s="6"/>
      <c r="BL1276" s="6"/>
      <c r="BM1276" s="6"/>
      <c r="BN1276" s="6"/>
      <c r="BO1276" s="6"/>
      <c r="BP1276" s="6"/>
      <c r="BQ1276" s="6"/>
      <c r="BR1276" s="6"/>
      <c r="BS1276" s="6"/>
      <c r="BT1276" s="6"/>
      <c r="BU1276" s="6"/>
      <c r="BV1276" s="6"/>
      <c r="BW1276" s="6"/>
      <c r="BX1276" s="6"/>
      <c r="BY1276" s="6"/>
      <c r="BZ1276" s="6"/>
      <c r="CA1276" s="6"/>
      <c r="CB1276" s="6"/>
      <c r="CC1276" s="6"/>
      <c r="CD1276" s="6"/>
      <c r="CE1276" s="6"/>
      <c r="CF1276" s="6"/>
      <c r="CG1276" s="6"/>
      <c r="CH1276" s="6"/>
      <c r="CI1276" s="6"/>
      <c r="CJ1276" s="6"/>
      <c r="CK1276" s="6"/>
      <c r="CL1276" s="6"/>
      <c r="CM1276" s="6"/>
      <c r="CN1276" s="6"/>
      <c r="CO1276" s="6"/>
      <c r="CP1276" s="6"/>
      <c r="CQ1276" s="6"/>
      <c r="CR1276" s="6"/>
      <c r="CS1276" s="6"/>
      <c r="CT1276" s="6"/>
      <c r="CU1276" s="6"/>
      <c r="CV1276" s="6"/>
      <c r="CW1276" s="6"/>
      <c r="CX1276" s="6"/>
    </row>
    <row r="1277" spans="1:102" ht="41.25" customHeight="1">
      <c r="A1277" s="141">
        <v>4</v>
      </c>
      <c r="B1277" s="13" t="s">
        <v>39</v>
      </c>
      <c r="C1277" s="14" t="s">
        <v>20</v>
      </c>
      <c r="D1277" s="131" t="s">
        <v>177</v>
      </c>
      <c r="E1277" s="135">
        <v>4.6639999999999997</v>
      </c>
      <c r="F1277" s="16">
        <v>6</v>
      </c>
      <c r="G1277" s="96">
        <f t="shared" si="1718"/>
        <v>27.983999999999998</v>
      </c>
      <c r="H1277" s="18">
        <v>45107</v>
      </c>
      <c r="I1277" s="12">
        <v>44334</v>
      </c>
      <c r="J1277" s="134">
        <v>1149</v>
      </c>
      <c r="K1277" s="141">
        <v>20</v>
      </c>
      <c r="L1277" s="14">
        <f t="shared" si="1719"/>
        <v>93.28</v>
      </c>
      <c r="M1277" s="141">
        <v>454</v>
      </c>
      <c r="N1277" s="18">
        <v>44308</v>
      </c>
      <c r="O1277" s="141">
        <f t="shared" si="1721"/>
        <v>6</v>
      </c>
      <c r="P1277" s="19">
        <f t="shared" si="1722"/>
        <v>27.983999999999998</v>
      </c>
      <c r="Q1277" s="131"/>
      <c r="R1277" s="17"/>
      <c r="S1277" s="28"/>
      <c r="T1277" s="28"/>
      <c r="U1277" s="16">
        <v>0</v>
      </c>
      <c r="V1277" s="14">
        <f t="shared" si="1720"/>
        <v>0</v>
      </c>
      <c r="W1277" s="71"/>
      <c r="X1277" s="83"/>
      <c r="AF1277" s="22"/>
      <c r="AG1277" s="22"/>
    </row>
    <row r="1278" spans="1:102" ht="44.25" customHeight="1">
      <c r="A1278" s="86">
        <v>5</v>
      </c>
      <c r="B1278" s="13" t="s">
        <v>49</v>
      </c>
      <c r="C1278" s="124" t="s">
        <v>20</v>
      </c>
      <c r="D1278" s="131" t="s">
        <v>92</v>
      </c>
      <c r="E1278" s="135">
        <v>55.58</v>
      </c>
      <c r="F1278" s="16">
        <v>0</v>
      </c>
      <c r="G1278" s="96">
        <f t="shared" si="1718"/>
        <v>0</v>
      </c>
      <c r="H1278" s="18">
        <v>44316</v>
      </c>
      <c r="I1278" s="12">
        <v>44236</v>
      </c>
      <c r="J1278" s="134">
        <v>195</v>
      </c>
      <c r="K1278" s="141">
        <v>6</v>
      </c>
      <c r="L1278" s="14">
        <f t="shared" si="1719"/>
        <v>333.48</v>
      </c>
      <c r="M1278" s="141">
        <v>640</v>
      </c>
      <c r="N1278" s="18">
        <v>44005</v>
      </c>
      <c r="O1278" s="141">
        <f t="shared" si="1721"/>
        <v>0</v>
      </c>
      <c r="P1278" s="19">
        <f t="shared" si="1722"/>
        <v>0</v>
      </c>
      <c r="Q1278" s="131"/>
      <c r="R1278" s="17"/>
      <c r="S1278" s="28"/>
      <c r="T1278" s="28"/>
      <c r="U1278" s="16">
        <v>0</v>
      </c>
      <c r="V1278" s="14">
        <f t="shared" si="1720"/>
        <v>0</v>
      </c>
      <c r="W1278" s="71"/>
      <c r="X1278" s="83">
        <f t="shared" si="1723"/>
        <v>0</v>
      </c>
      <c r="AF1278" s="22"/>
      <c r="AG1278" s="22"/>
      <c r="AH1278" s="6"/>
      <c r="AI1278" s="6"/>
      <c r="AJ1278" s="6"/>
      <c r="AK1278" s="6"/>
      <c r="AL1278" s="6"/>
      <c r="AM1278" s="6"/>
      <c r="AN1278" s="6"/>
      <c r="AO1278" s="6"/>
      <c r="AP1278" s="6"/>
      <c r="AQ1278" s="6"/>
      <c r="AR1278" s="6"/>
      <c r="AS1278" s="6"/>
      <c r="AT1278" s="6"/>
      <c r="AU1278" s="6"/>
      <c r="AV1278" s="6"/>
      <c r="AW1278" s="6"/>
      <c r="AX1278" s="6"/>
      <c r="AY1278" s="6"/>
      <c r="AZ1278" s="6"/>
      <c r="BA1278" s="6"/>
      <c r="BB1278" s="6"/>
      <c r="BC1278" s="6"/>
      <c r="BD1278" s="6"/>
      <c r="BE1278" s="6"/>
      <c r="BF1278" s="6"/>
      <c r="BG1278" s="6"/>
      <c r="BH1278" s="6"/>
      <c r="BI1278" s="6"/>
      <c r="BJ1278" s="6"/>
      <c r="BK1278" s="6"/>
      <c r="BL1278" s="6"/>
      <c r="BM1278" s="6"/>
      <c r="BN1278" s="6"/>
      <c r="BO1278" s="6"/>
      <c r="BP1278" s="6"/>
      <c r="BQ1278" s="6"/>
      <c r="BR1278" s="6"/>
      <c r="BS1278" s="6"/>
      <c r="BT1278" s="6"/>
      <c r="BU1278" s="6"/>
      <c r="BV1278" s="6"/>
      <c r="BW1278" s="6"/>
      <c r="BX1278" s="6"/>
      <c r="BY1278" s="6"/>
      <c r="BZ1278" s="6"/>
      <c r="CA1278" s="6"/>
      <c r="CB1278" s="6"/>
      <c r="CC1278" s="6"/>
      <c r="CD1278" s="6"/>
      <c r="CE1278" s="6"/>
      <c r="CF1278" s="6"/>
      <c r="CG1278" s="6"/>
      <c r="CH1278" s="6"/>
      <c r="CI1278" s="6"/>
      <c r="CJ1278" s="6"/>
      <c r="CK1278" s="6"/>
      <c r="CL1278" s="6"/>
      <c r="CM1278" s="6"/>
      <c r="CN1278" s="6"/>
      <c r="CO1278" s="6"/>
      <c r="CP1278" s="6"/>
      <c r="CQ1278" s="6"/>
      <c r="CR1278" s="6"/>
      <c r="CS1278" s="6"/>
      <c r="CT1278" s="6"/>
      <c r="CU1278" s="6"/>
      <c r="CV1278" s="6"/>
      <c r="CW1278" s="6"/>
      <c r="CX1278" s="6"/>
    </row>
    <row r="1279" spans="1:102" ht="26.25" customHeight="1">
      <c r="A1279" s="141">
        <v>6</v>
      </c>
      <c r="B1279" s="13" t="s">
        <v>35</v>
      </c>
      <c r="C1279" s="14" t="s">
        <v>20</v>
      </c>
      <c r="D1279" s="131" t="s">
        <v>74</v>
      </c>
      <c r="E1279" s="14">
        <v>16.91</v>
      </c>
      <c r="F1279" s="131">
        <v>0</v>
      </c>
      <c r="G1279" s="96">
        <f t="shared" si="1718"/>
        <v>0</v>
      </c>
      <c r="H1279" s="18">
        <v>44330</v>
      </c>
      <c r="I1279" s="12"/>
      <c r="J1279" s="134"/>
      <c r="K1279" s="34"/>
      <c r="L1279" s="85">
        <f t="shared" si="1719"/>
        <v>0</v>
      </c>
      <c r="M1279" s="141">
        <v>640</v>
      </c>
      <c r="N1279" s="18">
        <v>44005</v>
      </c>
      <c r="O1279" s="141">
        <f t="shared" si="1721"/>
        <v>0</v>
      </c>
      <c r="P1279" s="19">
        <f t="shared" si="1722"/>
        <v>0</v>
      </c>
      <c r="Q1279" s="131"/>
      <c r="R1279" s="131"/>
      <c r="S1279" s="131"/>
      <c r="T1279" s="131"/>
      <c r="U1279" s="131">
        <v>0</v>
      </c>
      <c r="V1279" s="17">
        <f t="shared" si="1720"/>
        <v>0</v>
      </c>
      <c r="W1279" s="81"/>
      <c r="X1279" s="83">
        <f t="shared" si="1723"/>
        <v>0</v>
      </c>
      <c r="AF1279" s="22"/>
      <c r="AG1279" s="22"/>
      <c r="AH1279" s="6"/>
      <c r="AI1279" s="6"/>
      <c r="AJ1279" s="6"/>
      <c r="AK1279" s="6"/>
      <c r="AL1279" s="6"/>
      <c r="AM1279" s="6"/>
      <c r="AN1279" s="6"/>
      <c r="AO1279" s="6"/>
      <c r="AP1279" s="6"/>
      <c r="AQ1279" s="6"/>
      <c r="AR1279" s="6"/>
      <c r="AS1279" s="6"/>
      <c r="AT1279" s="6"/>
      <c r="AU1279" s="6"/>
      <c r="AV1279" s="6"/>
      <c r="AW1279" s="6"/>
      <c r="AX1279" s="6"/>
      <c r="AY1279" s="6"/>
      <c r="AZ1279" s="6"/>
      <c r="BA1279" s="6"/>
      <c r="BB1279" s="6"/>
      <c r="BC1279" s="6"/>
      <c r="BD1279" s="6"/>
      <c r="BE1279" s="6"/>
      <c r="BF1279" s="6"/>
      <c r="BG1279" s="6"/>
      <c r="BH1279" s="6"/>
      <c r="BI1279" s="6"/>
      <c r="BJ1279" s="6"/>
      <c r="BK1279" s="6"/>
      <c r="BL1279" s="6"/>
      <c r="BM1279" s="6"/>
      <c r="BN1279" s="6"/>
      <c r="BO1279" s="6"/>
      <c r="BP1279" s="6"/>
      <c r="BQ1279" s="6"/>
      <c r="BR1279" s="6"/>
      <c r="BS1279" s="6"/>
      <c r="BT1279" s="6"/>
      <c r="BU1279" s="6"/>
      <c r="BV1279" s="6"/>
      <c r="BW1279" s="6"/>
      <c r="BX1279" s="6"/>
      <c r="BY1279" s="6"/>
      <c r="BZ1279" s="6"/>
      <c r="CA1279" s="6"/>
      <c r="CB1279" s="6"/>
      <c r="CC1279" s="6"/>
      <c r="CD1279" s="6"/>
      <c r="CE1279" s="6"/>
      <c r="CF1279" s="6"/>
      <c r="CG1279" s="6"/>
      <c r="CH1279" s="6"/>
      <c r="CI1279" s="6"/>
      <c r="CJ1279" s="6"/>
      <c r="CK1279" s="6"/>
      <c r="CL1279" s="6"/>
      <c r="CM1279" s="6"/>
      <c r="CN1279" s="6"/>
      <c r="CO1279" s="6"/>
      <c r="CP1279" s="6"/>
      <c r="CQ1279" s="6"/>
      <c r="CR1279" s="6"/>
      <c r="CS1279" s="6"/>
      <c r="CT1279" s="6"/>
      <c r="CU1279" s="6"/>
      <c r="CV1279" s="6"/>
      <c r="CW1279" s="6"/>
      <c r="CX1279" s="6"/>
    </row>
    <row r="1280" spans="1:102" s="27" customFormat="1" ht="44.25" customHeight="1">
      <c r="A1280" s="86">
        <v>7</v>
      </c>
      <c r="B1280" s="31" t="s">
        <v>42</v>
      </c>
      <c r="C1280" s="131" t="s">
        <v>20</v>
      </c>
      <c r="D1280" s="131" t="s">
        <v>113</v>
      </c>
      <c r="E1280" s="32">
        <v>132.83000000000001</v>
      </c>
      <c r="F1280" s="16">
        <v>28</v>
      </c>
      <c r="G1280" s="17">
        <f t="shared" si="1718"/>
        <v>3719.2400000000002</v>
      </c>
      <c r="H1280" s="33">
        <v>44469</v>
      </c>
      <c r="I1280" s="12">
        <v>44334</v>
      </c>
      <c r="J1280" s="134">
        <v>1149</v>
      </c>
      <c r="K1280" s="34">
        <v>30</v>
      </c>
      <c r="L1280" s="14">
        <f>K1280*E1280</f>
        <v>3984.9000000000005</v>
      </c>
      <c r="M1280" s="141">
        <v>454</v>
      </c>
      <c r="N1280" s="18">
        <v>44308</v>
      </c>
      <c r="O1280" s="141">
        <f t="shared" si="1721"/>
        <v>0</v>
      </c>
      <c r="P1280" s="19">
        <f t="shared" si="1722"/>
        <v>0</v>
      </c>
      <c r="Q1280" s="20"/>
      <c r="R1280" s="17"/>
      <c r="S1280" s="124"/>
      <c r="T1280" s="124"/>
      <c r="U1280" s="16">
        <v>28</v>
      </c>
      <c r="V1280" s="14">
        <f>U1280*E1280</f>
        <v>3719.2400000000002</v>
      </c>
      <c r="W1280" s="71"/>
      <c r="X1280" s="83"/>
      <c r="Y1280" s="4"/>
      <c r="Z1280" s="4"/>
      <c r="AA1280" s="4"/>
      <c r="AB1280" s="5"/>
      <c r="AC1280" s="5"/>
      <c r="AD1280" s="5"/>
      <c r="AE1280" s="5"/>
      <c r="AF1280" s="22"/>
      <c r="AG1280" s="22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  <c r="AX1280" s="5"/>
      <c r="AY1280" s="5"/>
      <c r="AZ1280" s="5"/>
      <c r="BA1280" s="5"/>
      <c r="BB1280" s="5"/>
      <c r="BC1280" s="5"/>
      <c r="BD1280" s="5"/>
      <c r="BE1280" s="5"/>
      <c r="BF1280" s="5"/>
      <c r="BG1280" s="5"/>
      <c r="BH1280" s="5"/>
      <c r="BI1280" s="5"/>
      <c r="BJ1280" s="5"/>
      <c r="BK1280" s="5"/>
      <c r="BL1280" s="5"/>
      <c r="BM1280" s="5"/>
      <c r="BN1280" s="5"/>
      <c r="BO1280" s="5"/>
      <c r="BP1280" s="5"/>
      <c r="BQ1280" s="5"/>
      <c r="BR1280" s="5"/>
      <c r="BS1280" s="5"/>
      <c r="BT1280" s="5"/>
      <c r="BU1280" s="5"/>
      <c r="BV1280" s="5"/>
      <c r="BW1280" s="5"/>
      <c r="BX1280" s="5"/>
      <c r="BY1280" s="5"/>
      <c r="BZ1280" s="5"/>
      <c r="CA1280" s="5"/>
      <c r="CB1280" s="5"/>
      <c r="CC1280" s="5"/>
      <c r="CD1280" s="5"/>
      <c r="CE1280" s="5"/>
      <c r="CF1280" s="5"/>
      <c r="CG1280" s="5"/>
      <c r="CH1280" s="5"/>
      <c r="CI1280" s="5"/>
      <c r="CJ1280" s="5"/>
      <c r="CK1280" s="5"/>
      <c r="CL1280" s="5"/>
      <c r="CM1280" s="5"/>
      <c r="CN1280" s="5"/>
      <c r="CO1280" s="5"/>
      <c r="CP1280" s="5"/>
      <c r="CQ1280" s="5"/>
      <c r="CR1280" s="5"/>
      <c r="CS1280" s="5"/>
      <c r="CT1280" s="5"/>
      <c r="CU1280" s="5"/>
      <c r="CV1280" s="5"/>
      <c r="CW1280" s="5"/>
      <c r="CX1280" s="5"/>
    </row>
    <row r="1281" spans="1:102" ht="38.25" customHeight="1">
      <c r="A1281" s="141">
        <v>8</v>
      </c>
      <c r="B1281" s="31" t="s">
        <v>42</v>
      </c>
      <c r="C1281" s="14" t="s">
        <v>20</v>
      </c>
      <c r="D1281" s="131" t="s">
        <v>107</v>
      </c>
      <c r="E1281" s="96">
        <v>123.47</v>
      </c>
      <c r="F1281" s="16">
        <v>0</v>
      </c>
      <c r="G1281" s="14">
        <f t="shared" si="1718"/>
        <v>0</v>
      </c>
      <c r="H1281" s="18">
        <v>44439</v>
      </c>
      <c r="I1281" s="12"/>
      <c r="J1281" s="134"/>
      <c r="K1281" s="141"/>
      <c r="L1281" s="14">
        <f t="shared" si="1719"/>
        <v>0</v>
      </c>
      <c r="M1281" s="141">
        <v>640</v>
      </c>
      <c r="N1281" s="18">
        <v>44005</v>
      </c>
      <c r="O1281" s="141">
        <f t="shared" si="1721"/>
        <v>0</v>
      </c>
      <c r="P1281" s="19">
        <f t="shared" si="1722"/>
        <v>0</v>
      </c>
      <c r="Q1281" s="97"/>
      <c r="R1281" s="14"/>
      <c r="S1281" s="14"/>
      <c r="T1281" s="14"/>
      <c r="U1281" s="16">
        <v>0</v>
      </c>
      <c r="V1281" s="14">
        <f t="shared" si="1720"/>
        <v>0</v>
      </c>
      <c r="W1281" s="71"/>
      <c r="X1281" s="83">
        <f t="shared" si="1723"/>
        <v>0</v>
      </c>
      <c r="AF1281" s="22"/>
      <c r="AG1281" s="22"/>
      <c r="AH1281" s="6"/>
      <c r="AI1281" s="6"/>
      <c r="AJ1281" s="6"/>
      <c r="AK1281" s="6"/>
      <c r="AL1281" s="6"/>
      <c r="AM1281" s="6"/>
      <c r="AN1281" s="6"/>
      <c r="AO1281" s="6"/>
      <c r="AP1281" s="6"/>
      <c r="AQ1281" s="6"/>
      <c r="AR1281" s="6"/>
      <c r="AS1281" s="6"/>
      <c r="AT1281" s="6"/>
      <c r="AU1281" s="6"/>
      <c r="AV1281" s="6"/>
      <c r="AW1281" s="6"/>
      <c r="AX1281" s="6"/>
      <c r="AY1281" s="6"/>
      <c r="AZ1281" s="6"/>
      <c r="BA1281" s="6"/>
      <c r="BB1281" s="6"/>
      <c r="BC1281" s="6"/>
      <c r="BD1281" s="6"/>
      <c r="BE1281" s="6"/>
      <c r="BF1281" s="6"/>
      <c r="BG1281" s="6"/>
      <c r="BH1281" s="6"/>
      <c r="BI1281" s="6"/>
      <c r="BJ1281" s="6"/>
      <c r="BK1281" s="6"/>
      <c r="BL1281" s="6"/>
      <c r="BM1281" s="6"/>
      <c r="BN1281" s="6"/>
      <c r="BO1281" s="6"/>
      <c r="BP1281" s="6"/>
      <c r="BQ1281" s="6"/>
      <c r="BR1281" s="6"/>
      <c r="BS1281" s="6"/>
      <c r="BT1281" s="6"/>
      <c r="BU1281" s="6"/>
      <c r="BV1281" s="6"/>
      <c r="BW1281" s="6"/>
      <c r="BX1281" s="6"/>
      <c r="BY1281" s="6"/>
      <c r="BZ1281" s="6"/>
      <c r="CA1281" s="6"/>
      <c r="CB1281" s="6"/>
      <c r="CC1281" s="6"/>
      <c r="CD1281" s="6"/>
      <c r="CE1281" s="6"/>
      <c r="CF1281" s="6"/>
      <c r="CG1281" s="6"/>
      <c r="CH1281" s="6"/>
      <c r="CI1281" s="6"/>
      <c r="CJ1281" s="6"/>
      <c r="CK1281" s="6"/>
      <c r="CL1281" s="6"/>
      <c r="CM1281" s="6"/>
      <c r="CN1281" s="6"/>
      <c r="CO1281" s="6"/>
      <c r="CP1281" s="6"/>
      <c r="CQ1281" s="6"/>
      <c r="CR1281" s="6"/>
      <c r="CS1281" s="6"/>
      <c r="CT1281" s="6"/>
      <c r="CU1281" s="6"/>
      <c r="CV1281" s="6"/>
      <c r="CW1281" s="6"/>
      <c r="CX1281" s="6"/>
    </row>
    <row r="1282" spans="1:102" s="44" customFormat="1" ht="41.25" customHeight="1">
      <c r="A1282" s="127"/>
      <c r="B1282" s="111" t="s">
        <v>14</v>
      </c>
      <c r="C1282" s="41"/>
      <c r="D1282" s="132"/>
      <c r="E1282" s="110"/>
      <c r="F1282" s="42">
        <f>SUM(F1274:F1281)</f>
        <v>44</v>
      </c>
      <c r="G1282" s="94">
        <f>SUM(G1274:G1281)</f>
        <v>3806.0740000000001</v>
      </c>
      <c r="H1282" s="82"/>
      <c r="I1282" s="104"/>
      <c r="J1282" s="105"/>
      <c r="K1282" s="128">
        <f>SUM(K1274:K1281)</f>
        <v>56</v>
      </c>
      <c r="L1282" s="41">
        <f>SUM(L1274:L1281)</f>
        <v>4411.6600000000008</v>
      </c>
      <c r="M1282" s="128"/>
      <c r="N1282" s="82"/>
      <c r="O1282" s="128">
        <f>SUM(O1274:O1281)</f>
        <v>6</v>
      </c>
      <c r="P1282" s="90">
        <f>SUM(P1274:P1281)</f>
        <v>27.983999999999998</v>
      </c>
      <c r="Q1282" s="132"/>
      <c r="R1282" s="38"/>
      <c r="S1282" s="109"/>
      <c r="T1282" s="109"/>
      <c r="U1282" s="42">
        <f>SUM(U1274:U1281)</f>
        <v>38</v>
      </c>
      <c r="V1282" s="41">
        <f>SUM(V1274:V1281)</f>
        <v>3778.09</v>
      </c>
      <c r="W1282" s="89"/>
      <c r="X1282" s="83">
        <f t="shared" si="1723"/>
        <v>27.983999999999924</v>
      </c>
      <c r="Y1282" s="3"/>
      <c r="Z1282" s="3"/>
      <c r="AA1282" s="3"/>
      <c r="AB1282" s="43"/>
      <c r="AC1282" s="43"/>
      <c r="AD1282" s="43"/>
      <c r="AE1282" s="43"/>
      <c r="AF1282" s="45"/>
      <c r="AG1282" s="45"/>
      <c r="AH1282" s="43"/>
      <c r="AI1282" s="43"/>
      <c r="AJ1282" s="43"/>
      <c r="AK1282" s="43"/>
      <c r="AL1282" s="43"/>
      <c r="AM1282" s="43"/>
      <c r="AN1282" s="43"/>
      <c r="AO1282" s="43"/>
      <c r="AP1282" s="43"/>
      <c r="AQ1282" s="43"/>
      <c r="AR1282" s="43"/>
      <c r="AS1282" s="43"/>
      <c r="AT1282" s="43"/>
      <c r="AU1282" s="43"/>
      <c r="AV1282" s="43"/>
      <c r="AW1282" s="43"/>
      <c r="AX1282" s="43"/>
      <c r="AY1282" s="43"/>
      <c r="AZ1282" s="43"/>
      <c r="BA1282" s="43"/>
      <c r="BB1282" s="43"/>
      <c r="BC1282" s="43"/>
      <c r="BD1282" s="43"/>
      <c r="BE1282" s="43"/>
      <c r="BF1282" s="43"/>
      <c r="BG1282" s="43"/>
      <c r="BH1282" s="43"/>
      <c r="BI1282" s="43"/>
      <c r="BJ1282" s="43"/>
      <c r="BK1282" s="43"/>
      <c r="BL1282" s="43"/>
      <c r="BM1282" s="43"/>
      <c r="BN1282" s="43"/>
      <c r="BO1282" s="43"/>
      <c r="BP1282" s="43"/>
      <c r="BQ1282" s="43"/>
      <c r="BR1282" s="43"/>
      <c r="BS1282" s="43"/>
      <c r="BT1282" s="43"/>
      <c r="BU1282" s="43"/>
      <c r="BV1282" s="43"/>
      <c r="BW1282" s="43"/>
      <c r="BX1282" s="43"/>
      <c r="BY1282" s="43"/>
      <c r="BZ1282" s="43"/>
      <c r="CA1282" s="43"/>
      <c r="CB1282" s="43"/>
      <c r="CC1282" s="43"/>
      <c r="CD1282" s="43"/>
      <c r="CE1282" s="43"/>
      <c r="CF1282" s="43"/>
      <c r="CG1282" s="43"/>
      <c r="CH1282" s="43"/>
      <c r="CI1282" s="43"/>
      <c r="CJ1282" s="43"/>
      <c r="CK1282" s="43"/>
      <c r="CL1282" s="43"/>
      <c r="CM1282" s="43"/>
      <c r="CN1282" s="43"/>
      <c r="CO1282" s="43"/>
      <c r="CP1282" s="43"/>
      <c r="CQ1282" s="43"/>
      <c r="CR1282" s="43"/>
      <c r="CS1282" s="43"/>
      <c r="CT1282" s="43"/>
      <c r="CU1282" s="43"/>
      <c r="CV1282" s="43"/>
      <c r="CW1282" s="43"/>
      <c r="CX1282" s="43"/>
    </row>
    <row r="1283" spans="1:102" s="44" customFormat="1" ht="28.5" customHeight="1">
      <c r="A1283" s="211" t="s">
        <v>164</v>
      </c>
      <c r="B1283" s="212"/>
      <c r="C1283" s="212"/>
      <c r="D1283" s="212"/>
      <c r="E1283" s="212"/>
      <c r="F1283" s="212"/>
      <c r="G1283" s="212"/>
      <c r="H1283" s="212"/>
      <c r="I1283" s="212"/>
      <c r="J1283" s="212"/>
      <c r="K1283" s="212"/>
      <c r="L1283" s="212"/>
      <c r="M1283" s="212"/>
      <c r="N1283" s="212"/>
      <c r="O1283" s="212"/>
      <c r="P1283" s="212"/>
      <c r="Q1283" s="212"/>
      <c r="R1283" s="212"/>
      <c r="S1283" s="212"/>
      <c r="T1283" s="212"/>
      <c r="U1283" s="212"/>
      <c r="V1283" s="213"/>
      <c r="W1283" s="112"/>
      <c r="X1283" s="83"/>
      <c r="Y1283" s="3"/>
      <c r="Z1283" s="3"/>
      <c r="AA1283" s="3"/>
      <c r="AB1283" s="43"/>
      <c r="AC1283" s="43"/>
      <c r="AD1283" s="43"/>
      <c r="AE1283" s="43"/>
      <c r="AF1283" s="45"/>
      <c r="AG1283" s="45"/>
      <c r="AH1283" s="43"/>
      <c r="AI1283" s="43"/>
      <c r="AJ1283" s="43"/>
      <c r="AK1283" s="43"/>
      <c r="AL1283" s="43"/>
      <c r="AM1283" s="43"/>
      <c r="AN1283" s="43"/>
      <c r="AO1283" s="43"/>
      <c r="AP1283" s="43"/>
      <c r="AQ1283" s="43"/>
      <c r="AR1283" s="43"/>
      <c r="AS1283" s="43"/>
      <c r="AT1283" s="43"/>
      <c r="AU1283" s="43"/>
      <c r="AV1283" s="43"/>
      <c r="AW1283" s="43"/>
      <c r="AX1283" s="43"/>
      <c r="AY1283" s="43"/>
      <c r="AZ1283" s="43"/>
      <c r="BA1283" s="43"/>
      <c r="BB1283" s="43"/>
      <c r="BC1283" s="43"/>
      <c r="BD1283" s="43"/>
      <c r="BE1283" s="43"/>
      <c r="BF1283" s="43"/>
      <c r="BG1283" s="43"/>
      <c r="BH1283" s="43"/>
      <c r="BI1283" s="43"/>
      <c r="BJ1283" s="43"/>
      <c r="BK1283" s="43"/>
      <c r="BL1283" s="43"/>
      <c r="BM1283" s="43"/>
      <c r="BN1283" s="43"/>
      <c r="BO1283" s="43"/>
      <c r="BP1283" s="43"/>
      <c r="BQ1283" s="43"/>
      <c r="BR1283" s="43"/>
      <c r="BS1283" s="43"/>
      <c r="BT1283" s="43"/>
      <c r="BU1283" s="43"/>
      <c r="BV1283" s="43"/>
      <c r="BW1283" s="43"/>
      <c r="BX1283" s="43"/>
      <c r="BY1283" s="43"/>
      <c r="BZ1283" s="43"/>
      <c r="CA1283" s="43"/>
      <c r="CB1283" s="43"/>
      <c r="CC1283" s="43"/>
      <c r="CD1283" s="43"/>
      <c r="CE1283" s="43"/>
      <c r="CF1283" s="43"/>
      <c r="CG1283" s="43"/>
      <c r="CH1283" s="43"/>
      <c r="CI1283" s="43"/>
      <c r="CJ1283" s="43"/>
      <c r="CK1283" s="43"/>
      <c r="CL1283" s="43"/>
      <c r="CM1283" s="43"/>
      <c r="CN1283" s="43"/>
      <c r="CO1283" s="43"/>
      <c r="CP1283" s="43"/>
      <c r="CQ1283" s="43"/>
      <c r="CR1283" s="43"/>
      <c r="CS1283" s="43"/>
      <c r="CT1283" s="43"/>
      <c r="CU1283" s="43"/>
      <c r="CV1283" s="43"/>
      <c r="CW1283" s="43"/>
      <c r="CX1283" s="43"/>
    </row>
    <row r="1284" spans="1:102" ht="41.25" customHeight="1">
      <c r="A1284" s="141">
        <v>1</v>
      </c>
      <c r="B1284" s="13" t="s">
        <v>39</v>
      </c>
      <c r="C1284" s="14" t="s">
        <v>20</v>
      </c>
      <c r="D1284" s="131" t="s">
        <v>72</v>
      </c>
      <c r="E1284" s="135">
        <v>3.2789999999999999</v>
      </c>
      <c r="F1284" s="16">
        <v>0</v>
      </c>
      <c r="G1284" s="96">
        <f t="shared" ref="G1284:G1286" si="1724">F1284*E1284</f>
        <v>0</v>
      </c>
      <c r="H1284" s="18">
        <v>44347</v>
      </c>
      <c r="I1284" s="12"/>
      <c r="J1284" s="134"/>
      <c r="K1284" s="141"/>
      <c r="L1284" s="14">
        <f t="shared" ref="L1284:L1287" si="1725">K1284*E1284</f>
        <v>0</v>
      </c>
      <c r="M1284" s="141">
        <v>60</v>
      </c>
      <c r="N1284" s="18">
        <v>44215</v>
      </c>
      <c r="O1284" s="141">
        <f t="shared" ref="O1284:O1287" si="1726">F1284-U1284</f>
        <v>0</v>
      </c>
      <c r="P1284" s="19">
        <f t="shared" ref="P1284:P1287" si="1727">O1284*E1284</f>
        <v>0</v>
      </c>
      <c r="Q1284" s="131"/>
      <c r="R1284" s="17"/>
      <c r="S1284" s="28"/>
      <c r="T1284" s="28"/>
      <c r="U1284" s="16">
        <v>0</v>
      </c>
      <c r="V1284" s="14">
        <f t="shared" ref="V1284:V1287" si="1728">U1284*E1284</f>
        <v>0</v>
      </c>
      <c r="W1284" s="71"/>
      <c r="X1284" s="83"/>
      <c r="AF1284" s="22"/>
      <c r="AG1284" s="22"/>
    </row>
    <row r="1285" spans="1:102" ht="44.25" customHeight="1">
      <c r="A1285" s="141">
        <v>2</v>
      </c>
      <c r="B1285" s="13" t="s">
        <v>58</v>
      </c>
      <c r="C1285" s="124" t="s">
        <v>20</v>
      </c>
      <c r="D1285" s="131" t="s">
        <v>92</v>
      </c>
      <c r="E1285" s="135">
        <v>55.58</v>
      </c>
      <c r="F1285" s="16">
        <v>0</v>
      </c>
      <c r="G1285" s="14">
        <f t="shared" si="1724"/>
        <v>0</v>
      </c>
      <c r="H1285" s="18">
        <v>44316</v>
      </c>
      <c r="I1285" s="12"/>
      <c r="J1285" s="134"/>
      <c r="K1285" s="141"/>
      <c r="L1285" s="14">
        <f t="shared" si="1725"/>
        <v>0</v>
      </c>
      <c r="M1285" s="141">
        <v>60</v>
      </c>
      <c r="N1285" s="18">
        <v>44215</v>
      </c>
      <c r="O1285" s="141">
        <f t="shared" si="1726"/>
        <v>0</v>
      </c>
      <c r="P1285" s="19">
        <f t="shared" si="1727"/>
        <v>0</v>
      </c>
      <c r="Q1285" s="113"/>
      <c r="R1285" s="113"/>
      <c r="S1285" s="28"/>
      <c r="T1285" s="28"/>
      <c r="U1285" s="16">
        <v>0</v>
      </c>
      <c r="V1285" s="14">
        <f t="shared" si="1728"/>
        <v>0</v>
      </c>
      <c r="W1285" s="71"/>
      <c r="X1285" s="83"/>
      <c r="AF1285" s="22"/>
      <c r="AG1285" s="22"/>
    </row>
    <row r="1286" spans="1:102" ht="25.5" customHeight="1">
      <c r="A1286" s="141">
        <v>3</v>
      </c>
      <c r="B1286" s="13" t="s">
        <v>35</v>
      </c>
      <c r="C1286" s="14" t="s">
        <v>20</v>
      </c>
      <c r="D1286" s="131" t="s">
        <v>74</v>
      </c>
      <c r="E1286" s="14">
        <v>16.91</v>
      </c>
      <c r="F1286" s="131">
        <v>0</v>
      </c>
      <c r="G1286" s="17">
        <f t="shared" si="1724"/>
        <v>0</v>
      </c>
      <c r="H1286" s="18">
        <v>44330</v>
      </c>
      <c r="I1286" s="12"/>
      <c r="J1286" s="134"/>
      <c r="K1286" s="141"/>
      <c r="L1286" s="85">
        <f t="shared" si="1725"/>
        <v>0</v>
      </c>
      <c r="M1286" s="141">
        <v>60</v>
      </c>
      <c r="N1286" s="18">
        <v>44215</v>
      </c>
      <c r="O1286" s="141">
        <f t="shared" si="1726"/>
        <v>0</v>
      </c>
      <c r="P1286" s="19">
        <f t="shared" si="1727"/>
        <v>0</v>
      </c>
      <c r="Q1286" s="113"/>
      <c r="R1286" s="113"/>
      <c r="S1286" s="131"/>
      <c r="T1286" s="131"/>
      <c r="U1286" s="131">
        <v>0</v>
      </c>
      <c r="V1286" s="17">
        <f t="shared" si="1728"/>
        <v>0</v>
      </c>
      <c r="W1286" s="81"/>
      <c r="X1286" s="83"/>
      <c r="AF1286" s="22"/>
      <c r="AG1286" s="22"/>
    </row>
    <row r="1287" spans="1:102" ht="51.75" customHeight="1">
      <c r="A1287" s="141">
        <v>4</v>
      </c>
      <c r="B1287" s="13" t="s">
        <v>100</v>
      </c>
      <c r="C1287" s="124" t="s">
        <v>20</v>
      </c>
      <c r="D1287" s="131" t="s">
        <v>89</v>
      </c>
      <c r="E1287" s="23">
        <v>36.090000000000003</v>
      </c>
      <c r="F1287" s="16">
        <v>19</v>
      </c>
      <c r="G1287" s="17">
        <f>F1287*E1287</f>
        <v>685.71</v>
      </c>
      <c r="H1287" s="18">
        <v>44439</v>
      </c>
      <c r="I1287" s="12"/>
      <c r="J1287" s="134"/>
      <c r="K1287" s="141"/>
      <c r="L1287" s="14">
        <f t="shared" si="1725"/>
        <v>0</v>
      </c>
      <c r="M1287" s="141">
        <v>60</v>
      </c>
      <c r="N1287" s="18">
        <v>44215</v>
      </c>
      <c r="O1287" s="141">
        <f t="shared" si="1726"/>
        <v>0</v>
      </c>
      <c r="P1287" s="19">
        <f t="shared" si="1727"/>
        <v>0</v>
      </c>
      <c r="Q1287" s="20"/>
      <c r="R1287" s="17"/>
      <c r="S1287" s="28"/>
      <c r="T1287" s="28"/>
      <c r="U1287" s="16">
        <v>19</v>
      </c>
      <c r="V1287" s="14">
        <f t="shared" si="1728"/>
        <v>685.71</v>
      </c>
      <c r="W1287" s="71"/>
      <c r="Y1287" s="21">
        <f>G1287-V1287</f>
        <v>0</v>
      </c>
      <c r="AE1287" s="22"/>
      <c r="AF1287" s="22"/>
    </row>
    <row r="1288" spans="1:102" s="44" customFormat="1" ht="28.5" customHeight="1">
      <c r="A1288" s="108"/>
      <c r="B1288" s="111" t="s">
        <v>14</v>
      </c>
      <c r="C1288" s="133"/>
      <c r="D1288" s="132"/>
      <c r="E1288" s="110"/>
      <c r="F1288" s="42">
        <f>SUM(F1284:F1287)</f>
        <v>19</v>
      </c>
      <c r="G1288" s="94">
        <f>SUM(G1284:G1287)</f>
        <v>685.71</v>
      </c>
      <c r="H1288" s="82"/>
      <c r="I1288" s="104"/>
      <c r="J1288" s="105"/>
      <c r="K1288" s="128">
        <f>SUM(K1284:K1287)</f>
        <v>0</v>
      </c>
      <c r="L1288" s="94">
        <f>SUM(L1284:L1287)</f>
        <v>0</v>
      </c>
      <c r="M1288" s="128"/>
      <c r="N1288" s="82"/>
      <c r="O1288" s="128">
        <f>SUM(O1284:O1287)</f>
        <v>0</v>
      </c>
      <c r="P1288" s="94">
        <f>SUM(P1284:P1287)</f>
        <v>0</v>
      </c>
      <c r="Q1288" s="132"/>
      <c r="R1288" s="38"/>
      <c r="S1288" s="109"/>
      <c r="T1288" s="109"/>
      <c r="U1288" s="42">
        <f>SUM(U1284:U1287)</f>
        <v>19</v>
      </c>
      <c r="V1288" s="94">
        <f>SUM(V1284:V1287)</f>
        <v>685.71</v>
      </c>
      <c r="W1288" s="91"/>
      <c r="X1288" s="83"/>
      <c r="Y1288" s="3"/>
      <c r="Z1288" s="3"/>
      <c r="AA1288" s="3"/>
      <c r="AB1288" s="43"/>
      <c r="AC1288" s="43"/>
      <c r="AD1288" s="43"/>
      <c r="AE1288" s="43"/>
      <c r="AF1288" s="45"/>
      <c r="AG1288" s="45"/>
      <c r="AH1288" s="43"/>
      <c r="AI1288" s="43"/>
      <c r="AJ1288" s="43"/>
      <c r="AK1288" s="43"/>
      <c r="AL1288" s="43"/>
      <c r="AM1288" s="43"/>
      <c r="AN1288" s="43"/>
      <c r="AO1288" s="43"/>
      <c r="AP1288" s="43"/>
      <c r="AQ1288" s="43"/>
      <c r="AR1288" s="43"/>
      <c r="AS1288" s="43"/>
      <c r="AT1288" s="43"/>
      <c r="AU1288" s="43"/>
      <c r="AV1288" s="43"/>
      <c r="AW1288" s="43"/>
      <c r="AX1288" s="43"/>
      <c r="AY1288" s="43"/>
      <c r="AZ1288" s="43"/>
      <c r="BA1288" s="43"/>
      <c r="BB1288" s="43"/>
      <c r="BC1288" s="43"/>
      <c r="BD1288" s="43"/>
      <c r="BE1288" s="43"/>
      <c r="BF1288" s="43"/>
      <c r="BG1288" s="43"/>
      <c r="BH1288" s="43"/>
      <c r="BI1288" s="43"/>
      <c r="BJ1288" s="43"/>
      <c r="BK1288" s="43"/>
      <c r="BL1288" s="43"/>
      <c r="BM1288" s="43"/>
      <c r="BN1288" s="43"/>
      <c r="BO1288" s="43"/>
      <c r="BP1288" s="43"/>
      <c r="BQ1288" s="43"/>
      <c r="BR1288" s="43"/>
      <c r="BS1288" s="43"/>
      <c r="BT1288" s="43"/>
      <c r="BU1288" s="43"/>
      <c r="BV1288" s="43"/>
      <c r="BW1288" s="43"/>
      <c r="BX1288" s="43"/>
      <c r="BY1288" s="43"/>
      <c r="BZ1288" s="43"/>
      <c r="CA1288" s="43"/>
      <c r="CB1288" s="43"/>
      <c r="CC1288" s="43"/>
      <c r="CD1288" s="43"/>
      <c r="CE1288" s="43"/>
      <c r="CF1288" s="43"/>
      <c r="CG1288" s="43"/>
      <c r="CH1288" s="43"/>
      <c r="CI1288" s="43"/>
      <c r="CJ1288" s="43"/>
      <c r="CK1288" s="43"/>
      <c r="CL1288" s="43"/>
      <c r="CM1288" s="43"/>
      <c r="CN1288" s="43"/>
      <c r="CO1288" s="43"/>
      <c r="CP1288" s="43"/>
      <c r="CQ1288" s="43"/>
      <c r="CR1288" s="43"/>
      <c r="CS1288" s="43"/>
      <c r="CT1288" s="43"/>
      <c r="CU1288" s="43"/>
      <c r="CV1288" s="43"/>
      <c r="CW1288" s="43"/>
      <c r="CX1288" s="43"/>
    </row>
    <row r="1289" spans="1:102" s="44" customFormat="1" ht="28.5" customHeight="1">
      <c r="A1289" s="130"/>
      <c r="B1289" s="201" t="s">
        <v>134</v>
      </c>
      <c r="C1289" s="202"/>
      <c r="D1289" s="202"/>
      <c r="E1289" s="202"/>
      <c r="F1289" s="202"/>
      <c r="G1289" s="202"/>
      <c r="H1289" s="202"/>
      <c r="I1289" s="202"/>
      <c r="J1289" s="202"/>
      <c r="K1289" s="202"/>
      <c r="L1289" s="202"/>
      <c r="M1289" s="202"/>
      <c r="N1289" s="202"/>
      <c r="O1289" s="202"/>
      <c r="P1289" s="202"/>
      <c r="Q1289" s="202"/>
      <c r="R1289" s="202"/>
      <c r="S1289" s="202"/>
      <c r="T1289" s="202"/>
      <c r="U1289" s="202"/>
      <c r="V1289" s="203"/>
      <c r="W1289" s="70"/>
      <c r="X1289" s="83"/>
      <c r="Y1289" s="3"/>
      <c r="Z1289" s="3"/>
      <c r="AA1289" s="3"/>
      <c r="AB1289" s="43"/>
      <c r="AC1289" s="43"/>
      <c r="AD1289" s="43"/>
      <c r="AE1289" s="43"/>
      <c r="AF1289" s="45"/>
      <c r="AG1289" s="45"/>
      <c r="AH1289" s="43"/>
      <c r="AI1289" s="43"/>
      <c r="AJ1289" s="43"/>
      <c r="AK1289" s="43"/>
      <c r="AL1289" s="43"/>
      <c r="AM1289" s="43"/>
      <c r="AN1289" s="43"/>
      <c r="AO1289" s="43"/>
      <c r="AP1289" s="43"/>
      <c r="AQ1289" s="43"/>
      <c r="AR1289" s="43"/>
      <c r="AS1289" s="43"/>
      <c r="AT1289" s="43"/>
      <c r="AU1289" s="43"/>
      <c r="AV1289" s="43"/>
      <c r="AW1289" s="43"/>
      <c r="AX1289" s="43"/>
      <c r="AY1289" s="43"/>
      <c r="AZ1289" s="43"/>
      <c r="BA1289" s="43"/>
      <c r="BB1289" s="43"/>
      <c r="BC1289" s="43"/>
      <c r="BD1289" s="43"/>
      <c r="BE1289" s="43"/>
      <c r="BF1289" s="43"/>
      <c r="BG1289" s="43"/>
      <c r="BH1289" s="43"/>
      <c r="BI1289" s="43"/>
      <c r="BJ1289" s="43"/>
      <c r="BK1289" s="43"/>
      <c r="BL1289" s="43"/>
      <c r="BM1289" s="43"/>
      <c r="BN1289" s="43"/>
      <c r="BO1289" s="43"/>
      <c r="BP1289" s="43"/>
      <c r="BQ1289" s="43"/>
      <c r="BR1289" s="43"/>
      <c r="BS1289" s="43"/>
      <c r="BT1289" s="43"/>
      <c r="BU1289" s="43"/>
      <c r="BV1289" s="43"/>
      <c r="BW1289" s="43"/>
      <c r="BX1289" s="43"/>
      <c r="BY1289" s="43"/>
      <c r="BZ1289" s="43"/>
      <c r="CA1289" s="43"/>
      <c r="CB1289" s="43"/>
      <c r="CC1289" s="43"/>
      <c r="CD1289" s="43"/>
      <c r="CE1289" s="43"/>
      <c r="CF1289" s="43"/>
      <c r="CG1289" s="43"/>
      <c r="CH1289" s="43"/>
      <c r="CI1289" s="43"/>
      <c r="CJ1289" s="43"/>
      <c r="CK1289" s="43"/>
      <c r="CL1289" s="43"/>
      <c r="CM1289" s="43"/>
      <c r="CN1289" s="43"/>
      <c r="CO1289" s="43"/>
      <c r="CP1289" s="43"/>
      <c r="CQ1289" s="43"/>
      <c r="CR1289" s="43"/>
      <c r="CS1289" s="43"/>
      <c r="CT1289" s="43"/>
      <c r="CU1289" s="43"/>
      <c r="CV1289" s="43"/>
      <c r="CW1289" s="43"/>
      <c r="CX1289" s="43"/>
    </row>
    <row r="1290" spans="1:102" ht="41.25" customHeight="1">
      <c r="A1290" s="86">
        <v>1</v>
      </c>
      <c r="B1290" s="13" t="s">
        <v>39</v>
      </c>
      <c r="C1290" s="14" t="s">
        <v>20</v>
      </c>
      <c r="D1290" s="131" t="s">
        <v>119</v>
      </c>
      <c r="E1290" s="135">
        <v>3.2789999999999999</v>
      </c>
      <c r="F1290" s="16">
        <v>0</v>
      </c>
      <c r="G1290" s="96">
        <f>F1290*E1290</f>
        <v>0</v>
      </c>
      <c r="H1290" s="18">
        <v>44347</v>
      </c>
      <c r="I1290" s="12">
        <v>44214</v>
      </c>
      <c r="J1290" s="134">
        <v>102</v>
      </c>
      <c r="K1290" s="141">
        <v>70</v>
      </c>
      <c r="L1290" s="14">
        <f>K1290*E1290</f>
        <v>229.53</v>
      </c>
      <c r="M1290" s="141">
        <v>33</v>
      </c>
      <c r="N1290" s="18">
        <v>44209</v>
      </c>
      <c r="O1290" s="16">
        <f>F1290-U1290</f>
        <v>0</v>
      </c>
      <c r="P1290" s="19">
        <f>O1290*E1290</f>
        <v>0</v>
      </c>
      <c r="Q1290" s="131"/>
      <c r="R1290" s="143"/>
      <c r="S1290" s="28"/>
      <c r="T1290" s="28"/>
      <c r="U1290" s="16">
        <v>0</v>
      </c>
      <c r="V1290" s="14">
        <f>U1290*E1290</f>
        <v>0</v>
      </c>
      <c r="W1290" s="71"/>
      <c r="X1290" s="83"/>
      <c r="AF1290" s="22"/>
      <c r="AG1290" s="22"/>
      <c r="AH1290" s="6"/>
      <c r="AI1290" s="6"/>
      <c r="AJ1290" s="6"/>
      <c r="AK1290" s="6"/>
      <c r="AL1290" s="6"/>
      <c r="AM1290" s="6"/>
      <c r="AN1290" s="6"/>
      <c r="AO1290" s="6"/>
      <c r="AP1290" s="6"/>
      <c r="AQ1290" s="6"/>
      <c r="AR1290" s="6"/>
      <c r="AS1290" s="6"/>
      <c r="AT1290" s="6"/>
      <c r="AU1290" s="6"/>
      <c r="AV1290" s="6"/>
      <c r="AW1290" s="6"/>
      <c r="AX1290" s="6"/>
      <c r="AY1290" s="6"/>
      <c r="AZ1290" s="6"/>
      <c r="BA1290" s="6"/>
      <c r="BB1290" s="6"/>
      <c r="BC1290" s="6"/>
      <c r="BD1290" s="6"/>
      <c r="BE1290" s="6"/>
      <c r="BF1290" s="6"/>
      <c r="BG1290" s="6"/>
      <c r="BH1290" s="6"/>
      <c r="BI1290" s="6"/>
      <c r="BJ1290" s="6"/>
      <c r="BK1290" s="6"/>
      <c r="BL1290" s="6"/>
      <c r="BM1290" s="6"/>
      <c r="BN1290" s="6"/>
      <c r="BO1290" s="6"/>
      <c r="BP1290" s="6"/>
      <c r="BQ1290" s="6"/>
      <c r="BR1290" s="6"/>
      <c r="BS1290" s="6"/>
      <c r="BT1290" s="6"/>
      <c r="BU1290" s="6"/>
      <c r="BV1290" s="6"/>
      <c r="BW1290" s="6"/>
      <c r="BX1290" s="6"/>
      <c r="BY1290" s="6"/>
      <c r="BZ1290" s="6"/>
      <c r="CA1290" s="6"/>
      <c r="CB1290" s="6"/>
      <c r="CC1290" s="6"/>
      <c r="CD1290" s="6"/>
      <c r="CE1290" s="6"/>
      <c r="CF1290" s="6"/>
      <c r="CG1290" s="6"/>
      <c r="CH1290" s="6"/>
      <c r="CI1290" s="6"/>
      <c r="CJ1290" s="6"/>
      <c r="CK1290" s="6"/>
      <c r="CL1290" s="6"/>
      <c r="CM1290" s="6"/>
      <c r="CN1290" s="6"/>
      <c r="CO1290" s="6"/>
      <c r="CP1290" s="6"/>
      <c r="CQ1290" s="6"/>
      <c r="CR1290" s="6"/>
      <c r="CS1290" s="6"/>
      <c r="CT1290" s="6"/>
      <c r="CU1290" s="6"/>
      <c r="CV1290" s="6"/>
      <c r="CW1290" s="6"/>
      <c r="CX1290" s="6"/>
    </row>
    <row r="1291" spans="1:102" ht="38.25" customHeight="1">
      <c r="A1291" s="141">
        <v>2</v>
      </c>
      <c r="B1291" s="13" t="s">
        <v>44</v>
      </c>
      <c r="C1291" s="14" t="s">
        <v>20</v>
      </c>
      <c r="D1291" s="131" t="s">
        <v>144</v>
      </c>
      <c r="E1291" s="96">
        <v>59.100999999999999</v>
      </c>
      <c r="F1291" s="141">
        <v>51</v>
      </c>
      <c r="G1291" s="96">
        <f t="shared" ref="G1291" si="1729">F1291*E1291</f>
        <v>3014.1509999999998</v>
      </c>
      <c r="H1291" s="18">
        <v>44469</v>
      </c>
      <c r="I1291" s="12">
        <v>44214</v>
      </c>
      <c r="J1291" s="134">
        <v>102</v>
      </c>
      <c r="K1291" s="141">
        <v>60</v>
      </c>
      <c r="L1291" s="14">
        <f t="shared" ref="L1291" si="1730">K1291*E1291</f>
        <v>3546.06</v>
      </c>
      <c r="M1291" s="141">
        <v>33</v>
      </c>
      <c r="N1291" s="18">
        <v>44209</v>
      </c>
      <c r="O1291" s="16">
        <f t="shared" ref="O1291:O1294" si="1731">F1291-U1291</f>
        <v>2</v>
      </c>
      <c r="P1291" s="19">
        <f t="shared" ref="P1291:P1294" si="1732">O1291*E1291</f>
        <v>118.202</v>
      </c>
      <c r="Q1291" s="97"/>
      <c r="R1291" s="14"/>
      <c r="S1291" s="14"/>
      <c r="T1291" s="14"/>
      <c r="U1291" s="141">
        <v>49</v>
      </c>
      <c r="V1291" s="14">
        <f t="shared" ref="V1291" si="1733">U1291*E1291</f>
        <v>2895.9490000000001</v>
      </c>
      <c r="W1291" s="71"/>
      <c r="X1291" s="83">
        <f>G1291-V1291</f>
        <v>118.20199999999977</v>
      </c>
      <c r="AF1291" s="22"/>
      <c r="AG1291" s="22"/>
    </row>
    <row r="1292" spans="1:102" s="44" customFormat="1" ht="45" customHeight="1">
      <c r="A1292" s="86">
        <v>3</v>
      </c>
      <c r="B1292" s="13" t="s">
        <v>100</v>
      </c>
      <c r="C1292" s="124" t="s">
        <v>20</v>
      </c>
      <c r="D1292" s="131" t="s">
        <v>91</v>
      </c>
      <c r="E1292" s="23">
        <v>36.090000000000003</v>
      </c>
      <c r="F1292" s="16">
        <v>35</v>
      </c>
      <c r="G1292" s="96">
        <f>F1292*E1292</f>
        <v>1263.1500000000001</v>
      </c>
      <c r="H1292" s="18">
        <v>44439</v>
      </c>
      <c r="I1292" s="12">
        <v>44214</v>
      </c>
      <c r="J1292" s="134">
        <v>102</v>
      </c>
      <c r="K1292" s="141">
        <v>40</v>
      </c>
      <c r="L1292" s="14">
        <f>K1292*E1292</f>
        <v>1443.6000000000001</v>
      </c>
      <c r="M1292" s="141">
        <v>33</v>
      </c>
      <c r="N1292" s="18">
        <v>44209</v>
      </c>
      <c r="O1292" s="16">
        <f t="shared" si="1731"/>
        <v>6</v>
      </c>
      <c r="P1292" s="19">
        <f t="shared" si="1732"/>
        <v>216.54000000000002</v>
      </c>
      <c r="Q1292" s="20"/>
      <c r="R1292" s="143"/>
      <c r="S1292" s="28"/>
      <c r="T1292" s="28"/>
      <c r="U1292" s="16">
        <v>29</v>
      </c>
      <c r="V1292" s="14">
        <f>U1292*E1292</f>
        <v>1046.6100000000001</v>
      </c>
      <c r="W1292" s="71"/>
      <c r="X1292" s="83"/>
      <c r="Y1292" s="3"/>
      <c r="Z1292" s="3"/>
      <c r="AA1292" s="3"/>
      <c r="AB1292" s="43"/>
      <c r="AC1292" s="43"/>
      <c r="AD1292" s="43"/>
      <c r="AE1292" s="43"/>
      <c r="AF1292" s="45"/>
      <c r="AG1292" s="45"/>
      <c r="AH1292" s="43"/>
      <c r="AI1292" s="43"/>
      <c r="AJ1292" s="43"/>
      <c r="AK1292" s="43"/>
      <c r="AL1292" s="43"/>
      <c r="AM1292" s="43"/>
      <c r="AN1292" s="43"/>
      <c r="AO1292" s="43"/>
      <c r="AP1292" s="43"/>
      <c r="AQ1292" s="43"/>
      <c r="AR1292" s="43"/>
      <c r="AS1292" s="43"/>
      <c r="AT1292" s="43"/>
      <c r="AU1292" s="43"/>
      <c r="AV1292" s="43"/>
      <c r="AW1292" s="43"/>
      <c r="AX1292" s="43"/>
      <c r="AY1292" s="43"/>
      <c r="AZ1292" s="43"/>
      <c r="BA1292" s="43"/>
      <c r="BB1292" s="43"/>
      <c r="BC1292" s="43"/>
      <c r="BD1292" s="43"/>
      <c r="BE1292" s="43"/>
      <c r="BF1292" s="43"/>
      <c r="BG1292" s="43"/>
      <c r="BH1292" s="43"/>
      <c r="BI1292" s="43"/>
      <c r="BJ1292" s="43"/>
      <c r="BK1292" s="43"/>
      <c r="BL1292" s="43"/>
      <c r="BM1292" s="43"/>
      <c r="BN1292" s="43"/>
      <c r="BO1292" s="43"/>
      <c r="BP1292" s="43"/>
      <c r="BQ1292" s="43"/>
      <c r="BR1292" s="43"/>
      <c r="BS1292" s="43"/>
      <c r="BT1292" s="43"/>
      <c r="BU1292" s="43"/>
      <c r="BV1292" s="43"/>
      <c r="BW1292" s="43"/>
      <c r="BX1292" s="43"/>
      <c r="BY1292" s="43"/>
      <c r="BZ1292" s="43"/>
      <c r="CA1292" s="43"/>
      <c r="CB1292" s="43"/>
      <c r="CC1292" s="43"/>
      <c r="CD1292" s="43"/>
      <c r="CE1292" s="43"/>
      <c r="CF1292" s="43"/>
      <c r="CG1292" s="43"/>
      <c r="CH1292" s="43"/>
      <c r="CI1292" s="43"/>
      <c r="CJ1292" s="43"/>
      <c r="CK1292" s="43"/>
      <c r="CL1292" s="43"/>
      <c r="CM1292" s="43"/>
      <c r="CN1292" s="43"/>
      <c r="CO1292" s="43"/>
      <c r="CP1292" s="43"/>
      <c r="CQ1292" s="43"/>
      <c r="CR1292" s="43"/>
      <c r="CS1292" s="43"/>
      <c r="CT1292" s="43"/>
      <c r="CU1292" s="43"/>
      <c r="CV1292" s="43"/>
      <c r="CW1292" s="43"/>
      <c r="CX1292" s="43"/>
    </row>
    <row r="1293" spans="1:102" ht="33" customHeight="1">
      <c r="A1293" s="141">
        <v>4</v>
      </c>
      <c r="B1293" s="31" t="s">
        <v>77</v>
      </c>
      <c r="C1293" s="131" t="s">
        <v>20</v>
      </c>
      <c r="D1293" s="131" t="s">
        <v>154</v>
      </c>
      <c r="E1293" s="32">
        <v>5.4969999999999999</v>
      </c>
      <c r="F1293" s="16">
        <v>76</v>
      </c>
      <c r="G1293" s="17">
        <f>F1293*E1293</f>
        <v>417.77199999999999</v>
      </c>
      <c r="H1293" s="33">
        <v>44426</v>
      </c>
      <c r="I1293" s="12">
        <v>44214</v>
      </c>
      <c r="J1293" s="134">
        <v>102</v>
      </c>
      <c r="K1293" s="34">
        <v>100</v>
      </c>
      <c r="L1293" s="14">
        <f>K1293*E1293</f>
        <v>549.70000000000005</v>
      </c>
      <c r="M1293" s="141">
        <v>33</v>
      </c>
      <c r="N1293" s="18">
        <v>44209</v>
      </c>
      <c r="O1293" s="16">
        <f t="shared" si="1731"/>
        <v>8</v>
      </c>
      <c r="P1293" s="19">
        <f t="shared" si="1732"/>
        <v>43.975999999999999</v>
      </c>
      <c r="Q1293" s="20"/>
      <c r="R1293" s="143"/>
      <c r="S1293" s="124"/>
      <c r="T1293" s="124"/>
      <c r="U1293" s="16">
        <v>68</v>
      </c>
      <c r="V1293" s="14">
        <f>U1293*E1293</f>
        <v>373.79599999999999</v>
      </c>
      <c r="W1293" s="71"/>
      <c r="X1293" s="83">
        <f>G1293-V1293</f>
        <v>43.975999999999999</v>
      </c>
      <c r="AF1293" s="22"/>
      <c r="AG1293" s="22"/>
      <c r="AH1293" s="6"/>
      <c r="AI1293" s="6"/>
      <c r="AJ1293" s="6"/>
      <c r="AK1293" s="6"/>
      <c r="AL1293" s="6"/>
      <c r="AM1293" s="6"/>
      <c r="AN1293" s="6"/>
      <c r="AO1293" s="6"/>
      <c r="AP1293" s="6"/>
      <c r="AQ1293" s="6"/>
      <c r="AR1293" s="6"/>
      <c r="AS1293" s="6"/>
      <c r="AT1293" s="6"/>
      <c r="AU1293" s="6"/>
      <c r="AV1293" s="6"/>
      <c r="AW1293" s="6"/>
      <c r="AX1293" s="6"/>
      <c r="AY1293" s="6"/>
      <c r="AZ1293" s="6"/>
      <c r="BA1293" s="6"/>
      <c r="BB1293" s="6"/>
      <c r="BC1293" s="6"/>
      <c r="BD1293" s="6"/>
      <c r="BE1293" s="6"/>
      <c r="BF1293" s="6"/>
      <c r="BG1293" s="6"/>
      <c r="BH1293" s="6"/>
      <c r="BI1293" s="6"/>
      <c r="BJ1293" s="6"/>
      <c r="BK1293" s="6"/>
      <c r="BL1293" s="6"/>
      <c r="BM1293" s="6"/>
      <c r="BN1293" s="6"/>
      <c r="BO1293" s="6"/>
      <c r="BP1293" s="6"/>
      <c r="BQ1293" s="6"/>
      <c r="BR1293" s="6"/>
      <c r="BS1293" s="6"/>
      <c r="BT1293" s="6"/>
      <c r="BU1293" s="6"/>
      <c r="BV1293" s="6"/>
      <c r="BW1293" s="6"/>
      <c r="BX1293" s="6"/>
      <c r="BY1293" s="6"/>
      <c r="BZ1293" s="6"/>
      <c r="CA1293" s="6"/>
      <c r="CB1293" s="6"/>
      <c r="CC1293" s="6"/>
      <c r="CD1293" s="6"/>
      <c r="CE1293" s="6"/>
      <c r="CF1293" s="6"/>
      <c r="CG1293" s="6"/>
      <c r="CH1293" s="6"/>
      <c r="CI1293" s="6"/>
      <c r="CJ1293" s="6"/>
      <c r="CK1293" s="6"/>
      <c r="CL1293" s="6"/>
      <c r="CM1293" s="6"/>
      <c r="CN1293" s="6"/>
      <c r="CO1293" s="6"/>
      <c r="CP1293" s="6"/>
      <c r="CQ1293" s="6"/>
      <c r="CR1293" s="6"/>
      <c r="CS1293" s="6"/>
      <c r="CT1293" s="6"/>
      <c r="CU1293" s="6"/>
      <c r="CV1293" s="6"/>
      <c r="CW1293" s="6"/>
      <c r="CX1293" s="6"/>
    </row>
    <row r="1294" spans="1:102" ht="38.25" customHeight="1">
      <c r="A1294" s="86">
        <v>5</v>
      </c>
      <c r="B1294" s="31" t="s">
        <v>42</v>
      </c>
      <c r="C1294" s="14" t="s">
        <v>20</v>
      </c>
      <c r="D1294" s="131" t="s">
        <v>112</v>
      </c>
      <c r="E1294" s="96">
        <v>132.83000000000001</v>
      </c>
      <c r="F1294" s="16">
        <v>16</v>
      </c>
      <c r="G1294" s="14">
        <f t="shared" ref="G1294" si="1734">F1294*E1294</f>
        <v>2125.2800000000002</v>
      </c>
      <c r="H1294" s="18">
        <v>44469</v>
      </c>
      <c r="I1294" s="12">
        <v>44214</v>
      </c>
      <c r="J1294" s="134">
        <v>102</v>
      </c>
      <c r="K1294" s="141">
        <v>40</v>
      </c>
      <c r="L1294" s="14">
        <f t="shared" ref="L1294" si="1735">K1294*E1294</f>
        <v>5313.2000000000007</v>
      </c>
      <c r="M1294" s="141">
        <v>33</v>
      </c>
      <c r="N1294" s="18">
        <v>44209</v>
      </c>
      <c r="O1294" s="16">
        <f t="shared" si="1731"/>
        <v>10</v>
      </c>
      <c r="P1294" s="19">
        <f t="shared" si="1732"/>
        <v>1328.3000000000002</v>
      </c>
      <c r="Q1294" s="97"/>
      <c r="R1294" s="14"/>
      <c r="S1294" s="14"/>
      <c r="T1294" s="14"/>
      <c r="U1294" s="16">
        <v>6</v>
      </c>
      <c r="V1294" s="14">
        <f t="shared" ref="V1294" si="1736">U1294*E1294</f>
        <v>796.98</v>
      </c>
      <c r="W1294" s="71"/>
      <c r="X1294" s="83"/>
      <c r="AF1294" s="22"/>
      <c r="AG1294" s="22"/>
    </row>
    <row r="1295" spans="1:102" s="44" customFormat="1" ht="36" customHeight="1">
      <c r="A1295" s="130"/>
      <c r="B1295" s="111"/>
      <c r="C1295" s="133"/>
      <c r="D1295" s="132"/>
      <c r="E1295" s="110"/>
      <c r="F1295" s="42">
        <f>SUM(F1290:F1294)</f>
        <v>178</v>
      </c>
      <c r="G1295" s="94">
        <f>SUM(G1290:G1294)</f>
        <v>6820.3529999999992</v>
      </c>
      <c r="H1295" s="82"/>
      <c r="I1295" s="104"/>
      <c r="J1295" s="105"/>
      <c r="K1295" s="128">
        <f>SUM(K1290:K1294)</f>
        <v>310</v>
      </c>
      <c r="L1295" s="128">
        <f>SUM(L1290:L1294)</f>
        <v>11082.09</v>
      </c>
      <c r="M1295" s="128"/>
      <c r="N1295" s="82"/>
      <c r="O1295" s="42">
        <f>SUM(O1290:O1294)</f>
        <v>26</v>
      </c>
      <c r="P1295" s="94">
        <f>SUM(P1290:P1294)</f>
        <v>1707.0180000000003</v>
      </c>
      <c r="Q1295" s="132"/>
      <c r="R1295" s="143"/>
      <c r="S1295" s="109"/>
      <c r="T1295" s="109"/>
      <c r="U1295" s="42">
        <f>SUM(U1290:U1294)</f>
        <v>152</v>
      </c>
      <c r="V1295" s="94">
        <f>SUM(V1290:V1294)</f>
        <v>5113.3350000000009</v>
      </c>
      <c r="W1295" s="91"/>
      <c r="X1295" s="83"/>
      <c r="Y1295" s="3"/>
      <c r="Z1295" s="3"/>
      <c r="AA1295" s="3"/>
      <c r="AB1295" s="43"/>
      <c r="AC1295" s="43"/>
      <c r="AD1295" s="43"/>
      <c r="AE1295" s="43"/>
      <c r="AF1295" s="45"/>
      <c r="AG1295" s="45"/>
      <c r="AH1295" s="43"/>
      <c r="AI1295" s="43"/>
      <c r="AJ1295" s="43"/>
      <c r="AK1295" s="43"/>
      <c r="AL1295" s="43"/>
      <c r="AM1295" s="43"/>
      <c r="AN1295" s="43"/>
      <c r="AO1295" s="43"/>
      <c r="AP1295" s="43"/>
      <c r="AQ1295" s="43"/>
      <c r="AR1295" s="43"/>
      <c r="AS1295" s="43"/>
      <c r="AT1295" s="43"/>
      <c r="AU1295" s="43"/>
      <c r="AV1295" s="43"/>
      <c r="AW1295" s="43"/>
      <c r="AX1295" s="43"/>
      <c r="AY1295" s="43"/>
      <c r="AZ1295" s="43"/>
      <c r="BA1295" s="43"/>
      <c r="BB1295" s="43"/>
      <c r="BC1295" s="43"/>
      <c r="BD1295" s="43"/>
      <c r="BE1295" s="43"/>
      <c r="BF1295" s="43"/>
      <c r="BG1295" s="43"/>
      <c r="BH1295" s="43"/>
      <c r="BI1295" s="43"/>
      <c r="BJ1295" s="43"/>
      <c r="BK1295" s="43"/>
      <c r="BL1295" s="43"/>
      <c r="BM1295" s="43"/>
      <c r="BN1295" s="43"/>
      <c r="BO1295" s="43"/>
      <c r="BP1295" s="43"/>
      <c r="BQ1295" s="43"/>
      <c r="BR1295" s="43"/>
      <c r="BS1295" s="43"/>
      <c r="BT1295" s="43"/>
      <c r="BU1295" s="43"/>
      <c r="BV1295" s="43"/>
      <c r="BW1295" s="43"/>
      <c r="BX1295" s="43"/>
      <c r="BY1295" s="43"/>
      <c r="BZ1295" s="43"/>
      <c r="CA1295" s="43"/>
      <c r="CB1295" s="43"/>
      <c r="CC1295" s="43"/>
      <c r="CD1295" s="43"/>
      <c r="CE1295" s="43"/>
      <c r="CF1295" s="43"/>
      <c r="CG1295" s="43"/>
      <c r="CH1295" s="43"/>
      <c r="CI1295" s="43"/>
      <c r="CJ1295" s="43"/>
      <c r="CK1295" s="43"/>
      <c r="CL1295" s="43"/>
      <c r="CM1295" s="43"/>
      <c r="CN1295" s="43"/>
      <c r="CO1295" s="43"/>
      <c r="CP1295" s="43"/>
      <c r="CQ1295" s="43"/>
      <c r="CR1295" s="43"/>
      <c r="CS1295" s="43"/>
      <c r="CT1295" s="43"/>
      <c r="CU1295" s="43"/>
      <c r="CV1295" s="43"/>
      <c r="CW1295" s="43"/>
      <c r="CX1295" s="43"/>
    </row>
    <row r="1296" spans="1:102" s="44" customFormat="1" ht="28.5" customHeight="1">
      <c r="A1296" s="211" t="s">
        <v>116</v>
      </c>
      <c r="B1296" s="212"/>
      <c r="C1296" s="212"/>
      <c r="D1296" s="212"/>
      <c r="E1296" s="212"/>
      <c r="F1296" s="212"/>
      <c r="G1296" s="212"/>
      <c r="H1296" s="212"/>
      <c r="I1296" s="212"/>
      <c r="J1296" s="212"/>
      <c r="K1296" s="212"/>
      <c r="L1296" s="212"/>
      <c r="M1296" s="212"/>
      <c r="N1296" s="212"/>
      <c r="O1296" s="212"/>
      <c r="P1296" s="212"/>
      <c r="Q1296" s="212"/>
      <c r="R1296" s="212"/>
      <c r="S1296" s="212"/>
      <c r="T1296" s="212"/>
      <c r="U1296" s="212"/>
      <c r="V1296" s="213"/>
      <c r="W1296" s="112"/>
      <c r="X1296" s="83"/>
      <c r="Y1296" s="3"/>
      <c r="Z1296" s="3"/>
      <c r="AA1296" s="3"/>
      <c r="AB1296" s="43"/>
      <c r="AC1296" s="43"/>
      <c r="AD1296" s="43"/>
      <c r="AE1296" s="43"/>
      <c r="AF1296" s="45"/>
      <c r="AG1296" s="45"/>
      <c r="AH1296" s="43"/>
      <c r="AI1296" s="43"/>
      <c r="AJ1296" s="43"/>
      <c r="AK1296" s="43"/>
      <c r="AL1296" s="43"/>
      <c r="AM1296" s="43"/>
      <c r="AN1296" s="43"/>
      <c r="AO1296" s="43"/>
      <c r="AP1296" s="43"/>
      <c r="AQ1296" s="43"/>
      <c r="AR1296" s="43"/>
      <c r="AS1296" s="43"/>
      <c r="AT1296" s="43"/>
      <c r="AU1296" s="43"/>
      <c r="AV1296" s="43"/>
      <c r="AW1296" s="43"/>
      <c r="AX1296" s="43"/>
      <c r="AY1296" s="43"/>
      <c r="AZ1296" s="43"/>
      <c r="BA1296" s="43"/>
      <c r="BB1296" s="43"/>
      <c r="BC1296" s="43"/>
      <c r="BD1296" s="43"/>
      <c r="BE1296" s="43"/>
      <c r="BF1296" s="43"/>
      <c r="BG1296" s="43"/>
      <c r="BH1296" s="43"/>
      <c r="BI1296" s="43"/>
      <c r="BJ1296" s="43"/>
      <c r="BK1296" s="43"/>
      <c r="BL1296" s="43"/>
      <c r="BM1296" s="43"/>
      <c r="BN1296" s="43"/>
      <c r="BO1296" s="43"/>
      <c r="BP1296" s="43"/>
      <c r="BQ1296" s="43"/>
      <c r="BR1296" s="43"/>
      <c r="BS1296" s="43"/>
      <c r="BT1296" s="43"/>
      <c r="BU1296" s="43"/>
      <c r="BV1296" s="43"/>
      <c r="BW1296" s="43"/>
      <c r="BX1296" s="43"/>
      <c r="BY1296" s="43"/>
      <c r="BZ1296" s="43"/>
      <c r="CA1296" s="43"/>
      <c r="CB1296" s="43"/>
      <c r="CC1296" s="43"/>
      <c r="CD1296" s="43"/>
      <c r="CE1296" s="43"/>
      <c r="CF1296" s="43"/>
      <c r="CG1296" s="43"/>
      <c r="CH1296" s="43"/>
      <c r="CI1296" s="43"/>
      <c r="CJ1296" s="43"/>
      <c r="CK1296" s="43"/>
      <c r="CL1296" s="43"/>
      <c r="CM1296" s="43"/>
      <c r="CN1296" s="43"/>
      <c r="CO1296" s="43"/>
      <c r="CP1296" s="43"/>
      <c r="CQ1296" s="43"/>
      <c r="CR1296" s="43"/>
      <c r="CS1296" s="43"/>
      <c r="CT1296" s="43"/>
      <c r="CU1296" s="43"/>
      <c r="CV1296" s="43"/>
      <c r="CW1296" s="43"/>
      <c r="CX1296" s="43"/>
    </row>
    <row r="1297" spans="1:102" s="44" customFormat="1" ht="36" customHeight="1">
      <c r="A1297" s="86">
        <v>1</v>
      </c>
      <c r="B1297" s="13" t="s">
        <v>39</v>
      </c>
      <c r="C1297" s="14" t="s">
        <v>20</v>
      </c>
      <c r="D1297" s="131" t="s">
        <v>72</v>
      </c>
      <c r="E1297" s="135">
        <v>3.2789999999999999</v>
      </c>
      <c r="F1297" s="16">
        <v>0</v>
      </c>
      <c r="G1297" s="96">
        <f>F1297*E1297</f>
        <v>0</v>
      </c>
      <c r="H1297" s="18">
        <v>44347</v>
      </c>
      <c r="I1297" s="12"/>
      <c r="J1297" s="134"/>
      <c r="K1297" s="141">
        <v>0</v>
      </c>
      <c r="L1297" s="14">
        <f>K1297*E1297</f>
        <v>0</v>
      </c>
      <c r="M1297" s="141">
        <v>114</v>
      </c>
      <c r="N1297" s="18">
        <v>43864</v>
      </c>
      <c r="O1297" s="16">
        <f>F1297-U1297</f>
        <v>0</v>
      </c>
      <c r="P1297" s="19">
        <f>O1297*E1297</f>
        <v>0</v>
      </c>
      <c r="Q1297" s="131"/>
      <c r="R1297" s="17"/>
      <c r="S1297" s="28"/>
      <c r="T1297" s="28"/>
      <c r="U1297" s="16">
        <v>0</v>
      </c>
      <c r="V1297" s="14">
        <f>U1297*E1297</f>
        <v>0</v>
      </c>
      <c r="W1297" s="71"/>
      <c r="X1297" s="83"/>
      <c r="Y1297" s="3"/>
      <c r="Z1297" s="3"/>
      <c r="AA1297" s="3"/>
      <c r="AB1297" s="43"/>
      <c r="AC1297" s="43"/>
      <c r="AD1297" s="43"/>
      <c r="AE1297" s="43"/>
      <c r="AF1297" s="45"/>
      <c r="AG1297" s="45"/>
      <c r="AH1297" s="43"/>
      <c r="AI1297" s="43"/>
      <c r="AJ1297" s="43"/>
      <c r="AK1297" s="43"/>
      <c r="AL1297" s="43"/>
      <c r="AM1297" s="43"/>
      <c r="AN1297" s="43"/>
      <c r="AO1297" s="43"/>
      <c r="AP1297" s="43"/>
      <c r="AQ1297" s="43"/>
      <c r="AR1297" s="43"/>
      <c r="AS1297" s="43"/>
      <c r="AT1297" s="43"/>
      <c r="AU1297" s="43"/>
      <c r="AV1297" s="43"/>
      <c r="AW1297" s="43"/>
      <c r="AX1297" s="43"/>
      <c r="AY1297" s="43"/>
      <c r="AZ1297" s="43"/>
      <c r="BA1297" s="43"/>
      <c r="BB1297" s="43"/>
      <c r="BC1297" s="43"/>
      <c r="BD1297" s="43"/>
      <c r="BE1297" s="43"/>
      <c r="BF1297" s="43"/>
      <c r="BG1297" s="43"/>
      <c r="BH1297" s="43"/>
      <c r="BI1297" s="43"/>
      <c r="BJ1297" s="43"/>
      <c r="BK1297" s="43"/>
      <c r="BL1297" s="43"/>
      <c r="BM1297" s="43"/>
      <c r="BN1297" s="43"/>
      <c r="BO1297" s="43"/>
      <c r="BP1297" s="43"/>
      <c r="BQ1297" s="43"/>
      <c r="BR1297" s="43"/>
      <c r="BS1297" s="43"/>
      <c r="BT1297" s="43"/>
      <c r="BU1297" s="43"/>
      <c r="BV1297" s="43"/>
      <c r="BW1297" s="43"/>
      <c r="BX1297" s="43"/>
      <c r="BY1297" s="43"/>
      <c r="BZ1297" s="43"/>
      <c r="CA1297" s="43"/>
      <c r="CB1297" s="43"/>
      <c r="CC1297" s="43"/>
      <c r="CD1297" s="43"/>
      <c r="CE1297" s="43"/>
      <c r="CF1297" s="43"/>
      <c r="CG1297" s="43"/>
      <c r="CH1297" s="43"/>
      <c r="CI1297" s="43"/>
      <c r="CJ1297" s="43"/>
      <c r="CK1297" s="43"/>
      <c r="CL1297" s="43"/>
      <c r="CM1297" s="43"/>
      <c r="CN1297" s="43"/>
      <c r="CO1297" s="43"/>
      <c r="CP1297" s="43"/>
      <c r="CQ1297" s="43"/>
      <c r="CR1297" s="43"/>
      <c r="CS1297" s="43"/>
      <c r="CT1297" s="43"/>
      <c r="CU1297" s="43"/>
      <c r="CV1297" s="43"/>
      <c r="CW1297" s="43"/>
      <c r="CX1297" s="43"/>
    </row>
    <row r="1298" spans="1:102" s="44" customFormat="1" ht="36" customHeight="1">
      <c r="A1298" s="86">
        <v>2</v>
      </c>
      <c r="B1298" s="13" t="s">
        <v>35</v>
      </c>
      <c r="C1298" s="14" t="s">
        <v>20</v>
      </c>
      <c r="D1298" s="131" t="s">
        <v>74</v>
      </c>
      <c r="E1298" s="14">
        <v>16.91</v>
      </c>
      <c r="F1298" s="144">
        <v>0</v>
      </c>
      <c r="G1298" s="96">
        <f t="shared" ref="G1298:G1300" si="1737">F1298*E1298</f>
        <v>0</v>
      </c>
      <c r="H1298" s="18">
        <v>44330</v>
      </c>
      <c r="I1298" s="12"/>
      <c r="J1298" s="134"/>
      <c r="K1298" s="141"/>
      <c r="L1298" s="14">
        <f t="shared" ref="L1298:L1300" si="1738">K1298*E1298</f>
        <v>0</v>
      </c>
      <c r="M1298" s="141">
        <v>114</v>
      </c>
      <c r="N1298" s="18">
        <v>43864</v>
      </c>
      <c r="O1298" s="16">
        <f t="shared" ref="O1298:O1300" si="1739">F1298-U1298</f>
        <v>0</v>
      </c>
      <c r="P1298" s="19">
        <f t="shared" ref="P1298:P1300" si="1740">O1298*E1298</f>
        <v>0</v>
      </c>
      <c r="Q1298" s="131"/>
      <c r="R1298" s="131"/>
      <c r="S1298" s="131"/>
      <c r="T1298" s="131"/>
      <c r="U1298" s="144">
        <v>0</v>
      </c>
      <c r="V1298" s="14">
        <f t="shared" ref="V1298:V1300" si="1741">U1298*E1298</f>
        <v>0</v>
      </c>
      <c r="W1298" s="71"/>
      <c r="X1298" s="83"/>
      <c r="Y1298" s="3"/>
      <c r="Z1298" s="3"/>
      <c r="AA1298" s="3"/>
      <c r="AB1298" s="43"/>
      <c r="AC1298" s="43"/>
      <c r="AD1298" s="43"/>
      <c r="AE1298" s="43"/>
      <c r="AF1298" s="45"/>
      <c r="AG1298" s="45"/>
      <c r="AH1298" s="43"/>
      <c r="AI1298" s="43"/>
      <c r="AJ1298" s="43"/>
      <c r="AK1298" s="43"/>
      <c r="AL1298" s="43"/>
      <c r="AM1298" s="43"/>
      <c r="AN1298" s="43"/>
      <c r="AO1298" s="43"/>
      <c r="AP1298" s="43"/>
      <c r="AQ1298" s="43"/>
      <c r="AR1298" s="43"/>
      <c r="AS1298" s="43"/>
      <c r="AT1298" s="43"/>
      <c r="AU1298" s="43"/>
      <c r="AV1298" s="43"/>
      <c r="AW1298" s="43"/>
      <c r="AX1298" s="43"/>
      <c r="AY1298" s="43"/>
      <c r="AZ1298" s="43"/>
      <c r="BA1298" s="43"/>
      <c r="BB1298" s="43"/>
      <c r="BC1298" s="43"/>
      <c r="BD1298" s="43"/>
      <c r="BE1298" s="43"/>
      <c r="BF1298" s="43"/>
      <c r="BG1298" s="43"/>
      <c r="BH1298" s="43"/>
      <c r="BI1298" s="43"/>
      <c r="BJ1298" s="43"/>
      <c r="BK1298" s="43"/>
      <c r="BL1298" s="43"/>
      <c r="BM1298" s="43"/>
      <c r="BN1298" s="43"/>
      <c r="BO1298" s="43"/>
      <c r="BP1298" s="43"/>
      <c r="BQ1298" s="43"/>
      <c r="BR1298" s="43"/>
      <c r="BS1298" s="43"/>
      <c r="BT1298" s="43"/>
      <c r="BU1298" s="43"/>
      <c r="BV1298" s="43"/>
      <c r="BW1298" s="43"/>
      <c r="BX1298" s="43"/>
      <c r="BY1298" s="43"/>
      <c r="BZ1298" s="43"/>
      <c r="CA1298" s="43"/>
      <c r="CB1298" s="43"/>
      <c r="CC1298" s="43"/>
      <c r="CD1298" s="43"/>
      <c r="CE1298" s="43"/>
      <c r="CF1298" s="43"/>
      <c r="CG1298" s="43"/>
      <c r="CH1298" s="43"/>
      <c r="CI1298" s="43"/>
      <c r="CJ1298" s="43"/>
      <c r="CK1298" s="43"/>
      <c r="CL1298" s="43"/>
      <c r="CM1298" s="43"/>
      <c r="CN1298" s="43"/>
      <c r="CO1298" s="43"/>
      <c r="CP1298" s="43"/>
      <c r="CQ1298" s="43"/>
      <c r="CR1298" s="43"/>
      <c r="CS1298" s="43"/>
      <c r="CT1298" s="43"/>
      <c r="CU1298" s="43"/>
      <c r="CV1298" s="43"/>
      <c r="CW1298" s="43"/>
      <c r="CX1298" s="43"/>
    </row>
    <row r="1299" spans="1:102" s="44" customFormat="1" ht="36" customHeight="1">
      <c r="A1299" s="86">
        <v>3</v>
      </c>
      <c r="B1299" s="13" t="s">
        <v>58</v>
      </c>
      <c r="C1299" s="124" t="s">
        <v>20</v>
      </c>
      <c r="D1299" s="131" t="s">
        <v>92</v>
      </c>
      <c r="E1299" s="135">
        <v>55.58</v>
      </c>
      <c r="F1299" s="16">
        <v>0</v>
      </c>
      <c r="G1299" s="96">
        <f t="shared" si="1737"/>
        <v>0</v>
      </c>
      <c r="H1299" s="18">
        <v>44316</v>
      </c>
      <c r="I1299" s="12"/>
      <c r="J1299" s="134"/>
      <c r="K1299" s="141"/>
      <c r="L1299" s="14">
        <f t="shared" si="1738"/>
        <v>0</v>
      </c>
      <c r="M1299" s="141">
        <v>114</v>
      </c>
      <c r="N1299" s="18">
        <v>43864</v>
      </c>
      <c r="O1299" s="16">
        <f t="shared" si="1739"/>
        <v>0</v>
      </c>
      <c r="P1299" s="19">
        <f t="shared" si="1740"/>
        <v>0</v>
      </c>
      <c r="Q1299" s="131"/>
      <c r="R1299" s="17"/>
      <c r="S1299" s="28"/>
      <c r="T1299" s="28"/>
      <c r="U1299" s="16">
        <v>0</v>
      </c>
      <c r="V1299" s="14">
        <f t="shared" si="1741"/>
        <v>0</v>
      </c>
      <c r="W1299" s="71"/>
      <c r="X1299" s="83"/>
      <c r="Y1299" s="3"/>
      <c r="Z1299" s="3"/>
      <c r="AA1299" s="3"/>
      <c r="AB1299" s="43"/>
      <c r="AC1299" s="43"/>
      <c r="AD1299" s="43"/>
      <c r="AE1299" s="43"/>
      <c r="AF1299" s="45"/>
      <c r="AG1299" s="45"/>
      <c r="AH1299" s="43"/>
      <c r="AI1299" s="43"/>
      <c r="AJ1299" s="43"/>
      <c r="AK1299" s="43"/>
      <c r="AL1299" s="43"/>
      <c r="AM1299" s="43"/>
      <c r="AN1299" s="43"/>
      <c r="AO1299" s="43"/>
      <c r="AP1299" s="43"/>
      <c r="AQ1299" s="43"/>
      <c r="AR1299" s="43"/>
      <c r="AS1299" s="43"/>
      <c r="AT1299" s="43"/>
      <c r="AU1299" s="43"/>
      <c r="AV1299" s="43"/>
      <c r="AW1299" s="43"/>
      <c r="AX1299" s="43"/>
      <c r="AY1299" s="43"/>
      <c r="AZ1299" s="43"/>
      <c r="BA1299" s="43"/>
      <c r="BB1299" s="43"/>
      <c r="BC1299" s="43"/>
      <c r="BD1299" s="43"/>
      <c r="BE1299" s="43"/>
      <c r="BF1299" s="43"/>
      <c r="BG1299" s="43"/>
      <c r="BH1299" s="43"/>
      <c r="BI1299" s="43"/>
      <c r="BJ1299" s="43"/>
      <c r="BK1299" s="43"/>
      <c r="BL1299" s="43"/>
      <c r="BM1299" s="43"/>
      <c r="BN1299" s="43"/>
      <c r="BO1299" s="43"/>
      <c r="BP1299" s="43"/>
      <c r="BQ1299" s="43"/>
      <c r="BR1299" s="43"/>
      <c r="BS1299" s="43"/>
      <c r="BT1299" s="43"/>
      <c r="BU1299" s="43"/>
      <c r="BV1299" s="43"/>
      <c r="BW1299" s="43"/>
      <c r="BX1299" s="43"/>
      <c r="BY1299" s="43"/>
      <c r="BZ1299" s="43"/>
      <c r="CA1299" s="43"/>
      <c r="CB1299" s="43"/>
      <c r="CC1299" s="43"/>
      <c r="CD1299" s="43"/>
      <c r="CE1299" s="43"/>
      <c r="CF1299" s="43"/>
      <c r="CG1299" s="43"/>
      <c r="CH1299" s="43"/>
      <c r="CI1299" s="43"/>
      <c r="CJ1299" s="43"/>
      <c r="CK1299" s="43"/>
      <c r="CL1299" s="43"/>
      <c r="CM1299" s="43"/>
      <c r="CN1299" s="43"/>
      <c r="CO1299" s="43"/>
      <c r="CP1299" s="43"/>
      <c r="CQ1299" s="43"/>
      <c r="CR1299" s="43"/>
      <c r="CS1299" s="43"/>
      <c r="CT1299" s="43"/>
      <c r="CU1299" s="43"/>
      <c r="CV1299" s="43"/>
      <c r="CW1299" s="43"/>
      <c r="CX1299" s="43"/>
    </row>
    <row r="1300" spans="1:102" s="44" customFormat="1" ht="70.5" customHeight="1">
      <c r="A1300" s="86">
        <v>4</v>
      </c>
      <c r="B1300" s="13" t="s">
        <v>100</v>
      </c>
      <c r="C1300" s="124" t="s">
        <v>20</v>
      </c>
      <c r="D1300" s="131" t="s">
        <v>89</v>
      </c>
      <c r="E1300" s="23">
        <v>36.090000000000003</v>
      </c>
      <c r="F1300" s="16">
        <v>10</v>
      </c>
      <c r="G1300" s="96">
        <f t="shared" si="1737"/>
        <v>360.90000000000003</v>
      </c>
      <c r="H1300" s="18">
        <v>44439</v>
      </c>
      <c r="I1300" s="12"/>
      <c r="J1300" s="134"/>
      <c r="K1300" s="141"/>
      <c r="L1300" s="14">
        <f t="shared" si="1738"/>
        <v>0</v>
      </c>
      <c r="M1300" s="141">
        <v>114</v>
      </c>
      <c r="N1300" s="18">
        <v>43864</v>
      </c>
      <c r="O1300" s="16">
        <f t="shared" si="1739"/>
        <v>0</v>
      </c>
      <c r="P1300" s="19">
        <f t="shared" si="1740"/>
        <v>0</v>
      </c>
      <c r="Q1300" s="20"/>
      <c r="R1300" s="17"/>
      <c r="S1300" s="28"/>
      <c r="T1300" s="28"/>
      <c r="U1300" s="16">
        <v>10</v>
      </c>
      <c r="V1300" s="14">
        <f t="shared" si="1741"/>
        <v>360.90000000000003</v>
      </c>
      <c r="W1300" s="71"/>
      <c r="X1300" s="83"/>
      <c r="Y1300" s="3"/>
      <c r="Z1300" s="3"/>
      <c r="AA1300" s="3"/>
      <c r="AB1300" s="43"/>
      <c r="AC1300" s="43"/>
      <c r="AD1300" s="43"/>
      <c r="AE1300" s="43"/>
      <c r="AF1300" s="45"/>
      <c r="AG1300" s="45"/>
      <c r="AH1300" s="43"/>
      <c r="AI1300" s="43"/>
      <c r="AJ1300" s="43"/>
      <c r="AK1300" s="43"/>
      <c r="AL1300" s="43"/>
      <c r="AM1300" s="43"/>
      <c r="AN1300" s="43"/>
      <c r="AO1300" s="43"/>
      <c r="AP1300" s="43"/>
      <c r="AQ1300" s="43"/>
      <c r="AR1300" s="43"/>
      <c r="AS1300" s="43"/>
      <c r="AT1300" s="43"/>
      <c r="AU1300" s="43"/>
      <c r="AV1300" s="43"/>
      <c r="AW1300" s="43"/>
      <c r="AX1300" s="43"/>
      <c r="AY1300" s="43"/>
      <c r="AZ1300" s="43"/>
      <c r="BA1300" s="43"/>
      <c r="BB1300" s="43"/>
      <c r="BC1300" s="43"/>
      <c r="BD1300" s="43"/>
      <c r="BE1300" s="43"/>
      <c r="BF1300" s="43"/>
      <c r="BG1300" s="43"/>
      <c r="BH1300" s="43"/>
      <c r="BI1300" s="43"/>
      <c r="BJ1300" s="43"/>
      <c r="BK1300" s="43"/>
      <c r="BL1300" s="43"/>
      <c r="BM1300" s="43"/>
      <c r="BN1300" s="43"/>
      <c r="BO1300" s="43"/>
      <c r="BP1300" s="43"/>
      <c r="BQ1300" s="43"/>
      <c r="BR1300" s="43"/>
      <c r="BS1300" s="43"/>
      <c r="BT1300" s="43"/>
      <c r="BU1300" s="43"/>
      <c r="BV1300" s="43"/>
      <c r="BW1300" s="43"/>
      <c r="BX1300" s="43"/>
      <c r="BY1300" s="43"/>
      <c r="BZ1300" s="43"/>
      <c r="CA1300" s="43"/>
      <c r="CB1300" s="43"/>
      <c r="CC1300" s="43"/>
      <c r="CD1300" s="43"/>
      <c r="CE1300" s="43"/>
      <c r="CF1300" s="43"/>
      <c r="CG1300" s="43"/>
      <c r="CH1300" s="43"/>
      <c r="CI1300" s="43"/>
      <c r="CJ1300" s="43"/>
      <c r="CK1300" s="43"/>
      <c r="CL1300" s="43"/>
      <c r="CM1300" s="43"/>
      <c r="CN1300" s="43"/>
      <c r="CO1300" s="43"/>
      <c r="CP1300" s="43"/>
      <c r="CQ1300" s="43"/>
      <c r="CR1300" s="43"/>
      <c r="CS1300" s="43"/>
      <c r="CT1300" s="43"/>
      <c r="CU1300" s="43"/>
      <c r="CV1300" s="43"/>
      <c r="CW1300" s="43"/>
      <c r="CX1300" s="43"/>
    </row>
    <row r="1301" spans="1:102" s="44" customFormat="1" ht="36" customHeight="1">
      <c r="A1301" s="108"/>
      <c r="B1301" s="111"/>
      <c r="C1301" s="133"/>
      <c r="D1301" s="132"/>
      <c r="E1301" s="110"/>
      <c r="F1301" s="42">
        <f>SUM(F1297:F1300)</f>
        <v>10</v>
      </c>
      <c r="G1301" s="94">
        <f>SUM(G1297:G1300)</f>
        <v>360.90000000000003</v>
      </c>
      <c r="H1301" s="82"/>
      <c r="I1301" s="104"/>
      <c r="J1301" s="105"/>
      <c r="K1301" s="128">
        <f>SUM(K1297:K1300)</f>
        <v>0</v>
      </c>
      <c r="L1301" s="94">
        <f>SUM(L1297:L1300)</f>
        <v>0</v>
      </c>
      <c r="M1301" s="128"/>
      <c r="N1301" s="82"/>
      <c r="O1301" s="128">
        <f>SUM(O1297:O1300)</f>
        <v>0</v>
      </c>
      <c r="P1301" s="94">
        <f>SUM(P1297:P1300)</f>
        <v>0</v>
      </c>
      <c r="Q1301" s="132"/>
      <c r="R1301" s="38"/>
      <c r="S1301" s="109"/>
      <c r="T1301" s="109"/>
      <c r="U1301" s="42">
        <f>SUM(U1297:U1300)</f>
        <v>10</v>
      </c>
      <c r="V1301" s="94">
        <f>SUM(V1297:V1300)</f>
        <v>360.90000000000003</v>
      </c>
      <c r="W1301" s="91"/>
      <c r="X1301" s="83"/>
      <c r="Y1301" s="3"/>
      <c r="Z1301" s="3"/>
      <c r="AA1301" s="3"/>
      <c r="AB1301" s="43"/>
      <c r="AC1301" s="43"/>
      <c r="AD1301" s="43"/>
      <c r="AE1301" s="43"/>
      <c r="AF1301" s="45"/>
      <c r="AG1301" s="45"/>
      <c r="AH1301" s="43"/>
      <c r="AI1301" s="43"/>
      <c r="AJ1301" s="43"/>
      <c r="AK1301" s="43"/>
      <c r="AL1301" s="43"/>
      <c r="AM1301" s="43"/>
      <c r="AN1301" s="43"/>
      <c r="AO1301" s="43"/>
      <c r="AP1301" s="43"/>
      <c r="AQ1301" s="43"/>
      <c r="AR1301" s="43"/>
      <c r="AS1301" s="43"/>
      <c r="AT1301" s="43"/>
      <c r="AU1301" s="43"/>
      <c r="AV1301" s="43"/>
      <c r="AW1301" s="43"/>
      <c r="AX1301" s="43"/>
      <c r="AY1301" s="43"/>
      <c r="AZ1301" s="43"/>
      <c r="BA1301" s="43"/>
      <c r="BB1301" s="43"/>
      <c r="BC1301" s="43"/>
      <c r="BD1301" s="43"/>
      <c r="BE1301" s="43"/>
      <c r="BF1301" s="43"/>
      <c r="BG1301" s="43"/>
      <c r="BH1301" s="43"/>
      <c r="BI1301" s="43"/>
      <c r="BJ1301" s="43"/>
      <c r="BK1301" s="43"/>
      <c r="BL1301" s="43"/>
      <c r="BM1301" s="43"/>
      <c r="BN1301" s="43"/>
      <c r="BO1301" s="43"/>
      <c r="BP1301" s="43"/>
      <c r="BQ1301" s="43"/>
      <c r="BR1301" s="43"/>
      <c r="BS1301" s="43"/>
      <c r="BT1301" s="43"/>
      <c r="BU1301" s="43"/>
      <c r="BV1301" s="43"/>
      <c r="BW1301" s="43"/>
      <c r="BX1301" s="43"/>
      <c r="BY1301" s="43"/>
      <c r="BZ1301" s="43"/>
      <c r="CA1301" s="43"/>
      <c r="CB1301" s="43"/>
      <c r="CC1301" s="43"/>
      <c r="CD1301" s="43"/>
      <c r="CE1301" s="43"/>
      <c r="CF1301" s="43"/>
      <c r="CG1301" s="43"/>
      <c r="CH1301" s="43"/>
      <c r="CI1301" s="43"/>
      <c r="CJ1301" s="43"/>
      <c r="CK1301" s="43"/>
      <c r="CL1301" s="43"/>
      <c r="CM1301" s="43"/>
      <c r="CN1301" s="43"/>
      <c r="CO1301" s="43"/>
      <c r="CP1301" s="43"/>
      <c r="CQ1301" s="43"/>
      <c r="CR1301" s="43"/>
      <c r="CS1301" s="43"/>
      <c r="CT1301" s="43"/>
      <c r="CU1301" s="43"/>
      <c r="CV1301" s="43"/>
      <c r="CW1301" s="43"/>
      <c r="CX1301" s="43"/>
    </row>
    <row r="1302" spans="1:102" s="44" customFormat="1" ht="36" customHeight="1">
      <c r="A1302" s="211" t="s">
        <v>149</v>
      </c>
      <c r="B1302" s="212"/>
      <c r="C1302" s="212"/>
      <c r="D1302" s="212"/>
      <c r="E1302" s="212"/>
      <c r="F1302" s="212"/>
      <c r="G1302" s="212"/>
      <c r="H1302" s="212"/>
      <c r="I1302" s="212"/>
      <c r="J1302" s="212"/>
      <c r="K1302" s="212"/>
      <c r="L1302" s="212"/>
      <c r="M1302" s="212"/>
      <c r="N1302" s="212"/>
      <c r="O1302" s="212"/>
      <c r="P1302" s="212"/>
      <c r="Q1302" s="212"/>
      <c r="R1302" s="212"/>
      <c r="S1302" s="212"/>
      <c r="T1302" s="212"/>
      <c r="U1302" s="212"/>
      <c r="V1302" s="213"/>
      <c r="W1302" s="112"/>
      <c r="X1302" s="83"/>
      <c r="Y1302" s="3"/>
      <c r="Z1302" s="3"/>
      <c r="AA1302" s="3"/>
      <c r="AB1302" s="43"/>
      <c r="AC1302" s="43"/>
      <c r="AD1302" s="43"/>
      <c r="AE1302" s="43"/>
      <c r="AF1302" s="45"/>
      <c r="AG1302" s="45"/>
      <c r="AH1302" s="43"/>
      <c r="AI1302" s="43"/>
      <c r="AJ1302" s="43"/>
      <c r="AK1302" s="43"/>
      <c r="AL1302" s="43"/>
      <c r="AM1302" s="43"/>
      <c r="AN1302" s="43"/>
      <c r="AO1302" s="43"/>
      <c r="AP1302" s="43"/>
      <c r="AQ1302" s="43"/>
      <c r="AR1302" s="43"/>
      <c r="AS1302" s="43"/>
      <c r="AT1302" s="43"/>
      <c r="AU1302" s="43"/>
      <c r="AV1302" s="43"/>
      <c r="AW1302" s="43"/>
      <c r="AX1302" s="43"/>
      <c r="AY1302" s="43"/>
      <c r="AZ1302" s="43"/>
      <c r="BA1302" s="43"/>
      <c r="BB1302" s="43"/>
      <c r="BC1302" s="43"/>
      <c r="BD1302" s="43"/>
      <c r="BE1302" s="43"/>
      <c r="BF1302" s="43"/>
      <c r="BG1302" s="43"/>
      <c r="BH1302" s="43"/>
      <c r="BI1302" s="43"/>
      <c r="BJ1302" s="43"/>
      <c r="BK1302" s="43"/>
      <c r="BL1302" s="43"/>
      <c r="BM1302" s="43"/>
      <c r="BN1302" s="43"/>
      <c r="BO1302" s="43"/>
      <c r="BP1302" s="43"/>
      <c r="BQ1302" s="43"/>
      <c r="BR1302" s="43"/>
      <c r="BS1302" s="43"/>
      <c r="BT1302" s="43"/>
      <c r="BU1302" s="43"/>
      <c r="BV1302" s="43"/>
      <c r="BW1302" s="43"/>
      <c r="BX1302" s="43"/>
      <c r="BY1302" s="43"/>
      <c r="BZ1302" s="43"/>
      <c r="CA1302" s="43"/>
      <c r="CB1302" s="43"/>
      <c r="CC1302" s="43"/>
      <c r="CD1302" s="43"/>
      <c r="CE1302" s="43"/>
      <c r="CF1302" s="43"/>
      <c r="CG1302" s="43"/>
      <c r="CH1302" s="43"/>
      <c r="CI1302" s="43"/>
      <c r="CJ1302" s="43"/>
      <c r="CK1302" s="43"/>
      <c r="CL1302" s="43"/>
      <c r="CM1302" s="43"/>
      <c r="CN1302" s="43"/>
      <c r="CO1302" s="43"/>
      <c r="CP1302" s="43"/>
      <c r="CQ1302" s="43"/>
      <c r="CR1302" s="43"/>
      <c r="CS1302" s="43"/>
      <c r="CT1302" s="43"/>
      <c r="CU1302" s="43"/>
      <c r="CV1302" s="43"/>
      <c r="CW1302" s="43"/>
      <c r="CX1302" s="43"/>
    </row>
    <row r="1303" spans="1:102" s="44" customFormat="1" ht="36" customHeight="1">
      <c r="A1303" s="86">
        <v>1</v>
      </c>
      <c r="B1303" s="13" t="s">
        <v>39</v>
      </c>
      <c r="C1303" s="14" t="s">
        <v>20</v>
      </c>
      <c r="D1303" s="131" t="s">
        <v>72</v>
      </c>
      <c r="E1303" s="135">
        <v>3.2789999999999999</v>
      </c>
      <c r="F1303" s="16">
        <v>0</v>
      </c>
      <c r="G1303" s="96">
        <f t="shared" ref="G1303:G1316" si="1742">F1303*E1303</f>
        <v>0</v>
      </c>
      <c r="H1303" s="18">
        <v>44347</v>
      </c>
      <c r="I1303" s="12"/>
      <c r="J1303" s="134"/>
      <c r="K1303" s="141"/>
      <c r="L1303" s="14">
        <f t="shared" ref="L1303:L1316" si="1743">K1303*E1303</f>
        <v>0</v>
      </c>
      <c r="M1303" s="141">
        <v>958</v>
      </c>
      <c r="N1303" s="18">
        <v>44091</v>
      </c>
      <c r="O1303" s="16">
        <f t="shared" ref="O1303" si="1744">F1303-U1303</f>
        <v>0</v>
      </c>
      <c r="P1303" s="19">
        <f t="shared" ref="P1303" si="1745">O1303*E1303</f>
        <v>0</v>
      </c>
      <c r="Q1303" s="131"/>
      <c r="R1303" s="17"/>
      <c r="S1303" s="28"/>
      <c r="T1303" s="28"/>
      <c r="U1303" s="16">
        <v>0</v>
      </c>
      <c r="V1303" s="14">
        <f t="shared" ref="V1303:V1316" si="1746">U1303*E1303</f>
        <v>0</v>
      </c>
      <c r="W1303" s="71"/>
      <c r="X1303" s="83">
        <f t="shared" ref="X1303:X1316" si="1747">SUM(U1303:V1303)</f>
        <v>0</v>
      </c>
      <c r="Y1303" s="3"/>
      <c r="Z1303" s="3"/>
      <c r="AA1303" s="3"/>
      <c r="AB1303" s="43"/>
      <c r="AC1303" s="43"/>
      <c r="AD1303" s="43"/>
      <c r="AE1303" s="43"/>
      <c r="AF1303" s="45"/>
      <c r="AG1303" s="45"/>
      <c r="AH1303" s="43"/>
      <c r="AI1303" s="43"/>
      <c r="AJ1303" s="43"/>
      <c r="AK1303" s="43"/>
      <c r="AL1303" s="43"/>
      <c r="AM1303" s="43"/>
      <c r="AN1303" s="43"/>
      <c r="AO1303" s="43"/>
      <c r="AP1303" s="43"/>
      <c r="AQ1303" s="43"/>
      <c r="AR1303" s="43"/>
      <c r="AS1303" s="43"/>
      <c r="AT1303" s="43"/>
      <c r="AU1303" s="43"/>
      <c r="AV1303" s="43"/>
      <c r="AW1303" s="43"/>
      <c r="AX1303" s="43"/>
      <c r="AY1303" s="43"/>
      <c r="AZ1303" s="43"/>
      <c r="BA1303" s="43"/>
      <c r="BB1303" s="43"/>
      <c r="BC1303" s="43"/>
      <c r="BD1303" s="43"/>
      <c r="BE1303" s="43"/>
      <c r="BF1303" s="43"/>
      <c r="BG1303" s="43"/>
      <c r="BH1303" s="43"/>
      <c r="BI1303" s="43"/>
      <c r="BJ1303" s="43"/>
      <c r="BK1303" s="43"/>
      <c r="BL1303" s="43"/>
      <c r="BM1303" s="43"/>
      <c r="BN1303" s="43"/>
      <c r="BO1303" s="43"/>
      <c r="BP1303" s="43"/>
      <c r="BQ1303" s="43"/>
      <c r="BR1303" s="43"/>
      <c r="BS1303" s="43"/>
      <c r="BT1303" s="43"/>
      <c r="BU1303" s="43"/>
      <c r="BV1303" s="43"/>
      <c r="BW1303" s="43"/>
      <c r="BX1303" s="43"/>
      <c r="BY1303" s="43"/>
      <c r="BZ1303" s="43"/>
      <c r="CA1303" s="43"/>
      <c r="CB1303" s="43"/>
      <c r="CC1303" s="43"/>
      <c r="CD1303" s="43"/>
      <c r="CE1303" s="43"/>
      <c r="CF1303" s="43"/>
      <c r="CG1303" s="43"/>
      <c r="CH1303" s="43"/>
      <c r="CI1303" s="43"/>
      <c r="CJ1303" s="43"/>
      <c r="CK1303" s="43"/>
      <c r="CL1303" s="43"/>
      <c r="CM1303" s="43"/>
      <c r="CN1303" s="43"/>
      <c r="CO1303" s="43"/>
      <c r="CP1303" s="43"/>
      <c r="CQ1303" s="43"/>
      <c r="CR1303" s="43"/>
      <c r="CS1303" s="43"/>
      <c r="CT1303" s="43"/>
      <c r="CU1303" s="43"/>
      <c r="CV1303" s="43"/>
      <c r="CW1303" s="43"/>
      <c r="CX1303" s="43"/>
    </row>
    <row r="1304" spans="1:102" ht="49.5" customHeight="1">
      <c r="A1304" s="86">
        <v>2</v>
      </c>
      <c r="B1304" s="13" t="s">
        <v>197</v>
      </c>
      <c r="C1304" s="14" t="s">
        <v>20</v>
      </c>
      <c r="D1304" s="131" t="s">
        <v>177</v>
      </c>
      <c r="E1304" s="23">
        <v>4.6639999999999997</v>
      </c>
      <c r="F1304" s="16">
        <v>0</v>
      </c>
      <c r="G1304" s="17">
        <f>F1304*E1304</f>
        <v>0</v>
      </c>
      <c r="H1304" s="18">
        <v>45107</v>
      </c>
      <c r="I1304" s="12">
        <v>44364</v>
      </c>
      <c r="J1304" s="134">
        <v>1697</v>
      </c>
      <c r="K1304" s="34">
        <v>30</v>
      </c>
      <c r="L1304" s="14">
        <f>K1304*E1304</f>
        <v>139.91999999999999</v>
      </c>
      <c r="M1304" s="141">
        <v>701</v>
      </c>
      <c r="N1304" s="18">
        <v>44362</v>
      </c>
      <c r="O1304" s="16">
        <f>K1304-U1304</f>
        <v>10</v>
      </c>
      <c r="P1304" s="19">
        <f>O1304*E1304</f>
        <v>46.64</v>
      </c>
      <c r="Q1304" s="20"/>
      <c r="R1304" s="17"/>
      <c r="S1304" s="14"/>
      <c r="T1304" s="14"/>
      <c r="U1304" s="16">
        <v>20</v>
      </c>
      <c r="V1304" s="14">
        <f t="shared" si="1746"/>
        <v>93.28</v>
      </c>
      <c r="W1304" s="71"/>
      <c r="Y1304" s="21">
        <f>G1304-V1304</f>
        <v>-93.28</v>
      </c>
      <c r="AE1304" s="22"/>
      <c r="AF1304" s="22"/>
    </row>
    <row r="1305" spans="1:102" ht="25.5" customHeight="1">
      <c r="A1305" s="86">
        <v>3</v>
      </c>
      <c r="B1305" s="13" t="s">
        <v>40</v>
      </c>
      <c r="C1305" s="14" t="s">
        <v>20</v>
      </c>
      <c r="D1305" s="131" t="s">
        <v>136</v>
      </c>
      <c r="E1305" s="15">
        <v>5.8849999999999998</v>
      </c>
      <c r="F1305" s="16">
        <v>20</v>
      </c>
      <c r="G1305" s="17">
        <f t="shared" si="1742"/>
        <v>117.69999999999999</v>
      </c>
      <c r="H1305" s="18">
        <v>44926</v>
      </c>
      <c r="I1305" s="12"/>
      <c r="J1305" s="134"/>
      <c r="K1305" s="141"/>
      <c r="L1305" s="14">
        <f t="shared" si="1743"/>
        <v>0</v>
      </c>
      <c r="M1305" s="134">
        <v>1318</v>
      </c>
      <c r="N1305" s="18">
        <v>44160</v>
      </c>
      <c r="O1305" s="16">
        <f t="shared" ref="O1305:O1316" si="1748">F1305-U1305</f>
        <v>0</v>
      </c>
      <c r="P1305" s="19">
        <f t="shared" ref="P1305:P1316" si="1749">O1305*E1305</f>
        <v>0</v>
      </c>
      <c r="Q1305" s="20"/>
      <c r="R1305" s="17"/>
      <c r="S1305" s="14"/>
      <c r="T1305" s="14"/>
      <c r="U1305" s="16">
        <v>20</v>
      </c>
      <c r="V1305" s="14">
        <f t="shared" si="1746"/>
        <v>117.69999999999999</v>
      </c>
      <c r="W1305" s="71"/>
      <c r="X1305" s="83">
        <f t="shared" si="1747"/>
        <v>137.69999999999999</v>
      </c>
      <c r="AF1305" s="22"/>
      <c r="AG1305" s="22"/>
      <c r="AH1305" s="6"/>
      <c r="AI1305" s="6"/>
      <c r="AJ1305" s="6"/>
      <c r="AK1305" s="6"/>
      <c r="AL1305" s="6"/>
      <c r="AM1305" s="6"/>
      <c r="AN1305" s="6"/>
      <c r="AO1305" s="6"/>
      <c r="AP1305" s="6"/>
      <c r="AQ1305" s="6"/>
      <c r="AR1305" s="6"/>
      <c r="AS1305" s="6"/>
      <c r="AT1305" s="6"/>
      <c r="AU1305" s="6"/>
      <c r="AV1305" s="6"/>
      <c r="AW1305" s="6"/>
      <c r="AX1305" s="6"/>
      <c r="AY1305" s="6"/>
      <c r="AZ1305" s="6"/>
      <c r="BA1305" s="6"/>
      <c r="BB1305" s="6"/>
      <c r="BC1305" s="6"/>
      <c r="BD1305" s="6"/>
      <c r="BE1305" s="6"/>
      <c r="BF1305" s="6"/>
      <c r="BG1305" s="6"/>
      <c r="BH1305" s="6"/>
      <c r="BI1305" s="6"/>
      <c r="BJ1305" s="6"/>
      <c r="BK1305" s="6"/>
      <c r="BL1305" s="6"/>
      <c r="BM1305" s="6"/>
      <c r="BN1305" s="6"/>
      <c r="BO1305" s="6"/>
      <c r="BP1305" s="6"/>
      <c r="BQ1305" s="6"/>
      <c r="BR1305" s="6"/>
      <c r="BS1305" s="6"/>
      <c r="BT1305" s="6"/>
      <c r="BU1305" s="6"/>
      <c r="BV1305" s="6"/>
      <c r="BW1305" s="6"/>
      <c r="BX1305" s="6"/>
      <c r="BY1305" s="6"/>
      <c r="BZ1305" s="6"/>
      <c r="CA1305" s="6"/>
      <c r="CB1305" s="6"/>
      <c r="CC1305" s="6"/>
      <c r="CD1305" s="6"/>
      <c r="CE1305" s="6"/>
      <c r="CF1305" s="6"/>
      <c r="CG1305" s="6"/>
      <c r="CH1305" s="6"/>
      <c r="CI1305" s="6"/>
      <c r="CJ1305" s="6"/>
      <c r="CK1305" s="6"/>
      <c r="CL1305" s="6"/>
      <c r="CM1305" s="6"/>
      <c r="CN1305" s="6"/>
      <c r="CO1305" s="6"/>
      <c r="CP1305" s="6"/>
      <c r="CQ1305" s="6"/>
      <c r="CR1305" s="6"/>
      <c r="CS1305" s="6"/>
      <c r="CT1305" s="6"/>
      <c r="CU1305" s="6"/>
      <c r="CV1305" s="6"/>
      <c r="CW1305" s="6"/>
      <c r="CX1305" s="6"/>
    </row>
    <row r="1306" spans="1:102" s="27" customFormat="1" ht="47.25" customHeight="1">
      <c r="A1306" s="86">
        <v>4</v>
      </c>
      <c r="B1306" s="13" t="s">
        <v>40</v>
      </c>
      <c r="C1306" s="14" t="s">
        <v>20</v>
      </c>
      <c r="D1306" s="131" t="s">
        <v>189</v>
      </c>
      <c r="E1306" s="23">
        <v>5.7190000000000003</v>
      </c>
      <c r="F1306" s="141">
        <v>0</v>
      </c>
      <c r="G1306" s="17">
        <f>F1306*E1306</f>
        <v>0</v>
      </c>
      <c r="H1306" s="18">
        <v>44926</v>
      </c>
      <c r="I1306" s="12">
        <v>44364</v>
      </c>
      <c r="J1306" s="134">
        <v>1697</v>
      </c>
      <c r="K1306" s="141">
        <v>10</v>
      </c>
      <c r="L1306" s="14">
        <f>K1306*E1306</f>
        <v>57.190000000000005</v>
      </c>
      <c r="M1306" s="141">
        <v>701</v>
      </c>
      <c r="N1306" s="18">
        <v>44362</v>
      </c>
      <c r="O1306" s="16">
        <f>K1306-U1306</f>
        <v>0</v>
      </c>
      <c r="P1306" s="19">
        <f>O1306*E1306</f>
        <v>0</v>
      </c>
      <c r="Q1306" s="97"/>
      <c r="R1306" s="14"/>
      <c r="S1306" s="14"/>
      <c r="T1306" s="14"/>
      <c r="U1306" s="141">
        <f>K1306</f>
        <v>10</v>
      </c>
      <c r="V1306" s="14">
        <f>U1306*E1306</f>
        <v>57.190000000000005</v>
      </c>
      <c r="W1306" s="71"/>
      <c r="X1306" s="156">
        <f>G1306-V1306</f>
        <v>-57.190000000000005</v>
      </c>
      <c r="Y1306" s="25"/>
      <c r="Z1306" s="25"/>
      <c r="AA1306" s="25"/>
      <c r="AB1306" s="26"/>
      <c r="AC1306" s="26"/>
      <c r="AD1306" s="26"/>
      <c r="AE1306" s="26"/>
      <c r="AF1306" s="157"/>
      <c r="AG1306" s="157"/>
    </row>
    <row r="1307" spans="1:102" ht="50.25" customHeight="1">
      <c r="A1307" s="86">
        <v>5</v>
      </c>
      <c r="B1307" s="13" t="s">
        <v>45</v>
      </c>
      <c r="C1307" s="14" t="s">
        <v>20</v>
      </c>
      <c r="D1307" s="131" t="s">
        <v>186</v>
      </c>
      <c r="E1307" s="96">
        <v>5.4130000000000003</v>
      </c>
      <c r="F1307" s="16">
        <v>0</v>
      </c>
      <c r="G1307" s="96">
        <f t="shared" si="1742"/>
        <v>0</v>
      </c>
      <c r="H1307" s="18">
        <v>44804</v>
      </c>
      <c r="I1307" s="12">
        <v>44364</v>
      </c>
      <c r="J1307" s="134">
        <v>1697</v>
      </c>
      <c r="K1307" s="141">
        <v>40</v>
      </c>
      <c r="L1307" s="14">
        <f t="shared" si="1743"/>
        <v>216.52</v>
      </c>
      <c r="M1307" s="141">
        <v>701</v>
      </c>
      <c r="N1307" s="18">
        <v>44362</v>
      </c>
      <c r="O1307" s="16">
        <f>K1307-U1307</f>
        <v>0</v>
      </c>
      <c r="P1307" s="19">
        <f t="shared" si="1749"/>
        <v>0</v>
      </c>
      <c r="Q1307" s="20"/>
      <c r="R1307" s="17"/>
      <c r="S1307" s="14"/>
      <c r="T1307" s="14"/>
      <c r="U1307" s="16">
        <f>K1307</f>
        <v>40</v>
      </c>
      <c r="V1307" s="14">
        <f t="shared" si="1746"/>
        <v>216.52</v>
      </c>
      <c r="W1307" s="71"/>
      <c r="X1307" s="83"/>
      <c r="AF1307" s="22"/>
      <c r="AG1307" s="22"/>
    </row>
    <row r="1308" spans="1:102" s="44" customFormat="1" ht="36" customHeight="1">
      <c r="A1308" s="86">
        <v>6</v>
      </c>
      <c r="B1308" s="13" t="s">
        <v>35</v>
      </c>
      <c r="C1308" s="14" t="s">
        <v>20</v>
      </c>
      <c r="D1308" s="131" t="s">
        <v>74</v>
      </c>
      <c r="E1308" s="14">
        <v>16.91</v>
      </c>
      <c r="F1308" s="144">
        <v>0</v>
      </c>
      <c r="G1308" s="96">
        <f t="shared" si="1742"/>
        <v>0</v>
      </c>
      <c r="H1308" s="18">
        <v>44330</v>
      </c>
      <c r="I1308" s="12"/>
      <c r="J1308" s="134"/>
      <c r="K1308" s="141"/>
      <c r="L1308" s="14">
        <f t="shared" si="1743"/>
        <v>0</v>
      </c>
      <c r="M1308" s="141">
        <v>958</v>
      </c>
      <c r="N1308" s="18">
        <v>44091</v>
      </c>
      <c r="O1308" s="16">
        <f t="shared" si="1748"/>
        <v>0</v>
      </c>
      <c r="P1308" s="19">
        <f t="shared" si="1749"/>
        <v>0</v>
      </c>
      <c r="Q1308" s="131"/>
      <c r="R1308" s="131"/>
      <c r="S1308" s="131"/>
      <c r="T1308" s="131"/>
      <c r="U1308" s="144">
        <v>0</v>
      </c>
      <c r="V1308" s="14">
        <f t="shared" si="1746"/>
        <v>0</v>
      </c>
      <c r="W1308" s="71"/>
      <c r="X1308" s="83">
        <f t="shared" si="1747"/>
        <v>0</v>
      </c>
      <c r="Y1308" s="3"/>
      <c r="Z1308" s="3"/>
      <c r="AA1308" s="3"/>
      <c r="AB1308" s="43"/>
      <c r="AC1308" s="43"/>
      <c r="AD1308" s="43"/>
      <c r="AE1308" s="43"/>
      <c r="AF1308" s="45"/>
      <c r="AG1308" s="45"/>
      <c r="AH1308" s="43"/>
      <c r="AI1308" s="43"/>
      <c r="AJ1308" s="43"/>
      <c r="AK1308" s="43"/>
      <c r="AL1308" s="43"/>
      <c r="AM1308" s="43"/>
      <c r="AN1308" s="43"/>
      <c r="AO1308" s="43"/>
      <c r="AP1308" s="43"/>
      <c r="AQ1308" s="43"/>
      <c r="AR1308" s="43"/>
      <c r="AS1308" s="43"/>
      <c r="AT1308" s="43"/>
      <c r="AU1308" s="43"/>
      <c r="AV1308" s="43"/>
      <c r="AW1308" s="43"/>
      <c r="AX1308" s="43"/>
      <c r="AY1308" s="43"/>
      <c r="AZ1308" s="43"/>
      <c r="BA1308" s="43"/>
      <c r="BB1308" s="43"/>
      <c r="BC1308" s="43"/>
      <c r="BD1308" s="43"/>
      <c r="BE1308" s="43"/>
      <c r="BF1308" s="43"/>
      <c r="BG1308" s="43"/>
      <c r="BH1308" s="43"/>
      <c r="BI1308" s="43"/>
      <c r="BJ1308" s="43"/>
      <c r="BK1308" s="43"/>
      <c r="BL1308" s="43"/>
      <c r="BM1308" s="43"/>
      <c r="BN1308" s="43"/>
      <c r="BO1308" s="43"/>
      <c r="BP1308" s="43"/>
      <c r="BQ1308" s="43"/>
      <c r="BR1308" s="43"/>
      <c r="BS1308" s="43"/>
      <c r="BT1308" s="43"/>
      <c r="BU1308" s="43"/>
      <c r="BV1308" s="43"/>
      <c r="BW1308" s="43"/>
      <c r="BX1308" s="43"/>
      <c r="BY1308" s="43"/>
      <c r="BZ1308" s="43"/>
      <c r="CA1308" s="43"/>
      <c r="CB1308" s="43"/>
      <c r="CC1308" s="43"/>
      <c r="CD1308" s="43"/>
      <c r="CE1308" s="43"/>
      <c r="CF1308" s="43"/>
      <c r="CG1308" s="43"/>
      <c r="CH1308" s="43"/>
      <c r="CI1308" s="43"/>
      <c r="CJ1308" s="43"/>
      <c r="CK1308" s="43"/>
      <c r="CL1308" s="43"/>
      <c r="CM1308" s="43"/>
      <c r="CN1308" s="43"/>
      <c r="CO1308" s="43"/>
      <c r="CP1308" s="43"/>
      <c r="CQ1308" s="43"/>
      <c r="CR1308" s="43"/>
      <c r="CS1308" s="43"/>
      <c r="CT1308" s="43"/>
      <c r="CU1308" s="43"/>
      <c r="CV1308" s="43"/>
      <c r="CW1308" s="43"/>
      <c r="CX1308" s="43"/>
    </row>
    <row r="1309" spans="1:102" ht="31.5" customHeight="1">
      <c r="A1309" s="86">
        <v>7</v>
      </c>
      <c r="B1309" s="13" t="s">
        <v>35</v>
      </c>
      <c r="C1309" s="14" t="s">
        <v>20</v>
      </c>
      <c r="D1309" s="131" t="s">
        <v>202</v>
      </c>
      <c r="E1309" s="14">
        <v>20.27</v>
      </c>
      <c r="F1309" s="131">
        <v>0</v>
      </c>
      <c r="G1309" s="17">
        <f>F1309*E1309</f>
        <v>0</v>
      </c>
      <c r="H1309" s="18">
        <v>45091</v>
      </c>
      <c r="I1309" s="12">
        <v>44364</v>
      </c>
      <c r="J1309" s="134">
        <v>1697</v>
      </c>
      <c r="K1309" s="141">
        <v>40</v>
      </c>
      <c r="L1309" s="17">
        <f>K1309*E1309</f>
        <v>810.8</v>
      </c>
      <c r="M1309" s="141">
        <v>701</v>
      </c>
      <c r="N1309" s="18">
        <v>44362</v>
      </c>
      <c r="O1309" s="16">
        <f>K1309-U1309</f>
        <v>0</v>
      </c>
      <c r="P1309" s="96">
        <f t="shared" si="1749"/>
        <v>0</v>
      </c>
      <c r="Q1309" s="131"/>
      <c r="R1309" s="131"/>
      <c r="S1309" s="131"/>
      <c r="T1309" s="131"/>
      <c r="U1309" s="131">
        <f>K1309</f>
        <v>40</v>
      </c>
      <c r="V1309" s="17">
        <f>U1309*E1309</f>
        <v>810.8</v>
      </c>
      <c r="W1309" s="81"/>
      <c r="X1309" s="83"/>
      <c r="AF1309" s="22"/>
      <c r="AG1309" s="22"/>
    </row>
    <row r="1310" spans="1:102" ht="38.25" customHeight="1">
      <c r="A1310" s="86">
        <v>8</v>
      </c>
      <c r="B1310" s="13" t="s">
        <v>44</v>
      </c>
      <c r="C1310" s="14" t="s">
        <v>20</v>
      </c>
      <c r="D1310" s="131" t="s">
        <v>144</v>
      </c>
      <c r="E1310" s="96">
        <v>59.100999999999999</v>
      </c>
      <c r="F1310" s="141">
        <v>10</v>
      </c>
      <c r="G1310" s="96">
        <f>F1310*E1310</f>
        <v>591.01</v>
      </c>
      <c r="H1310" s="18">
        <v>44469</v>
      </c>
      <c r="I1310" s="12"/>
      <c r="J1310" s="134"/>
      <c r="K1310" s="141"/>
      <c r="L1310" s="14">
        <f t="shared" si="1743"/>
        <v>0</v>
      </c>
      <c r="M1310" s="134">
        <v>1318</v>
      </c>
      <c r="N1310" s="18">
        <v>44160</v>
      </c>
      <c r="O1310" s="16">
        <f t="shared" si="1748"/>
        <v>10</v>
      </c>
      <c r="P1310" s="19">
        <f t="shared" si="1749"/>
        <v>591.01</v>
      </c>
      <c r="Q1310" s="97"/>
      <c r="R1310" s="14"/>
      <c r="S1310" s="14"/>
      <c r="T1310" s="14"/>
      <c r="U1310" s="141">
        <v>0</v>
      </c>
      <c r="V1310" s="14">
        <f t="shared" si="1746"/>
        <v>0</v>
      </c>
      <c r="W1310" s="71"/>
      <c r="X1310" s="83">
        <f t="shared" si="1747"/>
        <v>0</v>
      </c>
      <c r="AF1310" s="22"/>
      <c r="AG1310" s="22"/>
    </row>
    <row r="1311" spans="1:102" ht="38.25" customHeight="1">
      <c r="A1311" s="86">
        <v>9</v>
      </c>
      <c r="B1311" s="13" t="s">
        <v>44</v>
      </c>
      <c r="C1311" s="14" t="s">
        <v>20</v>
      </c>
      <c r="D1311" s="131" t="s">
        <v>144</v>
      </c>
      <c r="E1311" s="96">
        <v>59.100999999999999</v>
      </c>
      <c r="F1311" s="141">
        <v>0</v>
      </c>
      <c r="G1311" s="96">
        <f t="shared" ref="G1311" si="1750">F1311*E1311</f>
        <v>0</v>
      </c>
      <c r="H1311" s="18">
        <v>44469</v>
      </c>
      <c r="I1311" s="12">
        <v>44364</v>
      </c>
      <c r="J1311" s="134">
        <v>1697</v>
      </c>
      <c r="K1311" s="141">
        <v>20</v>
      </c>
      <c r="L1311" s="14">
        <f t="shared" si="1743"/>
        <v>1182.02</v>
      </c>
      <c r="M1311" s="141">
        <v>701</v>
      </c>
      <c r="N1311" s="18">
        <v>44362</v>
      </c>
      <c r="O1311" s="16">
        <f>K1311-U1311</f>
        <v>0</v>
      </c>
      <c r="P1311" s="19">
        <f t="shared" si="1749"/>
        <v>0</v>
      </c>
      <c r="Q1311" s="97"/>
      <c r="R1311" s="14"/>
      <c r="S1311" s="14"/>
      <c r="T1311" s="14"/>
      <c r="U1311" s="141">
        <f>K1311</f>
        <v>20</v>
      </c>
      <c r="V1311" s="14">
        <f t="shared" si="1746"/>
        <v>1182.02</v>
      </c>
      <c r="W1311" s="71"/>
      <c r="X1311" s="83">
        <f>G1311-V1311</f>
        <v>-1182.02</v>
      </c>
      <c r="AF1311" s="22"/>
      <c r="AG1311" s="22"/>
      <c r="AH1311" s="6"/>
      <c r="AI1311" s="6"/>
      <c r="AJ1311" s="6"/>
      <c r="AK1311" s="6"/>
      <c r="AL1311" s="6"/>
      <c r="AM1311" s="6"/>
      <c r="AN1311" s="6"/>
      <c r="AO1311" s="6"/>
      <c r="AP1311" s="6"/>
      <c r="AQ1311" s="6"/>
      <c r="AR1311" s="6"/>
      <c r="AS1311" s="6"/>
      <c r="AT1311" s="6"/>
      <c r="AU1311" s="6"/>
      <c r="AV1311" s="6"/>
      <c r="AW1311" s="6"/>
      <c r="AX1311" s="6"/>
      <c r="AY1311" s="6"/>
      <c r="AZ1311" s="6"/>
      <c r="BA1311" s="6"/>
      <c r="BB1311" s="6"/>
      <c r="BC1311" s="6"/>
      <c r="BD1311" s="6"/>
      <c r="BE1311" s="6"/>
      <c r="BF1311" s="6"/>
      <c r="BG1311" s="6"/>
      <c r="BH1311" s="6"/>
      <c r="BI1311" s="6"/>
      <c r="BJ1311" s="6"/>
      <c r="BK1311" s="6"/>
      <c r="BL1311" s="6"/>
      <c r="BM1311" s="6"/>
      <c r="BN1311" s="6"/>
      <c r="BO1311" s="6"/>
      <c r="BP1311" s="6"/>
      <c r="BQ1311" s="6"/>
      <c r="BR1311" s="6"/>
      <c r="BS1311" s="6"/>
      <c r="BT1311" s="6"/>
      <c r="BU1311" s="6"/>
      <c r="BV1311" s="6"/>
      <c r="BW1311" s="6"/>
      <c r="BX1311" s="6"/>
      <c r="BY1311" s="6"/>
      <c r="BZ1311" s="6"/>
      <c r="CA1311" s="6"/>
      <c r="CB1311" s="6"/>
      <c r="CC1311" s="6"/>
      <c r="CD1311" s="6"/>
      <c r="CE1311" s="6"/>
      <c r="CF1311" s="6"/>
      <c r="CG1311" s="6"/>
      <c r="CH1311" s="6"/>
      <c r="CI1311" s="6"/>
      <c r="CJ1311" s="6"/>
      <c r="CK1311" s="6"/>
      <c r="CL1311" s="6"/>
      <c r="CM1311" s="6"/>
      <c r="CN1311" s="6"/>
      <c r="CO1311" s="6"/>
      <c r="CP1311" s="6"/>
      <c r="CQ1311" s="6"/>
      <c r="CR1311" s="6"/>
      <c r="CS1311" s="6"/>
      <c r="CT1311" s="6"/>
      <c r="CU1311" s="6"/>
      <c r="CV1311" s="6"/>
      <c r="CW1311" s="6"/>
      <c r="CX1311" s="6"/>
    </row>
    <row r="1312" spans="1:102" s="44" customFormat="1" ht="51.75" customHeight="1">
      <c r="A1312" s="86">
        <v>10</v>
      </c>
      <c r="B1312" s="13" t="s">
        <v>100</v>
      </c>
      <c r="C1312" s="124" t="s">
        <v>20</v>
      </c>
      <c r="D1312" s="131" t="s">
        <v>89</v>
      </c>
      <c r="E1312" s="23">
        <v>36.090000000000003</v>
      </c>
      <c r="F1312" s="16">
        <v>114</v>
      </c>
      <c r="G1312" s="96">
        <f t="shared" si="1742"/>
        <v>4114.26</v>
      </c>
      <c r="H1312" s="18">
        <v>44439</v>
      </c>
      <c r="I1312" s="12"/>
      <c r="J1312" s="134"/>
      <c r="K1312" s="141"/>
      <c r="L1312" s="14">
        <f t="shared" si="1743"/>
        <v>0</v>
      </c>
      <c r="M1312" s="141">
        <v>958</v>
      </c>
      <c r="N1312" s="18">
        <v>44091</v>
      </c>
      <c r="O1312" s="16">
        <f t="shared" si="1748"/>
        <v>8</v>
      </c>
      <c r="P1312" s="19">
        <f t="shared" si="1749"/>
        <v>288.72000000000003</v>
      </c>
      <c r="Q1312" s="20"/>
      <c r="R1312" s="17"/>
      <c r="S1312" s="28"/>
      <c r="T1312" s="28"/>
      <c r="U1312" s="16">
        <v>106</v>
      </c>
      <c r="V1312" s="14">
        <f t="shared" si="1746"/>
        <v>3825.5400000000004</v>
      </c>
      <c r="W1312" s="71"/>
      <c r="X1312" s="83">
        <f t="shared" si="1747"/>
        <v>3931.5400000000004</v>
      </c>
      <c r="Y1312" s="3"/>
      <c r="Z1312" s="3"/>
      <c r="AA1312" s="3"/>
      <c r="AB1312" s="43"/>
      <c r="AC1312" s="43"/>
      <c r="AD1312" s="43"/>
      <c r="AE1312" s="43"/>
      <c r="AF1312" s="45"/>
      <c r="AG1312" s="45"/>
      <c r="AH1312" s="43"/>
      <c r="AI1312" s="43"/>
      <c r="AJ1312" s="43"/>
      <c r="AK1312" s="43"/>
      <c r="AL1312" s="43"/>
      <c r="AM1312" s="43"/>
      <c r="AN1312" s="43"/>
      <c r="AO1312" s="43"/>
      <c r="AP1312" s="43"/>
      <c r="AQ1312" s="43"/>
      <c r="AR1312" s="43"/>
      <c r="AS1312" s="43"/>
      <c r="AT1312" s="43"/>
      <c r="AU1312" s="43"/>
      <c r="AV1312" s="43"/>
      <c r="AW1312" s="43"/>
      <c r="AX1312" s="43"/>
      <c r="AY1312" s="43"/>
      <c r="AZ1312" s="43"/>
      <c r="BA1312" s="43"/>
      <c r="BB1312" s="43"/>
      <c r="BC1312" s="43"/>
      <c r="BD1312" s="43"/>
      <c r="BE1312" s="43"/>
      <c r="BF1312" s="43"/>
      <c r="BG1312" s="43"/>
      <c r="BH1312" s="43"/>
      <c r="BI1312" s="43"/>
      <c r="BJ1312" s="43"/>
      <c r="BK1312" s="43"/>
      <c r="BL1312" s="43"/>
      <c r="BM1312" s="43"/>
      <c r="BN1312" s="43"/>
      <c r="BO1312" s="43"/>
      <c r="BP1312" s="43"/>
      <c r="BQ1312" s="43"/>
      <c r="BR1312" s="43"/>
      <c r="BS1312" s="43"/>
      <c r="BT1312" s="43"/>
      <c r="BU1312" s="43"/>
      <c r="BV1312" s="43"/>
      <c r="BW1312" s="43"/>
      <c r="BX1312" s="43"/>
      <c r="BY1312" s="43"/>
      <c r="BZ1312" s="43"/>
      <c r="CA1312" s="43"/>
      <c r="CB1312" s="43"/>
      <c r="CC1312" s="43"/>
      <c r="CD1312" s="43"/>
      <c r="CE1312" s="43"/>
      <c r="CF1312" s="43"/>
      <c r="CG1312" s="43"/>
      <c r="CH1312" s="43"/>
      <c r="CI1312" s="43"/>
      <c r="CJ1312" s="43"/>
      <c r="CK1312" s="43"/>
      <c r="CL1312" s="43"/>
      <c r="CM1312" s="43"/>
      <c r="CN1312" s="43"/>
      <c r="CO1312" s="43"/>
      <c r="CP1312" s="43"/>
      <c r="CQ1312" s="43"/>
      <c r="CR1312" s="43"/>
      <c r="CS1312" s="43"/>
      <c r="CT1312" s="43"/>
      <c r="CU1312" s="43"/>
      <c r="CV1312" s="43"/>
      <c r="CW1312" s="43"/>
      <c r="CX1312" s="43"/>
    </row>
    <row r="1313" spans="1:102" s="44" customFormat="1" ht="36" customHeight="1">
      <c r="A1313" s="86">
        <v>11</v>
      </c>
      <c r="B1313" s="13" t="s">
        <v>58</v>
      </c>
      <c r="C1313" s="124" t="s">
        <v>20</v>
      </c>
      <c r="D1313" s="131" t="s">
        <v>92</v>
      </c>
      <c r="E1313" s="135">
        <v>55.58</v>
      </c>
      <c r="F1313" s="16">
        <v>0</v>
      </c>
      <c r="G1313" s="96">
        <f t="shared" si="1742"/>
        <v>0</v>
      </c>
      <c r="H1313" s="18">
        <v>44316</v>
      </c>
      <c r="I1313" s="12"/>
      <c r="J1313" s="134"/>
      <c r="K1313" s="141"/>
      <c r="L1313" s="14">
        <f t="shared" si="1743"/>
        <v>0</v>
      </c>
      <c r="M1313" s="141">
        <v>958</v>
      </c>
      <c r="N1313" s="18">
        <v>44091</v>
      </c>
      <c r="O1313" s="16">
        <f t="shared" si="1748"/>
        <v>0</v>
      </c>
      <c r="P1313" s="19">
        <f t="shared" si="1749"/>
        <v>0</v>
      </c>
      <c r="Q1313" s="131"/>
      <c r="R1313" s="17"/>
      <c r="S1313" s="28"/>
      <c r="T1313" s="28"/>
      <c r="U1313" s="16">
        <v>0</v>
      </c>
      <c r="V1313" s="14">
        <f t="shared" si="1746"/>
        <v>0</v>
      </c>
      <c r="W1313" s="71"/>
      <c r="X1313" s="83">
        <f t="shared" si="1747"/>
        <v>0</v>
      </c>
      <c r="Y1313" s="3"/>
      <c r="Z1313" s="3"/>
      <c r="AA1313" s="3"/>
      <c r="AB1313" s="43"/>
      <c r="AC1313" s="43"/>
      <c r="AD1313" s="43"/>
      <c r="AE1313" s="43"/>
      <c r="AF1313" s="45"/>
      <c r="AG1313" s="45"/>
      <c r="AH1313" s="43"/>
      <c r="AI1313" s="43"/>
      <c r="AJ1313" s="43"/>
      <c r="AK1313" s="43"/>
      <c r="AL1313" s="43"/>
      <c r="AM1313" s="43"/>
      <c r="AN1313" s="43"/>
      <c r="AO1313" s="43"/>
      <c r="AP1313" s="43"/>
      <c r="AQ1313" s="43"/>
      <c r="AR1313" s="43"/>
      <c r="AS1313" s="43"/>
      <c r="AT1313" s="43"/>
      <c r="AU1313" s="43"/>
      <c r="AV1313" s="43"/>
      <c r="AW1313" s="43"/>
      <c r="AX1313" s="43"/>
      <c r="AY1313" s="43"/>
      <c r="AZ1313" s="43"/>
      <c r="BA1313" s="43"/>
      <c r="BB1313" s="43"/>
      <c r="BC1313" s="43"/>
      <c r="BD1313" s="43"/>
      <c r="BE1313" s="43"/>
      <c r="BF1313" s="43"/>
      <c r="BG1313" s="43"/>
      <c r="BH1313" s="43"/>
      <c r="BI1313" s="43"/>
      <c r="BJ1313" s="43"/>
      <c r="BK1313" s="43"/>
      <c r="BL1313" s="43"/>
      <c r="BM1313" s="43"/>
      <c r="BN1313" s="43"/>
      <c r="BO1313" s="43"/>
      <c r="BP1313" s="43"/>
      <c r="BQ1313" s="43"/>
      <c r="BR1313" s="43"/>
      <c r="BS1313" s="43"/>
      <c r="BT1313" s="43"/>
      <c r="BU1313" s="43"/>
      <c r="BV1313" s="43"/>
      <c r="BW1313" s="43"/>
      <c r="BX1313" s="43"/>
      <c r="BY1313" s="43"/>
      <c r="BZ1313" s="43"/>
      <c r="CA1313" s="43"/>
      <c r="CB1313" s="43"/>
      <c r="CC1313" s="43"/>
      <c r="CD1313" s="43"/>
      <c r="CE1313" s="43"/>
      <c r="CF1313" s="43"/>
      <c r="CG1313" s="43"/>
      <c r="CH1313" s="43"/>
      <c r="CI1313" s="43"/>
      <c r="CJ1313" s="43"/>
      <c r="CK1313" s="43"/>
      <c r="CL1313" s="43"/>
      <c r="CM1313" s="43"/>
      <c r="CN1313" s="43"/>
      <c r="CO1313" s="43"/>
      <c r="CP1313" s="43"/>
      <c r="CQ1313" s="43"/>
      <c r="CR1313" s="43"/>
      <c r="CS1313" s="43"/>
      <c r="CT1313" s="43"/>
      <c r="CU1313" s="43"/>
      <c r="CV1313" s="43"/>
      <c r="CW1313" s="43"/>
      <c r="CX1313" s="43"/>
    </row>
    <row r="1314" spans="1:102" ht="34.5" customHeight="1">
      <c r="A1314" s="86">
        <v>12</v>
      </c>
      <c r="B1314" s="31" t="s">
        <v>77</v>
      </c>
      <c r="C1314" s="131" t="s">
        <v>20</v>
      </c>
      <c r="D1314" s="131" t="s">
        <v>154</v>
      </c>
      <c r="E1314" s="32">
        <v>5.4969999999999999</v>
      </c>
      <c r="F1314" s="16">
        <v>30</v>
      </c>
      <c r="G1314" s="17">
        <f t="shared" si="1742"/>
        <v>164.91</v>
      </c>
      <c r="H1314" s="33">
        <v>44380</v>
      </c>
      <c r="I1314" s="12"/>
      <c r="J1314" s="134"/>
      <c r="K1314" s="34"/>
      <c r="L1314" s="14">
        <f t="shared" si="1743"/>
        <v>0</v>
      </c>
      <c r="M1314" s="134">
        <v>1318</v>
      </c>
      <c r="N1314" s="12">
        <v>44160</v>
      </c>
      <c r="O1314" s="16">
        <f t="shared" si="1748"/>
        <v>0</v>
      </c>
      <c r="P1314" s="19">
        <f t="shared" si="1749"/>
        <v>0</v>
      </c>
      <c r="Q1314" s="20"/>
      <c r="R1314" s="17"/>
      <c r="S1314" s="124"/>
      <c r="T1314" s="124"/>
      <c r="U1314" s="16">
        <v>30</v>
      </c>
      <c r="V1314" s="14">
        <f t="shared" si="1746"/>
        <v>164.91</v>
      </c>
      <c r="W1314" s="71"/>
      <c r="X1314" s="83">
        <f t="shared" si="1747"/>
        <v>194.91</v>
      </c>
      <c r="AF1314" s="22"/>
      <c r="AG1314" s="22"/>
      <c r="AH1314" s="6"/>
      <c r="AI1314" s="6"/>
      <c r="AJ1314" s="6"/>
      <c r="AK1314" s="6"/>
      <c r="AL1314" s="6"/>
      <c r="AM1314" s="6"/>
      <c r="AN1314" s="6"/>
      <c r="AO1314" s="6"/>
      <c r="AP1314" s="6"/>
      <c r="AQ1314" s="6"/>
      <c r="AR1314" s="6"/>
      <c r="AS1314" s="6"/>
      <c r="AT1314" s="6"/>
      <c r="AU1314" s="6"/>
      <c r="AV1314" s="6"/>
      <c r="AW1314" s="6"/>
      <c r="AX1314" s="6"/>
      <c r="AY1314" s="6"/>
      <c r="AZ1314" s="6"/>
      <c r="BA1314" s="6"/>
      <c r="BB1314" s="6"/>
      <c r="BC1314" s="6"/>
      <c r="BD1314" s="6"/>
      <c r="BE1314" s="6"/>
      <c r="BF1314" s="6"/>
      <c r="BG1314" s="6"/>
      <c r="BH1314" s="6"/>
      <c r="BI1314" s="6"/>
      <c r="BJ1314" s="6"/>
      <c r="BK1314" s="6"/>
      <c r="BL1314" s="6"/>
      <c r="BM1314" s="6"/>
      <c r="BN1314" s="6"/>
      <c r="BO1314" s="6"/>
      <c r="BP1314" s="6"/>
      <c r="BQ1314" s="6"/>
      <c r="BR1314" s="6"/>
      <c r="BS1314" s="6"/>
      <c r="BT1314" s="6"/>
      <c r="BU1314" s="6"/>
      <c r="BV1314" s="6"/>
      <c r="BW1314" s="6"/>
      <c r="BX1314" s="6"/>
      <c r="BY1314" s="6"/>
      <c r="BZ1314" s="6"/>
      <c r="CA1314" s="6"/>
      <c r="CB1314" s="6"/>
      <c r="CC1314" s="6"/>
      <c r="CD1314" s="6"/>
      <c r="CE1314" s="6"/>
      <c r="CF1314" s="6"/>
      <c r="CG1314" s="6"/>
      <c r="CH1314" s="6"/>
      <c r="CI1314" s="6"/>
      <c r="CJ1314" s="6"/>
      <c r="CK1314" s="6"/>
      <c r="CL1314" s="6"/>
      <c r="CM1314" s="6"/>
      <c r="CN1314" s="6"/>
      <c r="CO1314" s="6"/>
      <c r="CP1314" s="6"/>
      <c r="CQ1314" s="6"/>
      <c r="CR1314" s="6"/>
      <c r="CS1314" s="6"/>
      <c r="CT1314" s="6"/>
      <c r="CU1314" s="6"/>
      <c r="CV1314" s="6"/>
      <c r="CW1314" s="6"/>
      <c r="CX1314" s="6"/>
    </row>
    <row r="1315" spans="1:102" ht="38.25" customHeight="1">
      <c r="A1315" s="86">
        <v>13</v>
      </c>
      <c r="B1315" s="31" t="s">
        <v>42</v>
      </c>
      <c r="C1315" s="14" t="s">
        <v>20</v>
      </c>
      <c r="D1315" s="131" t="s">
        <v>205</v>
      </c>
      <c r="E1315" s="32">
        <v>123.215</v>
      </c>
      <c r="F1315" s="16">
        <v>0</v>
      </c>
      <c r="G1315" s="14">
        <f t="shared" si="1742"/>
        <v>0</v>
      </c>
      <c r="H1315" s="33">
        <v>44742</v>
      </c>
      <c r="I1315" s="12">
        <v>44364</v>
      </c>
      <c r="J1315" s="134">
        <v>1697</v>
      </c>
      <c r="K1315" s="141">
        <v>40</v>
      </c>
      <c r="L1315" s="14">
        <f t="shared" si="1743"/>
        <v>4928.6000000000004</v>
      </c>
      <c r="M1315" s="141">
        <v>701</v>
      </c>
      <c r="N1315" s="18">
        <v>44362</v>
      </c>
      <c r="O1315" s="16">
        <f>K1315-U1315</f>
        <v>4</v>
      </c>
      <c r="P1315" s="19">
        <f>O1315*E1315</f>
        <v>492.86</v>
      </c>
      <c r="Q1315" s="97"/>
      <c r="R1315" s="14"/>
      <c r="S1315" s="14"/>
      <c r="T1315" s="14"/>
      <c r="U1315" s="16">
        <v>36</v>
      </c>
      <c r="V1315" s="14">
        <f t="shared" si="1746"/>
        <v>4435.74</v>
      </c>
      <c r="W1315" s="71"/>
      <c r="X1315" s="83"/>
      <c r="AF1315" s="22"/>
      <c r="AG1315" s="22"/>
      <c r="AH1315" s="6"/>
      <c r="AI1315" s="6"/>
      <c r="AJ1315" s="6"/>
      <c r="AK1315" s="6"/>
      <c r="AL1315" s="6"/>
      <c r="AM1315" s="6"/>
      <c r="AN1315" s="6"/>
      <c r="AO1315" s="6"/>
      <c r="AP1315" s="6"/>
      <c r="AQ1315" s="6"/>
      <c r="AR1315" s="6"/>
      <c r="AS1315" s="6"/>
      <c r="AT1315" s="6"/>
      <c r="AU1315" s="6"/>
      <c r="AV1315" s="6"/>
      <c r="AW1315" s="6"/>
      <c r="AX1315" s="6"/>
      <c r="AY1315" s="6"/>
      <c r="AZ1315" s="6"/>
      <c r="BA1315" s="6"/>
      <c r="BB1315" s="6"/>
      <c r="BC1315" s="6"/>
      <c r="BD1315" s="6"/>
      <c r="BE1315" s="6"/>
      <c r="BF1315" s="6"/>
      <c r="BG1315" s="6"/>
      <c r="BH1315" s="6"/>
      <c r="BI1315" s="6"/>
      <c r="BJ1315" s="6"/>
      <c r="BK1315" s="6"/>
      <c r="BL1315" s="6"/>
      <c r="BM1315" s="6"/>
      <c r="BN1315" s="6"/>
      <c r="BO1315" s="6"/>
      <c r="BP1315" s="6"/>
      <c r="BQ1315" s="6"/>
      <c r="BR1315" s="6"/>
      <c r="BS1315" s="6"/>
      <c r="BT1315" s="6"/>
      <c r="BU1315" s="6"/>
      <c r="BV1315" s="6"/>
      <c r="BW1315" s="6"/>
      <c r="BX1315" s="6"/>
      <c r="BY1315" s="6"/>
      <c r="BZ1315" s="6"/>
      <c r="CA1315" s="6"/>
      <c r="CB1315" s="6"/>
      <c r="CC1315" s="6"/>
      <c r="CD1315" s="6"/>
      <c r="CE1315" s="6"/>
      <c r="CF1315" s="6"/>
      <c r="CG1315" s="6"/>
      <c r="CH1315" s="6"/>
      <c r="CI1315" s="6"/>
      <c r="CJ1315" s="6"/>
      <c r="CK1315" s="6"/>
      <c r="CL1315" s="6"/>
      <c r="CM1315" s="6"/>
      <c r="CN1315" s="6"/>
      <c r="CO1315" s="6"/>
      <c r="CP1315" s="6"/>
      <c r="CQ1315" s="6"/>
      <c r="CR1315" s="6"/>
      <c r="CS1315" s="6"/>
      <c r="CT1315" s="6"/>
      <c r="CU1315" s="6"/>
      <c r="CV1315" s="6"/>
      <c r="CW1315" s="6"/>
      <c r="CX1315" s="6"/>
    </row>
    <row r="1316" spans="1:102" ht="38.25" customHeight="1">
      <c r="A1316" s="86">
        <v>14</v>
      </c>
      <c r="B1316" s="31" t="s">
        <v>42</v>
      </c>
      <c r="C1316" s="14" t="s">
        <v>20</v>
      </c>
      <c r="D1316" s="131" t="s">
        <v>155</v>
      </c>
      <c r="E1316" s="32">
        <v>132.83000000000001</v>
      </c>
      <c r="F1316" s="16">
        <v>0</v>
      </c>
      <c r="G1316" s="14">
        <f t="shared" si="1742"/>
        <v>0</v>
      </c>
      <c r="H1316" s="33">
        <v>44469</v>
      </c>
      <c r="I1316" s="12"/>
      <c r="J1316" s="134"/>
      <c r="K1316" s="141"/>
      <c r="L1316" s="14">
        <f t="shared" si="1743"/>
        <v>0</v>
      </c>
      <c r="M1316" s="134">
        <v>1312</v>
      </c>
      <c r="N1316" s="12">
        <v>44159</v>
      </c>
      <c r="O1316" s="16">
        <f t="shared" si="1748"/>
        <v>0</v>
      </c>
      <c r="P1316" s="19">
        <f t="shared" si="1749"/>
        <v>0</v>
      </c>
      <c r="Q1316" s="97"/>
      <c r="R1316" s="14"/>
      <c r="S1316" s="14"/>
      <c r="T1316" s="14"/>
      <c r="U1316" s="16">
        <v>0</v>
      </c>
      <c r="V1316" s="14">
        <f t="shared" si="1746"/>
        <v>0</v>
      </c>
      <c r="W1316" s="71"/>
      <c r="X1316" s="83">
        <f t="shared" si="1747"/>
        <v>0</v>
      </c>
      <c r="AF1316" s="22"/>
      <c r="AG1316" s="22"/>
      <c r="AH1316" s="6"/>
      <c r="AI1316" s="6"/>
      <c r="AJ1316" s="6"/>
      <c r="AK1316" s="6"/>
      <c r="AL1316" s="6"/>
      <c r="AM1316" s="6"/>
      <c r="AN1316" s="6"/>
      <c r="AO1316" s="6"/>
      <c r="AP1316" s="6"/>
      <c r="AQ1316" s="6"/>
      <c r="AR1316" s="6"/>
      <c r="AS1316" s="6"/>
      <c r="AT1316" s="6"/>
      <c r="AU1316" s="6"/>
      <c r="AV1316" s="6"/>
      <c r="AW1316" s="6"/>
      <c r="AX1316" s="6"/>
      <c r="AY1316" s="6"/>
      <c r="AZ1316" s="6"/>
      <c r="BA1316" s="6"/>
      <c r="BB1316" s="6"/>
      <c r="BC1316" s="6"/>
      <c r="BD1316" s="6"/>
      <c r="BE1316" s="6"/>
      <c r="BF1316" s="6"/>
      <c r="BG1316" s="6"/>
      <c r="BH1316" s="6"/>
      <c r="BI1316" s="6"/>
      <c r="BJ1316" s="6"/>
      <c r="BK1316" s="6"/>
      <c r="BL1316" s="6"/>
      <c r="BM1316" s="6"/>
      <c r="BN1316" s="6"/>
      <c r="BO1316" s="6"/>
      <c r="BP1316" s="6"/>
      <c r="BQ1316" s="6"/>
      <c r="BR1316" s="6"/>
      <c r="BS1316" s="6"/>
      <c r="BT1316" s="6"/>
      <c r="BU1316" s="6"/>
      <c r="BV1316" s="6"/>
      <c r="BW1316" s="6"/>
      <c r="BX1316" s="6"/>
      <c r="BY1316" s="6"/>
      <c r="BZ1316" s="6"/>
      <c r="CA1316" s="6"/>
      <c r="CB1316" s="6"/>
      <c r="CC1316" s="6"/>
      <c r="CD1316" s="6"/>
      <c r="CE1316" s="6"/>
      <c r="CF1316" s="6"/>
      <c r="CG1316" s="6"/>
      <c r="CH1316" s="6"/>
      <c r="CI1316" s="6"/>
      <c r="CJ1316" s="6"/>
      <c r="CK1316" s="6"/>
      <c r="CL1316" s="6"/>
      <c r="CM1316" s="6"/>
      <c r="CN1316" s="6"/>
      <c r="CO1316" s="6"/>
      <c r="CP1316" s="6"/>
      <c r="CQ1316" s="6"/>
      <c r="CR1316" s="6"/>
      <c r="CS1316" s="6"/>
      <c r="CT1316" s="6"/>
      <c r="CU1316" s="6"/>
      <c r="CV1316" s="6"/>
      <c r="CW1316" s="6"/>
      <c r="CX1316" s="6"/>
    </row>
    <row r="1317" spans="1:102" s="44" customFormat="1" ht="36" customHeight="1">
      <c r="A1317" s="108"/>
      <c r="B1317" s="111" t="s">
        <v>117</v>
      </c>
      <c r="C1317" s="133"/>
      <c r="D1317" s="132"/>
      <c r="E1317" s="110"/>
      <c r="F1317" s="42">
        <f>SUM(F1303:F1316)</f>
        <v>174</v>
      </c>
      <c r="G1317" s="94">
        <f>SUM(G1303:G1316)</f>
        <v>4987.88</v>
      </c>
      <c r="H1317" s="82"/>
      <c r="I1317" s="104"/>
      <c r="J1317" s="105"/>
      <c r="K1317" s="128">
        <f>SUM(K1303:K1316)</f>
        <v>180</v>
      </c>
      <c r="L1317" s="94">
        <f>SUM(L1303:L1316)</f>
        <v>7335.05</v>
      </c>
      <c r="M1317" s="128"/>
      <c r="N1317" s="82"/>
      <c r="O1317" s="128">
        <f>SUM(O1303:O1316)</f>
        <v>32</v>
      </c>
      <c r="P1317" s="94">
        <f>SUM(P1303:P1316)</f>
        <v>1419.23</v>
      </c>
      <c r="Q1317" s="132"/>
      <c r="R1317" s="38"/>
      <c r="S1317" s="109"/>
      <c r="T1317" s="109"/>
      <c r="U1317" s="42">
        <f>SUM(U1303:U1316)</f>
        <v>322</v>
      </c>
      <c r="V1317" s="94">
        <f>SUM(V1303:V1316)</f>
        <v>10903.7</v>
      </c>
      <c r="W1317" s="91"/>
      <c r="X1317" s="83">
        <f>G1317-V1317</f>
        <v>-5915.8200000000006</v>
      </c>
      <c r="Y1317" s="3"/>
      <c r="Z1317" s="3"/>
      <c r="AA1317" s="3"/>
      <c r="AB1317" s="43"/>
      <c r="AC1317" s="43"/>
      <c r="AD1317" s="43"/>
      <c r="AE1317" s="43"/>
      <c r="AF1317" s="45"/>
      <c r="AG1317" s="45"/>
      <c r="AH1317" s="43"/>
      <c r="AI1317" s="43"/>
      <c r="AJ1317" s="43"/>
      <c r="AK1317" s="43"/>
      <c r="AL1317" s="43"/>
      <c r="AM1317" s="43"/>
      <c r="AN1317" s="43"/>
      <c r="AO1317" s="43"/>
      <c r="AP1317" s="43"/>
      <c r="AQ1317" s="43"/>
      <c r="AR1317" s="43"/>
      <c r="AS1317" s="43"/>
      <c r="AT1317" s="43"/>
      <c r="AU1317" s="43"/>
      <c r="AV1317" s="43"/>
      <c r="AW1317" s="43"/>
      <c r="AX1317" s="43"/>
      <c r="AY1317" s="43"/>
      <c r="AZ1317" s="43"/>
      <c r="BA1317" s="43"/>
      <c r="BB1317" s="43"/>
      <c r="BC1317" s="43"/>
      <c r="BD1317" s="43"/>
      <c r="BE1317" s="43"/>
      <c r="BF1317" s="43"/>
      <c r="BG1317" s="43"/>
      <c r="BH1317" s="43"/>
      <c r="BI1317" s="43"/>
      <c r="BJ1317" s="43"/>
      <c r="BK1317" s="43"/>
      <c r="BL1317" s="43"/>
      <c r="BM1317" s="43"/>
      <c r="BN1317" s="43"/>
      <c r="BO1317" s="43"/>
      <c r="BP1317" s="43"/>
      <c r="BQ1317" s="43"/>
      <c r="BR1317" s="43"/>
      <c r="BS1317" s="43"/>
      <c r="BT1317" s="43"/>
      <c r="BU1317" s="43"/>
      <c r="BV1317" s="43"/>
      <c r="BW1317" s="43"/>
      <c r="BX1317" s="43"/>
      <c r="BY1317" s="43"/>
      <c r="BZ1317" s="43"/>
      <c r="CA1317" s="43"/>
      <c r="CB1317" s="43"/>
      <c r="CC1317" s="43"/>
      <c r="CD1317" s="43"/>
      <c r="CE1317" s="43"/>
      <c r="CF1317" s="43"/>
      <c r="CG1317" s="43"/>
      <c r="CH1317" s="43"/>
      <c r="CI1317" s="43"/>
      <c r="CJ1317" s="43"/>
      <c r="CK1317" s="43"/>
      <c r="CL1317" s="43"/>
      <c r="CM1317" s="43"/>
      <c r="CN1317" s="43"/>
      <c r="CO1317" s="43"/>
      <c r="CP1317" s="43"/>
      <c r="CQ1317" s="43"/>
      <c r="CR1317" s="43"/>
      <c r="CS1317" s="43"/>
      <c r="CT1317" s="43"/>
      <c r="CU1317" s="43"/>
      <c r="CV1317" s="43"/>
      <c r="CW1317" s="43"/>
      <c r="CX1317" s="43"/>
    </row>
    <row r="1318" spans="1:102" s="44" customFormat="1" ht="36" customHeight="1">
      <c r="A1318" s="211" t="s">
        <v>118</v>
      </c>
      <c r="B1318" s="212"/>
      <c r="C1318" s="212"/>
      <c r="D1318" s="212"/>
      <c r="E1318" s="212"/>
      <c r="F1318" s="212"/>
      <c r="G1318" s="212"/>
      <c r="H1318" s="212"/>
      <c r="I1318" s="212"/>
      <c r="J1318" s="212"/>
      <c r="K1318" s="212"/>
      <c r="L1318" s="212"/>
      <c r="M1318" s="212"/>
      <c r="N1318" s="212"/>
      <c r="O1318" s="212"/>
      <c r="P1318" s="212"/>
      <c r="Q1318" s="212"/>
      <c r="R1318" s="212"/>
      <c r="S1318" s="212"/>
      <c r="T1318" s="212"/>
      <c r="U1318" s="212"/>
      <c r="V1318" s="213"/>
      <c r="W1318" s="112"/>
      <c r="X1318" s="83"/>
      <c r="Y1318" s="3"/>
      <c r="Z1318" s="3"/>
      <c r="AA1318" s="3"/>
      <c r="AB1318" s="43"/>
      <c r="AC1318" s="43"/>
      <c r="AD1318" s="43"/>
      <c r="AE1318" s="43"/>
      <c r="AF1318" s="45"/>
      <c r="AG1318" s="45"/>
      <c r="AH1318" s="43"/>
      <c r="AI1318" s="43"/>
      <c r="AJ1318" s="43"/>
      <c r="AK1318" s="43"/>
      <c r="AL1318" s="43"/>
      <c r="AM1318" s="43"/>
      <c r="AN1318" s="43"/>
      <c r="AO1318" s="43"/>
      <c r="AP1318" s="43"/>
      <c r="AQ1318" s="43"/>
      <c r="AR1318" s="43"/>
      <c r="AS1318" s="43"/>
      <c r="AT1318" s="43"/>
      <c r="AU1318" s="43"/>
      <c r="AV1318" s="43"/>
      <c r="AW1318" s="43"/>
      <c r="AX1318" s="43"/>
      <c r="AY1318" s="43"/>
      <c r="AZ1318" s="43"/>
      <c r="BA1318" s="43"/>
      <c r="BB1318" s="43"/>
      <c r="BC1318" s="43"/>
      <c r="BD1318" s="43"/>
      <c r="BE1318" s="43"/>
      <c r="BF1318" s="43"/>
      <c r="BG1318" s="43"/>
      <c r="BH1318" s="43"/>
      <c r="BI1318" s="43"/>
      <c r="BJ1318" s="43"/>
      <c r="BK1318" s="43"/>
      <c r="BL1318" s="43"/>
      <c r="BM1318" s="43"/>
      <c r="BN1318" s="43"/>
      <c r="BO1318" s="43"/>
      <c r="BP1318" s="43"/>
      <c r="BQ1318" s="43"/>
      <c r="BR1318" s="43"/>
      <c r="BS1318" s="43"/>
      <c r="BT1318" s="43"/>
      <c r="BU1318" s="43"/>
      <c r="BV1318" s="43"/>
      <c r="BW1318" s="43"/>
      <c r="BX1318" s="43"/>
      <c r="BY1318" s="43"/>
      <c r="BZ1318" s="43"/>
      <c r="CA1318" s="43"/>
      <c r="CB1318" s="43"/>
      <c r="CC1318" s="43"/>
      <c r="CD1318" s="43"/>
      <c r="CE1318" s="43"/>
      <c r="CF1318" s="43"/>
      <c r="CG1318" s="43"/>
      <c r="CH1318" s="43"/>
      <c r="CI1318" s="43"/>
      <c r="CJ1318" s="43"/>
      <c r="CK1318" s="43"/>
      <c r="CL1318" s="43"/>
      <c r="CM1318" s="43"/>
      <c r="CN1318" s="43"/>
      <c r="CO1318" s="43"/>
      <c r="CP1318" s="43"/>
      <c r="CQ1318" s="43"/>
      <c r="CR1318" s="43"/>
      <c r="CS1318" s="43"/>
      <c r="CT1318" s="43"/>
      <c r="CU1318" s="43"/>
      <c r="CV1318" s="43"/>
      <c r="CW1318" s="43"/>
      <c r="CX1318" s="43"/>
    </row>
    <row r="1319" spans="1:102" s="44" customFormat="1" ht="36" customHeight="1">
      <c r="A1319" s="86">
        <v>1</v>
      </c>
      <c r="B1319" s="13" t="s">
        <v>39</v>
      </c>
      <c r="C1319" s="14" t="s">
        <v>20</v>
      </c>
      <c r="D1319" s="131" t="s">
        <v>72</v>
      </c>
      <c r="E1319" s="135">
        <v>3.2789999999999999</v>
      </c>
      <c r="F1319" s="16">
        <v>0</v>
      </c>
      <c r="G1319" s="96">
        <f>F1319*E1319</f>
        <v>0</v>
      </c>
      <c r="H1319" s="18">
        <v>44347</v>
      </c>
      <c r="I1319" s="12"/>
      <c r="J1319" s="134"/>
      <c r="K1319" s="141"/>
      <c r="L1319" s="14">
        <f>K1319*E1319</f>
        <v>0</v>
      </c>
      <c r="M1319" s="141">
        <v>164</v>
      </c>
      <c r="N1319" s="18">
        <v>43875</v>
      </c>
      <c r="O1319" s="16">
        <f>F1319-U1319</f>
        <v>0</v>
      </c>
      <c r="P1319" s="19">
        <f>O1319*E1319</f>
        <v>0</v>
      </c>
      <c r="Q1319" s="131"/>
      <c r="R1319" s="17"/>
      <c r="S1319" s="28"/>
      <c r="T1319" s="28"/>
      <c r="U1319" s="16">
        <v>0</v>
      </c>
      <c r="V1319" s="14">
        <f>U1319*E1319</f>
        <v>0</v>
      </c>
      <c r="W1319" s="71"/>
      <c r="X1319" s="83"/>
      <c r="Y1319" s="3"/>
      <c r="Z1319" s="3"/>
      <c r="AA1319" s="3"/>
      <c r="AB1319" s="43"/>
      <c r="AC1319" s="43"/>
      <c r="AD1319" s="43"/>
      <c r="AE1319" s="43"/>
      <c r="AF1319" s="45"/>
      <c r="AG1319" s="45"/>
      <c r="AH1319" s="43"/>
      <c r="AI1319" s="43"/>
      <c r="AJ1319" s="43"/>
      <c r="AK1319" s="43"/>
      <c r="AL1319" s="43"/>
      <c r="AM1319" s="43"/>
      <c r="AN1319" s="43"/>
      <c r="AO1319" s="43"/>
      <c r="AP1319" s="43"/>
      <c r="AQ1319" s="43"/>
      <c r="AR1319" s="43"/>
      <c r="AS1319" s="43"/>
      <c r="AT1319" s="43"/>
      <c r="AU1319" s="43"/>
      <c r="AV1319" s="43"/>
      <c r="AW1319" s="43"/>
      <c r="AX1319" s="43"/>
      <c r="AY1319" s="43"/>
      <c r="AZ1319" s="43"/>
      <c r="BA1319" s="43"/>
      <c r="BB1319" s="43"/>
      <c r="BC1319" s="43"/>
      <c r="BD1319" s="43"/>
      <c r="BE1319" s="43"/>
      <c r="BF1319" s="43"/>
      <c r="BG1319" s="43"/>
      <c r="BH1319" s="43"/>
      <c r="BI1319" s="43"/>
      <c r="BJ1319" s="43"/>
      <c r="BK1319" s="43"/>
      <c r="BL1319" s="43"/>
      <c r="BM1319" s="43"/>
      <c r="BN1319" s="43"/>
      <c r="BO1319" s="43"/>
      <c r="BP1319" s="43"/>
      <c r="BQ1319" s="43"/>
      <c r="BR1319" s="43"/>
      <c r="BS1319" s="43"/>
      <c r="BT1319" s="43"/>
      <c r="BU1319" s="43"/>
      <c r="BV1319" s="43"/>
      <c r="BW1319" s="43"/>
      <c r="BX1319" s="43"/>
      <c r="BY1319" s="43"/>
      <c r="BZ1319" s="43"/>
      <c r="CA1319" s="43"/>
      <c r="CB1319" s="43"/>
      <c r="CC1319" s="43"/>
      <c r="CD1319" s="43"/>
      <c r="CE1319" s="43"/>
      <c r="CF1319" s="43"/>
      <c r="CG1319" s="43"/>
      <c r="CH1319" s="43"/>
      <c r="CI1319" s="43"/>
      <c r="CJ1319" s="43"/>
      <c r="CK1319" s="43"/>
      <c r="CL1319" s="43"/>
      <c r="CM1319" s="43"/>
      <c r="CN1319" s="43"/>
      <c r="CO1319" s="43"/>
      <c r="CP1319" s="43"/>
      <c r="CQ1319" s="43"/>
      <c r="CR1319" s="43"/>
      <c r="CS1319" s="43"/>
      <c r="CT1319" s="43"/>
      <c r="CU1319" s="43"/>
      <c r="CV1319" s="43"/>
      <c r="CW1319" s="43"/>
      <c r="CX1319" s="43"/>
    </row>
    <row r="1320" spans="1:102" s="44" customFormat="1" ht="36" customHeight="1">
      <c r="A1320" s="131">
        <v>2</v>
      </c>
      <c r="B1320" s="13" t="s">
        <v>58</v>
      </c>
      <c r="C1320" s="124" t="s">
        <v>20</v>
      </c>
      <c r="D1320" s="131" t="s">
        <v>92</v>
      </c>
      <c r="E1320" s="135">
        <v>55.58</v>
      </c>
      <c r="F1320" s="16">
        <v>0</v>
      </c>
      <c r="G1320" s="96">
        <f t="shared" ref="G1320:G1323" si="1751">F1320*E1320</f>
        <v>0</v>
      </c>
      <c r="H1320" s="18">
        <v>44316</v>
      </c>
      <c r="I1320" s="12"/>
      <c r="J1320" s="134"/>
      <c r="K1320" s="141"/>
      <c r="L1320" s="14">
        <f t="shared" ref="L1320:L1323" si="1752">K1320*E1320</f>
        <v>0</v>
      </c>
      <c r="M1320" s="141">
        <v>164</v>
      </c>
      <c r="N1320" s="18">
        <v>43875</v>
      </c>
      <c r="O1320" s="16">
        <f t="shared" ref="O1320:O1323" si="1753">F1320-U1320</f>
        <v>0</v>
      </c>
      <c r="P1320" s="19">
        <f t="shared" ref="P1320:P1323" si="1754">O1320*E1320</f>
        <v>0</v>
      </c>
      <c r="Q1320" s="131"/>
      <c r="R1320" s="17"/>
      <c r="S1320" s="28"/>
      <c r="T1320" s="28"/>
      <c r="U1320" s="16">
        <v>0</v>
      </c>
      <c r="V1320" s="14">
        <f t="shared" ref="V1320:V1323" si="1755">U1320*E1320</f>
        <v>0</v>
      </c>
      <c r="W1320" s="71"/>
      <c r="X1320" s="83"/>
      <c r="Y1320" s="3"/>
      <c r="Z1320" s="3"/>
      <c r="AA1320" s="3"/>
      <c r="AB1320" s="43"/>
      <c r="AC1320" s="43"/>
      <c r="AD1320" s="43"/>
      <c r="AE1320" s="43"/>
      <c r="AF1320" s="45"/>
      <c r="AG1320" s="45"/>
      <c r="AH1320" s="43"/>
      <c r="AI1320" s="43"/>
      <c r="AJ1320" s="43"/>
      <c r="AK1320" s="43"/>
      <c r="AL1320" s="43"/>
      <c r="AM1320" s="43"/>
      <c r="AN1320" s="43"/>
      <c r="AO1320" s="43"/>
      <c r="AP1320" s="43"/>
      <c r="AQ1320" s="43"/>
      <c r="AR1320" s="43"/>
      <c r="AS1320" s="43"/>
      <c r="AT1320" s="43"/>
      <c r="AU1320" s="43"/>
      <c r="AV1320" s="43"/>
      <c r="AW1320" s="43"/>
      <c r="AX1320" s="43"/>
      <c r="AY1320" s="43"/>
      <c r="AZ1320" s="43"/>
      <c r="BA1320" s="43"/>
      <c r="BB1320" s="43"/>
      <c r="BC1320" s="43"/>
      <c r="BD1320" s="43"/>
      <c r="BE1320" s="43"/>
      <c r="BF1320" s="43"/>
      <c r="BG1320" s="43"/>
      <c r="BH1320" s="43"/>
      <c r="BI1320" s="43"/>
      <c r="BJ1320" s="43"/>
      <c r="BK1320" s="43"/>
      <c r="BL1320" s="43"/>
      <c r="BM1320" s="43"/>
      <c r="BN1320" s="43"/>
      <c r="BO1320" s="43"/>
      <c r="BP1320" s="43"/>
      <c r="BQ1320" s="43"/>
      <c r="BR1320" s="43"/>
      <c r="BS1320" s="43"/>
      <c r="BT1320" s="43"/>
      <c r="BU1320" s="43"/>
      <c r="BV1320" s="43"/>
      <c r="BW1320" s="43"/>
      <c r="BX1320" s="43"/>
      <c r="BY1320" s="43"/>
      <c r="BZ1320" s="43"/>
      <c r="CA1320" s="43"/>
      <c r="CB1320" s="43"/>
      <c r="CC1320" s="43"/>
      <c r="CD1320" s="43"/>
      <c r="CE1320" s="43"/>
      <c r="CF1320" s="43"/>
      <c r="CG1320" s="43"/>
      <c r="CH1320" s="43"/>
      <c r="CI1320" s="43"/>
      <c r="CJ1320" s="43"/>
      <c r="CK1320" s="43"/>
      <c r="CL1320" s="43"/>
      <c r="CM1320" s="43"/>
      <c r="CN1320" s="43"/>
      <c r="CO1320" s="43"/>
      <c r="CP1320" s="43"/>
      <c r="CQ1320" s="43"/>
      <c r="CR1320" s="43"/>
      <c r="CS1320" s="43"/>
      <c r="CT1320" s="43"/>
      <c r="CU1320" s="43"/>
      <c r="CV1320" s="43"/>
      <c r="CW1320" s="43"/>
      <c r="CX1320" s="43"/>
    </row>
    <row r="1321" spans="1:102" s="44" customFormat="1" ht="36" customHeight="1">
      <c r="A1321" s="86">
        <v>3</v>
      </c>
      <c r="B1321" s="13" t="s">
        <v>35</v>
      </c>
      <c r="C1321" s="14" t="s">
        <v>20</v>
      </c>
      <c r="D1321" s="131" t="s">
        <v>74</v>
      </c>
      <c r="E1321" s="14">
        <v>16.91</v>
      </c>
      <c r="F1321" s="144">
        <v>0</v>
      </c>
      <c r="G1321" s="96">
        <f>F1321*E1321</f>
        <v>0</v>
      </c>
      <c r="H1321" s="18">
        <v>44330</v>
      </c>
      <c r="I1321" s="12"/>
      <c r="J1321" s="134"/>
      <c r="K1321" s="141"/>
      <c r="L1321" s="14">
        <f>K1321*E1321</f>
        <v>0</v>
      </c>
      <c r="M1321" s="141">
        <v>761</v>
      </c>
      <c r="N1321" s="18">
        <v>44034</v>
      </c>
      <c r="O1321" s="16">
        <f t="shared" si="1753"/>
        <v>0</v>
      </c>
      <c r="P1321" s="19">
        <f t="shared" si="1754"/>
        <v>0</v>
      </c>
      <c r="Q1321" s="131"/>
      <c r="R1321" s="131"/>
      <c r="S1321" s="131"/>
      <c r="T1321" s="131"/>
      <c r="U1321" s="144">
        <v>0</v>
      </c>
      <c r="V1321" s="14">
        <f>U1321*E1321</f>
        <v>0</v>
      </c>
      <c r="W1321" s="71"/>
      <c r="X1321" s="83"/>
      <c r="Y1321" s="3"/>
      <c r="Z1321" s="3"/>
      <c r="AA1321" s="3"/>
      <c r="AB1321" s="43"/>
      <c r="AC1321" s="43"/>
      <c r="AD1321" s="43"/>
      <c r="AE1321" s="43"/>
      <c r="AF1321" s="45"/>
      <c r="AG1321" s="45"/>
      <c r="AH1321" s="43"/>
      <c r="AI1321" s="43"/>
      <c r="AJ1321" s="43"/>
      <c r="AK1321" s="43"/>
      <c r="AL1321" s="43"/>
      <c r="AM1321" s="43"/>
      <c r="AN1321" s="43"/>
      <c r="AO1321" s="43"/>
      <c r="AP1321" s="43"/>
      <c r="AQ1321" s="43"/>
      <c r="AR1321" s="43"/>
      <c r="AS1321" s="43"/>
      <c r="AT1321" s="43"/>
      <c r="AU1321" s="43"/>
      <c r="AV1321" s="43"/>
      <c r="AW1321" s="43"/>
      <c r="AX1321" s="43"/>
      <c r="AY1321" s="43"/>
      <c r="AZ1321" s="43"/>
      <c r="BA1321" s="43"/>
      <c r="BB1321" s="43"/>
      <c r="BC1321" s="43"/>
      <c r="BD1321" s="43"/>
      <c r="BE1321" s="43"/>
      <c r="BF1321" s="43"/>
      <c r="BG1321" s="43"/>
      <c r="BH1321" s="43"/>
      <c r="BI1321" s="43"/>
      <c r="BJ1321" s="43"/>
      <c r="BK1321" s="43"/>
      <c r="BL1321" s="43"/>
      <c r="BM1321" s="43"/>
      <c r="BN1321" s="43"/>
      <c r="BO1321" s="43"/>
      <c r="BP1321" s="43"/>
      <c r="BQ1321" s="43"/>
      <c r="BR1321" s="43"/>
      <c r="BS1321" s="43"/>
      <c r="BT1321" s="43"/>
      <c r="BU1321" s="43"/>
      <c r="BV1321" s="43"/>
      <c r="BW1321" s="43"/>
      <c r="BX1321" s="43"/>
      <c r="BY1321" s="43"/>
      <c r="BZ1321" s="43"/>
      <c r="CA1321" s="43"/>
      <c r="CB1321" s="43"/>
      <c r="CC1321" s="43"/>
      <c r="CD1321" s="43"/>
      <c r="CE1321" s="43"/>
      <c r="CF1321" s="43"/>
      <c r="CG1321" s="43"/>
      <c r="CH1321" s="43"/>
      <c r="CI1321" s="43"/>
      <c r="CJ1321" s="43"/>
      <c r="CK1321" s="43"/>
      <c r="CL1321" s="43"/>
      <c r="CM1321" s="43"/>
      <c r="CN1321" s="43"/>
      <c r="CO1321" s="43"/>
      <c r="CP1321" s="43"/>
      <c r="CQ1321" s="43"/>
      <c r="CR1321" s="43"/>
      <c r="CS1321" s="43"/>
      <c r="CT1321" s="43"/>
      <c r="CU1321" s="43"/>
      <c r="CV1321" s="43"/>
      <c r="CW1321" s="43"/>
      <c r="CX1321" s="43"/>
    </row>
    <row r="1322" spans="1:102" s="44" customFormat="1" ht="51.75" customHeight="1">
      <c r="A1322" s="131">
        <v>4</v>
      </c>
      <c r="B1322" s="13" t="s">
        <v>100</v>
      </c>
      <c r="C1322" s="124" t="s">
        <v>20</v>
      </c>
      <c r="D1322" s="131" t="s">
        <v>89</v>
      </c>
      <c r="E1322" s="23">
        <v>36.090000000000003</v>
      </c>
      <c r="F1322" s="16">
        <v>3</v>
      </c>
      <c r="G1322" s="96">
        <f t="shared" si="1751"/>
        <v>108.27000000000001</v>
      </c>
      <c r="H1322" s="18">
        <v>44439</v>
      </c>
      <c r="I1322" s="12"/>
      <c r="J1322" s="134"/>
      <c r="K1322" s="141"/>
      <c r="L1322" s="14">
        <f t="shared" si="1752"/>
        <v>0</v>
      </c>
      <c r="M1322" s="141">
        <v>164</v>
      </c>
      <c r="N1322" s="18">
        <v>43875</v>
      </c>
      <c r="O1322" s="16">
        <f t="shared" si="1753"/>
        <v>3</v>
      </c>
      <c r="P1322" s="19">
        <f t="shared" si="1754"/>
        <v>108.27000000000001</v>
      </c>
      <c r="Q1322" s="20"/>
      <c r="R1322" s="17"/>
      <c r="S1322" s="28"/>
      <c r="T1322" s="28"/>
      <c r="U1322" s="16">
        <v>0</v>
      </c>
      <c r="V1322" s="14">
        <f t="shared" si="1755"/>
        <v>0</v>
      </c>
      <c r="W1322" s="71"/>
      <c r="X1322" s="83"/>
      <c r="Y1322" s="3"/>
      <c r="Z1322" s="3"/>
      <c r="AA1322" s="3"/>
      <c r="AB1322" s="43"/>
      <c r="AC1322" s="43"/>
      <c r="AD1322" s="43"/>
      <c r="AE1322" s="43"/>
      <c r="AF1322" s="45"/>
      <c r="AG1322" s="45"/>
      <c r="AH1322" s="43"/>
      <c r="AI1322" s="43"/>
      <c r="AJ1322" s="43"/>
      <c r="AK1322" s="43"/>
      <c r="AL1322" s="43"/>
      <c r="AM1322" s="43"/>
      <c r="AN1322" s="43"/>
      <c r="AO1322" s="43"/>
      <c r="AP1322" s="43"/>
      <c r="AQ1322" s="43"/>
      <c r="AR1322" s="43"/>
      <c r="AS1322" s="43"/>
      <c r="AT1322" s="43"/>
      <c r="AU1322" s="43"/>
      <c r="AV1322" s="43"/>
      <c r="AW1322" s="43"/>
      <c r="AX1322" s="43"/>
      <c r="AY1322" s="43"/>
      <c r="AZ1322" s="43"/>
      <c r="BA1322" s="43"/>
      <c r="BB1322" s="43"/>
      <c r="BC1322" s="43"/>
      <c r="BD1322" s="43"/>
      <c r="BE1322" s="43"/>
      <c r="BF1322" s="43"/>
      <c r="BG1322" s="43"/>
      <c r="BH1322" s="43"/>
      <c r="BI1322" s="43"/>
      <c r="BJ1322" s="43"/>
      <c r="BK1322" s="43"/>
      <c r="BL1322" s="43"/>
      <c r="BM1322" s="43"/>
      <c r="BN1322" s="43"/>
      <c r="BO1322" s="43"/>
      <c r="BP1322" s="43"/>
      <c r="BQ1322" s="43"/>
      <c r="BR1322" s="43"/>
      <c r="BS1322" s="43"/>
      <c r="BT1322" s="43"/>
      <c r="BU1322" s="43"/>
      <c r="BV1322" s="43"/>
      <c r="BW1322" s="43"/>
      <c r="BX1322" s="43"/>
      <c r="BY1322" s="43"/>
      <c r="BZ1322" s="43"/>
      <c r="CA1322" s="43"/>
      <c r="CB1322" s="43"/>
      <c r="CC1322" s="43"/>
      <c r="CD1322" s="43"/>
      <c r="CE1322" s="43"/>
      <c r="CF1322" s="43"/>
      <c r="CG1322" s="43"/>
      <c r="CH1322" s="43"/>
      <c r="CI1322" s="43"/>
      <c r="CJ1322" s="43"/>
      <c r="CK1322" s="43"/>
      <c r="CL1322" s="43"/>
      <c r="CM1322" s="43"/>
      <c r="CN1322" s="43"/>
      <c r="CO1322" s="43"/>
      <c r="CP1322" s="43"/>
      <c r="CQ1322" s="43"/>
      <c r="CR1322" s="43"/>
      <c r="CS1322" s="43"/>
      <c r="CT1322" s="43"/>
      <c r="CU1322" s="43"/>
      <c r="CV1322" s="43"/>
      <c r="CW1322" s="43"/>
      <c r="CX1322" s="43"/>
    </row>
    <row r="1323" spans="1:102" s="44" customFormat="1" ht="36" customHeight="1">
      <c r="A1323" s="86">
        <v>5</v>
      </c>
      <c r="B1323" s="31" t="s">
        <v>42</v>
      </c>
      <c r="C1323" s="14" t="s">
        <v>20</v>
      </c>
      <c r="D1323" s="131" t="s">
        <v>115</v>
      </c>
      <c r="E1323" s="96">
        <v>123.47</v>
      </c>
      <c r="F1323" s="16">
        <v>30</v>
      </c>
      <c r="G1323" s="96">
        <f t="shared" si="1751"/>
        <v>3704.1</v>
      </c>
      <c r="H1323" s="18">
        <v>44439</v>
      </c>
      <c r="I1323" s="12"/>
      <c r="J1323" s="134"/>
      <c r="K1323" s="141"/>
      <c r="L1323" s="14">
        <f t="shared" si="1752"/>
        <v>0</v>
      </c>
      <c r="M1323" s="141">
        <v>164</v>
      </c>
      <c r="N1323" s="18">
        <v>43875</v>
      </c>
      <c r="O1323" s="16">
        <f t="shared" si="1753"/>
        <v>30</v>
      </c>
      <c r="P1323" s="19">
        <f t="shared" si="1754"/>
        <v>3704.1</v>
      </c>
      <c r="Q1323" s="97"/>
      <c r="R1323" s="42"/>
      <c r="S1323" s="90" t="e">
        <f>S1287+#REF!+#REF!+#REF!+#REF!+S1243+#REF!+S1235+#REF!+S1226+#REF!+S1207+#REF!+#REF!+S1180+S1171+#REF!+#REF!+#REF!+#REF!+#REF!+#REF!+#REF!+#REF!+#REF!+#REF!+#REF!+#REF!+#REF!+#REF!+S646+#REF!+#REF!+#REF!+#REF!+#REF!+#REF!+#REF!+#REF!+#REF!+#REF!+#REF!+#REF!+#REF!+S113+S98+#REF!+#REF!+#REF!+#REF!+#REF!+#REF!+#REF!+#REF!+#REF!+#REF!+S1293</f>
        <v>#REF!</v>
      </c>
      <c r="T1323" s="14"/>
      <c r="U1323" s="16">
        <v>0</v>
      </c>
      <c r="V1323" s="14">
        <f t="shared" si="1755"/>
        <v>0</v>
      </c>
      <c r="W1323" s="71"/>
      <c r="X1323" s="83"/>
      <c r="Y1323" s="3"/>
      <c r="Z1323" s="3"/>
      <c r="AA1323" s="3"/>
      <c r="AB1323" s="43"/>
      <c r="AC1323" s="43"/>
      <c r="AD1323" s="43"/>
      <c r="AE1323" s="43"/>
      <c r="AF1323" s="45"/>
      <c r="AG1323" s="45"/>
      <c r="AH1323" s="43"/>
      <c r="AI1323" s="43"/>
      <c r="AJ1323" s="43"/>
      <c r="AK1323" s="43"/>
      <c r="AL1323" s="43"/>
      <c r="AM1323" s="43"/>
      <c r="AN1323" s="43"/>
      <c r="AO1323" s="43"/>
      <c r="AP1323" s="43"/>
      <c r="AQ1323" s="43"/>
      <c r="AR1323" s="43"/>
      <c r="AS1323" s="43"/>
      <c r="AT1323" s="43"/>
      <c r="AU1323" s="43"/>
      <c r="AV1323" s="43"/>
      <c r="AW1323" s="43"/>
      <c r="AX1323" s="43"/>
      <c r="AY1323" s="43"/>
      <c r="AZ1323" s="43"/>
      <c r="BA1323" s="43"/>
      <c r="BB1323" s="43"/>
      <c r="BC1323" s="43"/>
      <c r="BD1323" s="43"/>
      <c r="BE1323" s="43"/>
      <c r="BF1323" s="43"/>
      <c r="BG1323" s="43"/>
      <c r="BH1323" s="43"/>
      <c r="BI1323" s="43"/>
      <c r="BJ1323" s="43"/>
      <c r="BK1323" s="43"/>
      <c r="BL1323" s="43"/>
      <c r="BM1323" s="43"/>
      <c r="BN1323" s="43"/>
      <c r="BO1323" s="43"/>
      <c r="BP1323" s="43"/>
      <c r="BQ1323" s="43"/>
      <c r="BR1323" s="43"/>
      <c r="BS1323" s="43"/>
      <c r="BT1323" s="43"/>
      <c r="BU1323" s="43"/>
      <c r="BV1323" s="43"/>
      <c r="BW1323" s="43"/>
      <c r="BX1323" s="43"/>
      <c r="BY1323" s="43"/>
      <c r="BZ1323" s="43"/>
      <c r="CA1323" s="43"/>
      <c r="CB1323" s="43"/>
      <c r="CC1323" s="43"/>
      <c r="CD1323" s="43"/>
      <c r="CE1323" s="43"/>
      <c r="CF1323" s="43"/>
      <c r="CG1323" s="43"/>
      <c r="CH1323" s="43"/>
      <c r="CI1323" s="43"/>
      <c r="CJ1323" s="43"/>
      <c r="CK1323" s="43"/>
      <c r="CL1323" s="43"/>
      <c r="CM1323" s="43"/>
      <c r="CN1323" s="43"/>
      <c r="CO1323" s="43"/>
      <c r="CP1323" s="43"/>
      <c r="CQ1323" s="43"/>
      <c r="CR1323" s="43"/>
      <c r="CS1323" s="43"/>
      <c r="CT1323" s="43"/>
      <c r="CU1323" s="43"/>
      <c r="CV1323" s="43"/>
      <c r="CW1323" s="43"/>
      <c r="CX1323" s="43"/>
    </row>
    <row r="1324" spans="1:102" s="44" customFormat="1" ht="28.5" customHeight="1">
      <c r="A1324" s="108"/>
      <c r="B1324" s="111" t="s">
        <v>117</v>
      </c>
      <c r="C1324" s="133"/>
      <c r="D1324" s="132"/>
      <c r="E1324" s="110"/>
      <c r="F1324" s="42">
        <f>SUM(F1319:F1323)</f>
        <v>33</v>
      </c>
      <c r="G1324" s="94">
        <f>SUM(G1319:G1323)</f>
        <v>3812.37</v>
      </c>
      <c r="H1324" s="82"/>
      <c r="I1324" s="104"/>
      <c r="J1324" s="105"/>
      <c r="K1324" s="128">
        <f>SUM(K1319:K1323)</f>
        <v>0</v>
      </c>
      <c r="L1324" s="94">
        <f>SUM(L1319:L1323)</f>
        <v>0</v>
      </c>
      <c r="M1324" s="128"/>
      <c r="N1324" s="82"/>
      <c r="O1324" s="128">
        <f>SUM(O1319:O1323)</f>
        <v>33</v>
      </c>
      <c r="P1324" s="94">
        <f>SUM(P1319:P1323)</f>
        <v>3812.37</v>
      </c>
      <c r="Q1324" s="132"/>
      <c r="R1324" s="38"/>
      <c r="S1324" s="109"/>
      <c r="T1324" s="109"/>
      <c r="U1324" s="42">
        <f>SUM(U1319:U1323)</f>
        <v>0</v>
      </c>
      <c r="V1324" s="94">
        <f>SUM(V1319:V1323)</f>
        <v>0</v>
      </c>
      <c r="W1324" s="91"/>
      <c r="X1324" s="83"/>
      <c r="Y1324" s="3"/>
      <c r="Z1324" s="3"/>
      <c r="AA1324" s="3"/>
      <c r="AB1324" s="43"/>
      <c r="AC1324" s="43"/>
      <c r="AD1324" s="43"/>
      <c r="AE1324" s="43"/>
      <c r="AF1324" s="45"/>
      <c r="AG1324" s="45"/>
      <c r="AH1324" s="43"/>
      <c r="AI1324" s="43"/>
      <c r="AJ1324" s="43"/>
      <c r="AK1324" s="43"/>
      <c r="AL1324" s="43"/>
      <c r="AM1324" s="43"/>
      <c r="AN1324" s="43"/>
      <c r="AO1324" s="43"/>
      <c r="AP1324" s="43"/>
      <c r="AQ1324" s="43"/>
      <c r="AR1324" s="43"/>
      <c r="AS1324" s="43"/>
      <c r="AT1324" s="43"/>
      <c r="AU1324" s="43"/>
      <c r="AV1324" s="43"/>
      <c r="AW1324" s="43"/>
      <c r="AX1324" s="43"/>
      <c r="AY1324" s="43"/>
      <c r="AZ1324" s="43"/>
      <c r="BA1324" s="43"/>
      <c r="BB1324" s="43"/>
      <c r="BC1324" s="43"/>
      <c r="BD1324" s="43"/>
      <c r="BE1324" s="43"/>
      <c r="BF1324" s="43"/>
      <c r="BG1324" s="43"/>
      <c r="BH1324" s="43"/>
      <c r="BI1324" s="43"/>
      <c r="BJ1324" s="43"/>
      <c r="BK1324" s="43"/>
      <c r="BL1324" s="43"/>
      <c r="BM1324" s="43"/>
      <c r="BN1324" s="43"/>
      <c r="BO1324" s="43"/>
      <c r="BP1324" s="43"/>
      <c r="BQ1324" s="43"/>
      <c r="BR1324" s="43"/>
      <c r="BS1324" s="43"/>
      <c r="BT1324" s="43"/>
      <c r="BU1324" s="43"/>
      <c r="BV1324" s="43"/>
      <c r="BW1324" s="43"/>
      <c r="BX1324" s="43"/>
      <c r="BY1324" s="43"/>
      <c r="BZ1324" s="43"/>
      <c r="CA1324" s="43"/>
      <c r="CB1324" s="43"/>
      <c r="CC1324" s="43"/>
      <c r="CD1324" s="43"/>
      <c r="CE1324" s="43"/>
      <c r="CF1324" s="43"/>
      <c r="CG1324" s="43"/>
      <c r="CH1324" s="43"/>
      <c r="CI1324" s="43"/>
      <c r="CJ1324" s="43"/>
      <c r="CK1324" s="43"/>
      <c r="CL1324" s="43"/>
      <c r="CM1324" s="43"/>
      <c r="CN1324" s="43"/>
      <c r="CO1324" s="43"/>
      <c r="CP1324" s="43"/>
      <c r="CQ1324" s="43"/>
      <c r="CR1324" s="43"/>
      <c r="CS1324" s="43"/>
      <c r="CT1324" s="43"/>
      <c r="CU1324" s="43"/>
      <c r="CV1324" s="43"/>
      <c r="CW1324" s="43"/>
      <c r="CX1324" s="43"/>
    </row>
    <row r="1325" spans="1:102" s="44" customFormat="1" ht="28.5" customHeight="1">
      <c r="A1325" s="250" t="s">
        <v>195</v>
      </c>
      <c r="B1325" s="251"/>
      <c r="C1325" s="251"/>
      <c r="D1325" s="251"/>
      <c r="E1325" s="251"/>
      <c r="F1325" s="251"/>
      <c r="G1325" s="251"/>
      <c r="H1325" s="251"/>
      <c r="I1325" s="251"/>
      <c r="J1325" s="251"/>
      <c r="K1325" s="251"/>
      <c r="L1325" s="251"/>
      <c r="M1325" s="251"/>
      <c r="N1325" s="251"/>
      <c r="O1325" s="251"/>
      <c r="P1325" s="251"/>
      <c r="Q1325" s="251"/>
      <c r="R1325" s="251"/>
      <c r="S1325" s="251"/>
      <c r="T1325" s="251"/>
      <c r="U1325" s="251"/>
      <c r="V1325" s="252"/>
      <c r="W1325" s="91"/>
      <c r="X1325" s="83"/>
      <c r="Y1325" s="3"/>
      <c r="Z1325" s="3"/>
      <c r="AA1325" s="3"/>
      <c r="AB1325" s="43"/>
      <c r="AC1325" s="43"/>
      <c r="AD1325" s="43"/>
      <c r="AE1325" s="43"/>
      <c r="AF1325" s="45"/>
      <c r="AG1325" s="45"/>
      <c r="AH1325" s="43"/>
      <c r="AI1325" s="43"/>
      <c r="AJ1325" s="43"/>
      <c r="AK1325" s="43"/>
      <c r="AL1325" s="43"/>
      <c r="AM1325" s="43"/>
      <c r="AN1325" s="43"/>
      <c r="AO1325" s="43"/>
      <c r="AP1325" s="43"/>
      <c r="AQ1325" s="43"/>
      <c r="AR1325" s="43"/>
      <c r="AS1325" s="43"/>
      <c r="AT1325" s="43"/>
      <c r="AU1325" s="43"/>
      <c r="AV1325" s="43"/>
      <c r="AW1325" s="43"/>
      <c r="AX1325" s="43"/>
      <c r="AY1325" s="43"/>
      <c r="AZ1325" s="43"/>
      <c r="BA1325" s="43"/>
      <c r="BB1325" s="43"/>
      <c r="BC1325" s="43"/>
      <c r="BD1325" s="43"/>
      <c r="BE1325" s="43"/>
      <c r="BF1325" s="43"/>
      <c r="BG1325" s="43"/>
      <c r="BH1325" s="43"/>
      <c r="BI1325" s="43"/>
      <c r="BJ1325" s="43"/>
      <c r="BK1325" s="43"/>
      <c r="BL1325" s="43"/>
      <c r="BM1325" s="43"/>
      <c r="BN1325" s="43"/>
      <c r="BO1325" s="43"/>
      <c r="BP1325" s="43"/>
      <c r="BQ1325" s="43"/>
      <c r="BR1325" s="43"/>
      <c r="BS1325" s="43"/>
      <c r="BT1325" s="43"/>
      <c r="BU1325" s="43"/>
      <c r="BV1325" s="43"/>
      <c r="BW1325" s="43"/>
      <c r="BX1325" s="43"/>
      <c r="BY1325" s="43"/>
      <c r="BZ1325" s="43"/>
      <c r="CA1325" s="43"/>
      <c r="CB1325" s="43"/>
      <c r="CC1325" s="43"/>
      <c r="CD1325" s="43"/>
      <c r="CE1325" s="43"/>
      <c r="CF1325" s="43"/>
      <c r="CG1325" s="43"/>
      <c r="CH1325" s="43"/>
      <c r="CI1325" s="43"/>
      <c r="CJ1325" s="43"/>
      <c r="CK1325" s="43"/>
      <c r="CL1325" s="43"/>
      <c r="CM1325" s="43"/>
      <c r="CN1325" s="43"/>
      <c r="CO1325" s="43"/>
      <c r="CP1325" s="43"/>
      <c r="CQ1325" s="43"/>
      <c r="CR1325" s="43"/>
      <c r="CS1325" s="43"/>
      <c r="CT1325" s="43"/>
      <c r="CU1325" s="43"/>
      <c r="CV1325" s="43"/>
      <c r="CW1325" s="43"/>
      <c r="CX1325" s="43"/>
    </row>
    <row r="1326" spans="1:102" ht="53.25" customHeight="1">
      <c r="A1326" s="141">
        <v>1</v>
      </c>
      <c r="B1326" s="13" t="s">
        <v>59</v>
      </c>
      <c r="C1326" s="124" t="s">
        <v>20</v>
      </c>
      <c r="D1326" s="131" t="s">
        <v>47</v>
      </c>
      <c r="E1326" s="135">
        <v>55.58</v>
      </c>
      <c r="F1326" s="16">
        <v>8</v>
      </c>
      <c r="G1326" s="14">
        <f t="shared" ref="G1326:G1331" si="1756">F1326*E1326</f>
        <v>444.64</v>
      </c>
      <c r="H1326" s="18">
        <v>44377</v>
      </c>
      <c r="I1326" s="84">
        <v>44301</v>
      </c>
      <c r="J1326" s="134">
        <v>812</v>
      </c>
      <c r="K1326" s="141">
        <v>20</v>
      </c>
      <c r="L1326" s="14">
        <f t="shared" ref="L1326:L1331" si="1757">K1326*E1326</f>
        <v>1111.5999999999999</v>
      </c>
      <c r="M1326" s="134">
        <v>160</v>
      </c>
      <c r="N1326" s="12">
        <v>44245</v>
      </c>
      <c r="O1326" s="97">
        <f>F1326-U1326</f>
        <v>8</v>
      </c>
      <c r="P1326" s="19">
        <f>O1326*E1326</f>
        <v>444.64</v>
      </c>
      <c r="Q1326" s="131"/>
      <c r="R1326" s="17"/>
      <c r="S1326" s="155"/>
      <c r="T1326" s="155"/>
      <c r="U1326" s="16">
        <v>0</v>
      </c>
      <c r="V1326" s="14">
        <f t="shared" ref="V1326:V1331" si="1758">U1326*E1326</f>
        <v>0</v>
      </c>
      <c r="W1326" s="71"/>
      <c r="X1326" s="156"/>
      <c r="Y1326" s="26"/>
      <c r="Z1326" s="26"/>
      <c r="AA1326" s="26"/>
      <c r="AB1326" s="26"/>
      <c r="AC1326" s="26"/>
      <c r="AD1326" s="26"/>
      <c r="AE1326" s="26"/>
      <c r="AF1326" s="157"/>
      <c r="AG1326" s="157"/>
      <c r="AH1326" s="27"/>
      <c r="AI1326" s="27"/>
      <c r="AJ1326" s="27"/>
      <c r="AK1326" s="27"/>
      <c r="AL1326" s="27"/>
      <c r="AM1326" s="27"/>
      <c r="AN1326" s="27"/>
      <c r="AO1326" s="27"/>
      <c r="AP1326" s="27"/>
      <c r="AQ1326" s="27"/>
      <c r="AR1326" s="27"/>
      <c r="AS1326" s="27"/>
      <c r="AT1326" s="27"/>
      <c r="AU1326" s="27"/>
      <c r="AV1326" s="27"/>
      <c r="AW1326" s="27"/>
      <c r="AX1326" s="27"/>
      <c r="AY1326" s="27"/>
      <c r="AZ1326" s="27"/>
      <c r="BA1326" s="27"/>
      <c r="BB1326" s="27"/>
      <c r="BC1326" s="27"/>
      <c r="BD1326" s="27"/>
      <c r="BE1326" s="27"/>
      <c r="BF1326" s="27"/>
      <c r="BG1326" s="27"/>
      <c r="BH1326" s="27"/>
      <c r="BI1326" s="27"/>
      <c r="BJ1326" s="27"/>
      <c r="BK1326" s="27"/>
      <c r="BL1326" s="27"/>
      <c r="BM1326" s="27"/>
      <c r="BN1326" s="27"/>
      <c r="BO1326" s="27"/>
      <c r="BP1326" s="27"/>
      <c r="BQ1326" s="27"/>
      <c r="BR1326" s="27"/>
      <c r="BS1326" s="27"/>
      <c r="BT1326" s="27"/>
      <c r="BU1326" s="27"/>
      <c r="BV1326" s="27"/>
      <c r="BW1326" s="27"/>
      <c r="BX1326" s="27"/>
      <c r="BY1326" s="27"/>
      <c r="BZ1326" s="27"/>
      <c r="CA1326" s="27"/>
      <c r="CB1326" s="27"/>
      <c r="CC1326" s="27"/>
      <c r="CD1326" s="27"/>
      <c r="CE1326" s="27"/>
      <c r="CF1326" s="27"/>
      <c r="CG1326" s="27"/>
      <c r="CH1326" s="27"/>
      <c r="CI1326" s="27"/>
      <c r="CJ1326" s="27"/>
      <c r="CK1326" s="27"/>
      <c r="CL1326" s="27"/>
      <c r="CM1326" s="27"/>
      <c r="CN1326" s="27"/>
      <c r="CO1326" s="27"/>
      <c r="CP1326" s="27"/>
      <c r="CQ1326" s="27"/>
      <c r="CR1326" s="27"/>
      <c r="CS1326" s="27"/>
      <c r="CT1326" s="27"/>
      <c r="CU1326" s="27"/>
      <c r="CV1326" s="27"/>
      <c r="CW1326" s="27"/>
      <c r="CX1326" s="27"/>
    </row>
    <row r="1327" spans="1:102" ht="36" customHeight="1">
      <c r="A1327" s="108">
        <v>2</v>
      </c>
      <c r="B1327" s="13" t="s">
        <v>35</v>
      </c>
      <c r="C1327" s="14" t="s">
        <v>20</v>
      </c>
      <c r="D1327" s="131" t="s">
        <v>82</v>
      </c>
      <c r="E1327" s="14">
        <v>16.91</v>
      </c>
      <c r="F1327" s="16">
        <v>4</v>
      </c>
      <c r="G1327" s="14">
        <f t="shared" si="1756"/>
        <v>67.64</v>
      </c>
      <c r="H1327" s="18">
        <v>44358</v>
      </c>
      <c r="I1327" s="84">
        <v>44301</v>
      </c>
      <c r="J1327" s="134">
        <v>812</v>
      </c>
      <c r="K1327" s="34">
        <v>127</v>
      </c>
      <c r="L1327" s="14">
        <f t="shared" si="1757"/>
        <v>2147.5700000000002</v>
      </c>
      <c r="M1327" s="134">
        <v>160</v>
      </c>
      <c r="N1327" s="12">
        <v>44245</v>
      </c>
      <c r="O1327" s="97">
        <f t="shared" ref="O1327:O1331" si="1759">F1327-U1327</f>
        <v>4</v>
      </c>
      <c r="P1327" s="19">
        <f t="shared" ref="P1327:P1331" si="1760">O1327*E1327</f>
        <v>67.64</v>
      </c>
      <c r="Q1327" s="20"/>
      <c r="R1327" s="17"/>
      <c r="S1327" s="124"/>
      <c r="T1327" s="124"/>
      <c r="U1327" s="16">
        <v>0</v>
      </c>
      <c r="V1327" s="14">
        <f t="shared" si="1758"/>
        <v>0</v>
      </c>
      <c r="W1327" s="91"/>
      <c r="X1327" s="83"/>
      <c r="Y1327" s="3"/>
      <c r="Z1327" s="3"/>
      <c r="AA1327" s="3"/>
      <c r="AB1327" s="43"/>
      <c r="AC1327" s="43"/>
      <c r="AD1327" s="43"/>
      <c r="AE1327" s="43"/>
      <c r="AF1327" s="45"/>
      <c r="AG1327" s="45"/>
      <c r="AH1327" s="43"/>
      <c r="AI1327" s="43"/>
      <c r="AJ1327" s="43"/>
      <c r="AK1327" s="43"/>
      <c r="AL1327" s="43"/>
      <c r="AM1327" s="43"/>
      <c r="AN1327" s="43"/>
      <c r="AO1327" s="43"/>
      <c r="AP1327" s="43"/>
      <c r="AQ1327" s="43"/>
      <c r="AR1327" s="43"/>
      <c r="AS1327" s="43"/>
      <c r="AT1327" s="43"/>
      <c r="AU1327" s="43"/>
      <c r="AV1327" s="43"/>
      <c r="AW1327" s="43"/>
      <c r="AX1327" s="43"/>
      <c r="AY1327" s="43"/>
      <c r="AZ1327" s="43"/>
      <c r="BA1327" s="43"/>
      <c r="BB1327" s="43"/>
      <c r="BC1327" s="43"/>
      <c r="BD1327" s="43"/>
      <c r="BE1327" s="43"/>
      <c r="BF1327" s="43"/>
      <c r="BG1327" s="43"/>
      <c r="BH1327" s="43"/>
      <c r="BI1327" s="43"/>
      <c r="BJ1327" s="43"/>
      <c r="BK1327" s="43"/>
      <c r="BL1327" s="43"/>
      <c r="BM1327" s="43"/>
      <c r="BN1327" s="43"/>
      <c r="BO1327" s="43"/>
      <c r="BP1327" s="43"/>
      <c r="BQ1327" s="43"/>
      <c r="BR1327" s="43"/>
      <c r="BS1327" s="43"/>
      <c r="BT1327" s="43"/>
      <c r="BU1327" s="43"/>
      <c r="BV1327" s="43"/>
      <c r="BW1327" s="43"/>
      <c r="BX1327" s="43"/>
      <c r="BY1327" s="43"/>
      <c r="BZ1327" s="43"/>
      <c r="CA1327" s="43"/>
      <c r="CB1327" s="43"/>
      <c r="CC1327" s="43"/>
      <c r="CD1327" s="43"/>
      <c r="CE1327" s="43"/>
      <c r="CF1327" s="43"/>
      <c r="CG1327" s="43"/>
      <c r="CH1327" s="43"/>
      <c r="CI1327" s="43"/>
      <c r="CJ1327" s="43"/>
      <c r="CK1327" s="43"/>
      <c r="CL1327" s="43"/>
      <c r="CM1327" s="43"/>
      <c r="CN1327" s="43"/>
      <c r="CO1327" s="43"/>
      <c r="CP1327" s="43"/>
      <c r="CQ1327" s="43"/>
      <c r="CR1327" s="43"/>
      <c r="CS1327" s="43"/>
      <c r="CT1327" s="43"/>
      <c r="CU1327" s="43"/>
      <c r="CV1327" s="43"/>
      <c r="CW1327" s="43"/>
      <c r="CX1327" s="43"/>
    </row>
    <row r="1328" spans="1:102" ht="51.75" customHeight="1">
      <c r="A1328" s="141">
        <v>3</v>
      </c>
      <c r="B1328" s="13" t="s">
        <v>44</v>
      </c>
      <c r="C1328" s="14" t="s">
        <v>20</v>
      </c>
      <c r="D1328" s="131" t="s">
        <v>144</v>
      </c>
      <c r="E1328" s="96">
        <v>59.100999999999999</v>
      </c>
      <c r="F1328" s="16">
        <v>37</v>
      </c>
      <c r="G1328" s="96">
        <f t="shared" si="1756"/>
        <v>2186.7370000000001</v>
      </c>
      <c r="H1328" s="18">
        <v>44469</v>
      </c>
      <c r="I1328" s="84">
        <v>44301</v>
      </c>
      <c r="J1328" s="134">
        <v>812</v>
      </c>
      <c r="K1328" s="141">
        <v>50</v>
      </c>
      <c r="L1328" s="14">
        <f t="shared" si="1757"/>
        <v>2955.05</v>
      </c>
      <c r="M1328" s="134">
        <v>160</v>
      </c>
      <c r="N1328" s="12">
        <v>44245</v>
      </c>
      <c r="O1328" s="97">
        <f t="shared" si="1759"/>
        <v>7</v>
      </c>
      <c r="P1328" s="19">
        <f t="shared" si="1760"/>
        <v>413.70699999999999</v>
      </c>
      <c r="Q1328" s="97"/>
      <c r="R1328" s="14"/>
      <c r="S1328" s="14"/>
      <c r="T1328" s="14"/>
      <c r="U1328" s="16">
        <v>30</v>
      </c>
      <c r="V1328" s="14">
        <f t="shared" si="1758"/>
        <v>1773.03</v>
      </c>
      <c r="W1328" s="71"/>
      <c r="X1328" s="83">
        <f>G1328-V1328</f>
        <v>413.70700000000011</v>
      </c>
      <c r="AF1328" s="22"/>
      <c r="AG1328" s="22"/>
      <c r="AH1328" s="6"/>
      <c r="AI1328" s="6"/>
      <c r="AJ1328" s="6"/>
      <c r="AK1328" s="6"/>
      <c r="AL1328" s="6"/>
      <c r="AM1328" s="6"/>
      <c r="AN1328" s="6"/>
      <c r="AO1328" s="6"/>
      <c r="AP1328" s="6"/>
      <c r="AQ1328" s="6"/>
      <c r="AR1328" s="6"/>
      <c r="AS1328" s="6"/>
      <c r="AT1328" s="6"/>
      <c r="AU1328" s="6"/>
      <c r="AV1328" s="6"/>
      <c r="AW1328" s="6"/>
      <c r="AX1328" s="6"/>
      <c r="AY1328" s="6"/>
      <c r="AZ1328" s="6"/>
      <c r="BA1328" s="6"/>
      <c r="BB1328" s="6"/>
      <c r="BC1328" s="6"/>
      <c r="BD1328" s="6"/>
      <c r="BE1328" s="6"/>
      <c r="BF1328" s="6"/>
      <c r="BG1328" s="6"/>
      <c r="BH1328" s="6"/>
      <c r="BI1328" s="6"/>
      <c r="BJ1328" s="6"/>
      <c r="BK1328" s="6"/>
      <c r="BL1328" s="6"/>
      <c r="BM1328" s="6"/>
      <c r="BN1328" s="6"/>
      <c r="BO1328" s="6"/>
      <c r="BP1328" s="6"/>
      <c r="BQ1328" s="6"/>
      <c r="BR1328" s="6"/>
      <c r="BS1328" s="6"/>
      <c r="BT1328" s="6"/>
      <c r="BU1328" s="6"/>
      <c r="BV1328" s="6"/>
      <c r="BW1328" s="6"/>
      <c r="BX1328" s="6"/>
      <c r="BY1328" s="6"/>
      <c r="BZ1328" s="6"/>
      <c r="CA1328" s="6"/>
      <c r="CB1328" s="6"/>
      <c r="CC1328" s="6"/>
      <c r="CD1328" s="6"/>
      <c r="CE1328" s="6"/>
      <c r="CF1328" s="6"/>
      <c r="CG1328" s="6"/>
      <c r="CH1328" s="6"/>
      <c r="CI1328" s="6"/>
      <c r="CJ1328" s="6"/>
      <c r="CK1328" s="6"/>
      <c r="CL1328" s="6"/>
      <c r="CM1328" s="6"/>
      <c r="CN1328" s="6"/>
      <c r="CO1328" s="6"/>
      <c r="CP1328" s="6"/>
      <c r="CQ1328" s="6"/>
      <c r="CR1328" s="6"/>
      <c r="CS1328" s="6"/>
      <c r="CT1328" s="6"/>
      <c r="CU1328" s="6"/>
      <c r="CV1328" s="6"/>
      <c r="CW1328" s="6"/>
      <c r="CX1328" s="6"/>
    </row>
    <row r="1329" spans="1:102" s="44" customFormat="1" ht="56.25" customHeight="1">
      <c r="A1329" s="141">
        <v>4</v>
      </c>
      <c r="B1329" s="13" t="s">
        <v>101</v>
      </c>
      <c r="C1329" s="124" t="s">
        <v>20</v>
      </c>
      <c r="D1329" s="131" t="s">
        <v>95</v>
      </c>
      <c r="E1329" s="23">
        <v>36.090000000000003</v>
      </c>
      <c r="F1329" s="16">
        <v>16</v>
      </c>
      <c r="G1329" s="17">
        <f t="shared" si="1756"/>
        <v>577.44000000000005</v>
      </c>
      <c r="H1329" s="18">
        <v>44439</v>
      </c>
      <c r="I1329" s="84">
        <v>44301</v>
      </c>
      <c r="J1329" s="134">
        <v>812</v>
      </c>
      <c r="K1329" s="34">
        <v>20</v>
      </c>
      <c r="L1329" s="14">
        <f t="shared" si="1757"/>
        <v>721.80000000000007</v>
      </c>
      <c r="M1329" s="134">
        <v>160</v>
      </c>
      <c r="N1329" s="12">
        <v>44245</v>
      </c>
      <c r="O1329" s="97">
        <f t="shared" si="1759"/>
        <v>0</v>
      </c>
      <c r="P1329" s="19">
        <f t="shared" si="1760"/>
        <v>0</v>
      </c>
      <c r="Q1329" s="20"/>
      <c r="R1329" s="17"/>
      <c r="S1329" s="124"/>
      <c r="T1329" s="124"/>
      <c r="U1329" s="16">
        <v>16</v>
      </c>
      <c r="V1329" s="14">
        <f t="shared" si="1758"/>
        <v>577.44000000000005</v>
      </c>
      <c r="W1329" s="71"/>
      <c r="X1329" s="3"/>
      <c r="Y1329" s="21"/>
      <c r="Z1329" s="4"/>
      <c r="AA1329" s="4"/>
      <c r="AB1329" s="5"/>
      <c r="AC1329" s="5"/>
      <c r="AD1329" s="5"/>
      <c r="AE1329" s="22"/>
      <c r="AF1329" s="22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  <c r="AY1329" s="5"/>
      <c r="AZ1329" s="5"/>
      <c r="BA1329" s="5"/>
      <c r="BB1329" s="5"/>
      <c r="BC1329" s="5"/>
      <c r="BD1329" s="5"/>
      <c r="BE1329" s="5"/>
      <c r="BF1329" s="5"/>
      <c r="BG1329" s="5"/>
      <c r="BH1329" s="5"/>
      <c r="BI1329" s="5"/>
      <c r="BJ1329" s="5"/>
      <c r="BK1329" s="5"/>
      <c r="BL1329" s="5"/>
      <c r="BM1329" s="5"/>
      <c r="BN1329" s="5"/>
      <c r="BO1329" s="5"/>
      <c r="BP1329" s="5"/>
      <c r="BQ1329" s="5"/>
      <c r="BR1329" s="5"/>
      <c r="BS1329" s="5"/>
      <c r="BT1329" s="5"/>
      <c r="BU1329" s="5"/>
      <c r="BV1329" s="5"/>
      <c r="BW1329" s="5"/>
      <c r="BX1329" s="5"/>
      <c r="BY1329" s="5"/>
      <c r="BZ1329" s="5"/>
      <c r="CA1329" s="5"/>
      <c r="CB1329" s="5"/>
      <c r="CC1329" s="5"/>
      <c r="CD1329" s="5"/>
      <c r="CE1329" s="5"/>
      <c r="CF1329" s="5"/>
      <c r="CG1329" s="5"/>
      <c r="CH1329" s="5"/>
      <c r="CI1329" s="5"/>
      <c r="CJ1329" s="5"/>
      <c r="CK1329" s="5"/>
      <c r="CL1329" s="5"/>
      <c r="CM1329" s="5"/>
      <c r="CN1329" s="5"/>
      <c r="CO1329" s="5"/>
      <c r="CP1329" s="5"/>
      <c r="CQ1329" s="5"/>
      <c r="CR1329" s="5"/>
      <c r="CS1329" s="5"/>
      <c r="CT1329" s="5"/>
      <c r="CU1329" s="5"/>
      <c r="CV1329" s="5"/>
      <c r="CW1329" s="5"/>
      <c r="CX1329" s="5"/>
    </row>
    <row r="1330" spans="1:102" ht="38.25" customHeight="1">
      <c r="A1330" s="141">
        <v>5</v>
      </c>
      <c r="B1330" s="31" t="s">
        <v>77</v>
      </c>
      <c r="C1330" s="131" t="s">
        <v>20</v>
      </c>
      <c r="D1330" s="131" t="s">
        <v>151</v>
      </c>
      <c r="E1330" s="32">
        <v>5.4969999999999999</v>
      </c>
      <c r="F1330" s="16">
        <v>85</v>
      </c>
      <c r="G1330" s="17">
        <f t="shared" si="1756"/>
        <v>467.245</v>
      </c>
      <c r="H1330" s="33">
        <v>44443</v>
      </c>
      <c r="I1330" s="84">
        <v>44301</v>
      </c>
      <c r="J1330" s="134">
        <v>812</v>
      </c>
      <c r="K1330" s="34">
        <v>170</v>
      </c>
      <c r="L1330" s="14">
        <f t="shared" si="1757"/>
        <v>934.49</v>
      </c>
      <c r="M1330" s="134">
        <v>160</v>
      </c>
      <c r="N1330" s="12">
        <v>44245</v>
      </c>
      <c r="O1330" s="97">
        <f t="shared" si="1759"/>
        <v>25</v>
      </c>
      <c r="P1330" s="19">
        <f t="shared" si="1760"/>
        <v>137.42500000000001</v>
      </c>
      <c r="Q1330" s="20"/>
      <c r="R1330" s="17"/>
      <c r="S1330" s="124"/>
      <c r="T1330" s="124"/>
      <c r="U1330" s="16">
        <v>60</v>
      </c>
      <c r="V1330" s="14">
        <f t="shared" si="1758"/>
        <v>329.82</v>
      </c>
      <c r="W1330" s="71"/>
      <c r="X1330" s="83"/>
      <c r="AF1330" s="22"/>
      <c r="AG1330" s="22"/>
    </row>
    <row r="1331" spans="1:102" s="27" customFormat="1" ht="30.75" customHeight="1">
      <c r="A1331" s="141">
        <v>6</v>
      </c>
      <c r="B1331" s="31" t="s">
        <v>42</v>
      </c>
      <c r="C1331" s="14" t="s">
        <v>20</v>
      </c>
      <c r="D1331" s="131" t="s">
        <v>113</v>
      </c>
      <c r="E1331" s="32">
        <v>132.83000000000001</v>
      </c>
      <c r="F1331" s="16">
        <v>10</v>
      </c>
      <c r="G1331" s="14">
        <f t="shared" si="1756"/>
        <v>1328.3000000000002</v>
      </c>
      <c r="H1331" s="33">
        <v>44469</v>
      </c>
      <c r="I1331" s="84">
        <v>44301</v>
      </c>
      <c r="J1331" s="134">
        <v>812</v>
      </c>
      <c r="K1331" s="34">
        <v>50</v>
      </c>
      <c r="L1331" s="14">
        <f t="shared" si="1757"/>
        <v>6641.5000000000009</v>
      </c>
      <c r="M1331" s="134">
        <v>160</v>
      </c>
      <c r="N1331" s="12">
        <v>44245</v>
      </c>
      <c r="O1331" s="97">
        <f t="shared" si="1759"/>
        <v>10</v>
      </c>
      <c r="P1331" s="19">
        <f t="shared" si="1760"/>
        <v>1328.3000000000002</v>
      </c>
      <c r="Q1331" s="20"/>
      <c r="R1331" s="17"/>
      <c r="S1331" s="124"/>
      <c r="T1331" s="124"/>
      <c r="U1331" s="16">
        <v>0</v>
      </c>
      <c r="V1331" s="14">
        <f t="shared" si="1758"/>
        <v>0</v>
      </c>
      <c r="W1331" s="71"/>
      <c r="X1331" s="83">
        <f>G1331-V1331</f>
        <v>1328.3000000000002</v>
      </c>
      <c r="Y1331" s="4"/>
      <c r="Z1331" s="4"/>
      <c r="AA1331" s="4"/>
      <c r="AB1331" s="5"/>
      <c r="AC1331" s="5"/>
      <c r="AD1331" s="5"/>
      <c r="AE1331" s="5"/>
      <c r="AF1331" s="22"/>
      <c r="AG1331" s="22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  <c r="AY1331" s="5"/>
      <c r="AZ1331" s="5"/>
      <c r="BA1331" s="5"/>
      <c r="BB1331" s="5"/>
      <c r="BC1331" s="5"/>
      <c r="BD1331" s="5"/>
      <c r="BE1331" s="5"/>
      <c r="BF1331" s="5"/>
      <c r="BG1331" s="5"/>
      <c r="BH1331" s="5"/>
      <c r="BI1331" s="5"/>
      <c r="BJ1331" s="5"/>
      <c r="BK1331" s="5"/>
      <c r="BL1331" s="5"/>
      <c r="BM1331" s="5"/>
      <c r="BN1331" s="5"/>
      <c r="BO1331" s="5"/>
      <c r="BP1331" s="5"/>
      <c r="BQ1331" s="5"/>
      <c r="BR1331" s="5"/>
      <c r="BS1331" s="5"/>
      <c r="BT1331" s="5"/>
      <c r="BU1331" s="5"/>
      <c r="BV1331" s="5"/>
      <c r="BW1331" s="5"/>
      <c r="BX1331" s="5"/>
      <c r="BY1331" s="5"/>
      <c r="BZ1331" s="5"/>
      <c r="CA1331" s="5"/>
      <c r="CB1331" s="5"/>
      <c r="CC1331" s="5"/>
      <c r="CD1331" s="5"/>
      <c r="CE1331" s="5"/>
      <c r="CF1331" s="5"/>
      <c r="CG1331" s="5"/>
      <c r="CH1331" s="5"/>
      <c r="CI1331" s="5"/>
      <c r="CJ1331" s="5"/>
      <c r="CK1331" s="5"/>
      <c r="CL1331" s="5"/>
      <c r="CM1331" s="5"/>
      <c r="CN1331" s="5"/>
      <c r="CO1331" s="5"/>
      <c r="CP1331" s="5"/>
      <c r="CQ1331" s="5"/>
      <c r="CR1331" s="5"/>
      <c r="CS1331" s="5"/>
      <c r="CT1331" s="5"/>
      <c r="CU1331" s="5"/>
      <c r="CV1331" s="5"/>
      <c r="CW1331" s="5"/>
      <c r="CX1331" s="5"/>
    </row>
    <row r="1332" spans="1:102" s="44" customFormat="1" ht="28.5" customHeight="1">
      <c r="A1332" s="108"/>
      <c r="B1332" s="36" t="s">
        <v>38</v>
      </c>
      <c r="C1332" s="133"/>
      <c r="D1332" s="132"/>
      <c r="E1332" s="110"/>
      <c r="F1332" s="94">
        <f>SUM(F1326:F1331)</f>
        <v>160</v>
      </c>
      <c r="G1332" s="94">
        <f>SUM(G1326:G1331)</f>
        <v>5072.0020000000004</v>
      </c>
      <c r="H1332" s="82"/>
      <c r="I1332" s="104"/>
      <c r="J1332" s="105"/>
      <c r="K1332" s="94">
        <f>SUM(K1326:K1331)</f>
        <v>437</v>
      </c>
      <c r="L1332" s="94">
        <f>SUM(L1326:L1331)</f>
        <v>14512.010000000002</v>
      </c>
      <c r="M1332" s="128"/>
      <c r="N1332" s="82"/>
      <c r="O1332" s="94">
        <f>SUM(O1326:O1331)</f>
        <v>54</v>
      </c>
      <c r="P1332" s="94">
        <f>SUM(P1326:P1331)</f>
        <v>2391.7120000000004</v>
      </c>
      <c r="Q1332" s="132"/>
      <c r="R1332" s="38"/>
      <c r="S1332" s="109"/>
      <c r="T1332" s="109"/>
      <c r="U1332" s="94">
        <f>SUM(U1326:U1331)</f>
        <v>106</v>
      </c>
      <c r="V1332" s="94">
        <f>SUM(V1326:V1331)</f>
        <v>2680.2900000000004</v>
      </c>
      <c r="W1332" s="91"/>
      <c r="X1332" s="83"/>
      <c r="Y1332" s="3"/>
      <c r="Z1332" s="3"/>
      <c r="AA1332" s="3"/>
      <c r="AB1332" s="43"/>
      <c r="AC1332" s="43"/>
      <c r="AD1332" s="43"/>
      <c r="AE1332" s="43"/>
      <c r="AF1332" s="45"/>
      <c r="AG1332" s="45"/>
      <c r="AH1332" s="43"/>
      <c r="AI1332" s="43"/>
      <c r="AJ1332" s="43"/>
      <c r="AK1332" s="43"/>
      <c r="AL1332" s="43"/>
      <c r="AM1332" s="43"/>
      <c r="AN1332" s="43"/>
      <c r="AO1332" s="43"/>
      <c r="AP1332" s="43"/>
      <c r="AQ1332" s="43"/>
      <c r="AR1332" s="43"/>
      <c r="AS1332" s="43"/>
      <c r="AT1332" s="43"/>
      <c r="AU1332" s="43"/>
      <c r="AV1332" s="43"/>
      <c r="AW1332" s="43"/>
      <c r="AX1332" s="43"/>
      <c r="AY1332" s="43"/>
      <c r="AZ1332" s="43"/>
      <c r="BA1332" s="43"/>
      <c r="BB1332" s="43"/>
      <c r="BC1332" s="43"/>
      <c r="BD1332" s="43"/>
      <c r="BE1332" s="43"/>
      <c r="BF1332" s="43"/>
      <c r="BG1332" s="43"/>
      <c r="BH1332" s="43"/>
      <c r="BI1332" s="43"/>
      <c r="BJ1332" s="43"/>
      <c r="BK1332" s="43"/>
      <c r="BL1332" s="43"/>
      <c r="BM1332" s="43"/>
      <c r="BN1332" s="43"/>
      <c r="BO1332" s="43"/>
      <c r="BP1332" s="43"/>
      <c r="BQ1332" s="43"/>
      <c r="BR1332" s="43"/>
      <c r="BS1332" s="43"/>
      <c r="BT1332" s="43"/>
      <c r="BU1332" s="43"/>
      <c r="BV1332" s="43"/>
      <c r="BW1332" s="43"/>
      <c r="BX1332" s="43"/>
      <c r="BY1332" s="43"/>
      <c r="BZ1332" s="43"/>
      <c r="CA1332" s="43"/>
      <c r="CB1332" s="43"/>
      <c r="CC1332" s="43"/>
      <c r="CD1332" s="43"/>
      <c r="CE1332" s="43"/>
      <c r="CF1332" s="43"/>
      <c r="CG1332" s="43"/>
      <c r="CH1332" s="43"/>
      <c r="CI1332" s="43"/>
      <c r="CJ1332" s="43"/>
      <c r="CK1332" s="43"/>
      <c r="CL1332" s="43"/>
      <c r="CM1332" s="43"/>
      <c r="CN1332" s="43"/>
      <c r="CO1332" s="43"/>
      <c r="CP1332" s="43"/>
      <c r="CQ1332" s="43"/>
      <c r="CR1332" s="43"/>
      <c r="CS1332" s="43"/>
      <c r="CT1332" s="43"/>
      <c r="CU1332" s="43"/>
      <c r="CV1332" s="43"/>
      <c r="CW1332" s="43"/>
      <c r="CX1332" s="43"/>
    </row>
    <row r="1333" spans="1:102">
      <c r="A1333" s="35"/>
      <c r="B1333" s="36" t="s">
        <v>166</v>
      </c>
      <c r="C1333" s="128"/>
      <c r="D1333" s="41"/>
      <c r="E1333" s="41"/>
      <c r="F1333" s="114">
        <f>F1324+F1317+F1301+F1295+F1288+F1282+F1272+F1259+F1250+F1246+F1242+F1237+F1234+F1228+F1212+F1195+F1184+F1175+F1167+F1130+F1089+F1031+F992+F968+F936+F904+F874+F841+F800+F758+F711+F683+F648+F618+F585+F545+F499+F468+F425+F378+F342+F301+F269+F231+F186+F151+F114+F101+F91+F86+F76+F70+F64+F58+F50+F1225+F1332</f>
        <v>85233</v>
      </c>
      <c r="G1333" s="114">
        <f>G1324+G1317+G1301+G1295+G1288+G1282+G1272+G1259+G1250+G1246+G1242+G1237+G1234+G1228+G1212+G1195+G1184+G1175+G1167+G1130+G1089+G1031+G992+G968+G936+G904+G874+G841+G800+G758+G711+G683+G648+G618+G585+G545+G499+G468+G425+G378+G342+G301+G269+G231+G186+G151+G114+G101+G91+G86+G76+G70+G64+G58+G50+G1225+G1332</f>
        <v>2907316.0840000007</v>
      </c>
      <c r="H1333" s="82"/>
      <c r="I1333" s="82"/>
      <c r="J1333" s="38"/>
      <c r="K1333" s="114">
        <f>K1324+K1317+K1301+K1295+K1288+K1282+K1272+K1259+K1250+K1246+K1242+K1237+K1234+K1228+K1212+K1195+K1184+K1175+K1167+K1130+K1089+K1031+K992+K968+K936+K904+K874+K841+K800+K758+K711+K683+K648+K618+K585+K545+K499+K468+K425+K378+K342+K301+K269+K231+K186+K151+K114+K101+K91+K86+K76+K70+K64+K58+K50+K1225+K1332</f>
        <v>297975</v>
      </c>
      <c r="L1333" s="114">
        <f>L1324+L1317+L1301+L1295+L1288+L1282+L1272+L1259+L1250+L1246+L1242+L1237+L1234+L1228+L1212+L1195+L1184+L1175+L1167+L1130+L1089+L1031+L992+L968+L936+L904+L874+L841+L800+L758+L711+L683+L648+L618+L585+L545+L499+L468+L425+L378+L342+L301+L269+L231+L186+L151+L114+L101+L91+L86+L76+L70+L64+L58+L50+L1225+L1332</f>
        <v>9222011.1099999975</v>
      </c>
      <c r="M1333" s="128"/>
      <c r="N1333" s="82"/>
      <c r="O1333" s="114">
        <f>O1324+O1317+O1301+O1295+O1288+O1282+O1272+O1259+O1250+O1246+O1242+O1237+O1234+O1228+O1212+O1195+O1184+O1175+O1167+O1130+O1089+O1031+O992+O968+O936+O904+O874+O841+O800+O758+O711+O683+O648+O618+O585+O545+O499+O468+O425+O378+O342+O301+O269+O231+O186+O151+O114+O101+O91+O86+O76+O70+O64+O58+O50+O1225+O1332</f>
        <v>60769</v>
      </c>
      <c r="P1333" s="114">
        <f>P1324+P1317+P1301+P1295+P1288+P1282+P1272+P1259+P1250+P1246+P1242+P1237+P1234+P1228+P1212+P1195+P1184+P1175+P1167+P1130+P1089+P1031+P992+P968+P936+P904+P874+P841+P800+P758+P711+P683+P648+P618+P585+P545+P499+P468+P425+P378+P342+P301+P269+P231+P186+P151+P114+P101+P91+P86+P76+P70+P64+P58+P50+P1225+P1332</f>
        <v>1972963.8559999999</v>
      </c>
      <c r="Q1333" s="128"/>
      <c r="R1333" s="128"/>
      <c r="S1333" s="133"/>
      <c r="T1333" s="133"/>
      <c r="U1333" s="114">
        <f>U1324+U1317+U1301+U1295+U1288+U1282+U1272+U1259+U1250+U1246+U1242+U1237+U1234+U1228+U1212+U1195+U1184+U1175+U1167+U1130+U1089+U1031+U992+U968+U936+U904+U874+U841+U800+U758+U711+U683+U648+U618+U585+U545+U499+U468+U425+U378+U342+U301+U269+U231+U186+U151+U114+U101+U91+U86+U76+U70+U64+U58+U50+U1225+U1332</f>
        <v>79390</v>
      </c>
      <c r="V1333" s="114">
        <f>V1324+V1317+V1301+V1295+V1288+V1282+V1272+V1259+V1250+V1246+V1242+V1237+V1234+V1228+V1212+V1195+V1184+V1175+V1167+V1130+V1089+V1031+V992+V968+V936+V904+V874+V841+V800+V758+V711+V683+V648+V618+V585+V545+V499+V468+V425+V378+V342+V301+V269+V231+V186+V151+V114+V101+V91+V86+V76+V70+V64+V58+V50+V1225+V1332</f>
        <v>2798463.4280000003</v>
      </c>
      <c r="W1333" s="115"/>
      <c r="X1333" s="83">
        <f>G1333-V1333</f>
        <v>108852.65600000042</v>
      </c>
      <c r="Y1333" s="95">
        <f>U1333-F1333</f>
        <v>-5843</v>
      </c>
      <c r="Z1333" s="39">
        <f>G1333-V1333</f>
        <v>108852.65600000042</v>
      </c>
      <c r="AF1333" s="22"/>
      <c r="AG1333" s="22"/>
    </row>
    <row r="1334" spans="1:102" s="122" customFormat="1" ht="40.5" customHeight="1">
      <c r="A1334" s="66"/>
      <c r="B1334" s="207" t="s">
        <v>104</v>
      </c>
      <c r="C1334" s="207"/>
      <c r="D1334" s="207"/>
      <c r="E1334" s="207"/>
      <c r="F1334" s="66"/>
      <c r="G1334" s="126"/>
      <c r="H1334" s="116"/>
      <c r="I1334" s="116"/>
      <c r="J1334" s="208" t="s">
        <v>105</v>
      </c>
      <c r="K1334" s="208"/>
      <c r="L1334" s="208"/>
      <c r="M1334" s="208"/>
      <c r="N1334" s="75"/>
      <c r="O1334" s="117"/>
      <c r="P1334" s="47"/>
      <c r="Q1334" s="118"/>
      <c r="R1334" s="209"/>
      <c r="S1334" s="209"/>
      <c r="T1334" s="119"/>
      <c r="U1334" s="210"/>
      <c r="V1334" s="210"/>
      <c r="W1334" s="129"/>
      <c r="X1334" s="120"/>
      <c r="Y1334" s="121"/>
      <c r="Z1334" s="121"/>
      <c r="AA1334" s="121"/>
      <c r="AB1334" s="119"/>
      <c r="AC1334" s="119"/>
      <c r="AD1334" s="119"/>
      <c r="AE1334" s="119"/>
      <c r="AF1334" s="119"/>
      <c r="AG1334" s="119"/>
      <c r="AH1334" s="119"/>
      <c r="AI1334" s="119"/>
      <c r="AJ1334" s="119"/>
      <c r="AK1334" s="119"/>
      <c r="AL1334" s="119"/>
      <c r="AM1334" s="119"/>
      <c r="AN1334" s="119"/>
      <c r="AO1334" s="119"/>
      <c r="AP1334" s="119"/>
      <c r="AQ1334" s="5"/>
      <c r="AR1334" s="5"/>
      <c r="AS1334" s="5"/>
      <c r="AT1334" s="5"/>
      <c r="AU1334" s="5"/>
      <c r="AV1334" s="5"/>
      <c r="AW1334" s="5"/>
      <c r="AX1334" s="5"/>
      <c r="AY1334" s="119"/>
      <c r="AZ1334" s="119"/>
      <c r="BA1334" s="119"/>
      <c r="BB1334" s="119"/>
      <c r="BC1334" s="119"/>
      <c r="BD1334" s="119"/>
      <c r="BE1334" s="119"/>
      <c r="BF1334" s="119"/>
      <c r="BG1334" s="119"/>
      <c r="BH1334" s="119"/>
      <c r="BI1334" s="119"/>
      <c r="BJ1334" s="119"/>
      <c r="BK1334" s="119"/>
      <c r="BL1334" s="119"/>
      <c r="BM1334" s="119"/>
      <c r="BN1334" s="119"/>
      <c r="BO1334" s="119"/>
      <c r="BP1334" s="119"/>
      <c r="BQ1334" s="119"/>
      <c r="BR1334" s="119"/>
      <c r="BS1334" s="119"/>
      <c r="BT1334" s="119"/>
      <c r="BU1334" s="119"/>
      <c r="BV1334" s="119"/>
      <c r="BW1334" s="119"/>
      <c r="BX1334" s="119"/>
      <c r="BY1334" s="119"/>
      <c r="BZ1334" s="119"/>
      <c r="CA1334" s="119"/>
      <c r="CB1334" s="119"/>
      <c r="CC1334" s="119"/>
      <c r="CD1334" s="119"/>
      <c r="CE1334" s="119"/>
      <c r="CF1334" s="119"/>
      <c r="CG1334" s="119"/>
      <c r="CH1334" s="119"/>
      <c r="CI1334" s="119"/>
      <c r="CJ1334" s="119"/>
      <c r="CK1334" s="119"/>
      <c r="CL1334" s="119"/>
      <c r="CM1334" s="119"/>
      <c r="CN1334" s="119"/>
      <c r="CO1334" s="119"/>
      <c r="CP1334" s="119"/>
      <c r="CQ1334" s="119"/>
      <c r="CR1334" s="119"/>
      <c r="CS1334" s="119"/>
      <c r="CT1334" s="119"/>
      <c r="CU1334" s="119"/>
      <c r="CV1334" s="119"/>
      <c r="CW1334" s="119"/>
      <c r="CX1334" s="119"/>
    </row>
    <row r="1335" spans="1:102" s="49" customFormat="1">
      <c r="A1335" s="48"/>
      <c r="B1335" s="6"/>
      <c r="C1335" s="142"/>
      <c r="D1335" s="6"/>
      <c r="H1335" s="50"/>
      <c r="I1335" s="50"/>
      <c r="K1335" s="51">
        <v>136820</v>
      </c>
      <c r="L1335" s="49">
        <v>6314430.04</v>
      </c>
      <c r="M1335" s="73"/>
      <c r="N1335" s="74"/>
      <c r="O1335" s="52">
        <f>K1336-Q40</f>
        <v>132983</v>
      </c>
      <c r="P1335" s="123"/>
      <c r="V1335" s="53"/>
      <c r="W1335" s="53"/>
      <c r="X1335" s="3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  <c r="AR1335" s="4"/>
      <c r="AS1335" s="4"/>
      <c r="AT1335" s="4"/>
      <c r="AU1335" s="4"/>
      <c r="AV1335" s="4"/>
      <c r="AW1335" s="4"/>
      <c r="AX1335" s="4"/>
      <c r="AY1335" s="4"/>
      <c r="AZ1335" s="4"/>
      <c r="BA1335" s="4"/>
      <c r="BB1335" s="4"/>
      <c r="BC1335" s="4"/>
      <c r="BD1335" s="4"/>
      <c r="BE1335" s="4"/>
      <c r="BF1335" s="4"/>
      <c r="BG1335" s="4"/>
      <c r="BH1335" s="4"/>
      <c r="BI1335" s="4"/>
      <c r="BJ1335" s="4"/>
      <c r="BK1335" s="4"/>
      <c r="BL1335" s="4"/>
      <c r="BM1335" s="4"/>
      <c r="BN1335" s="4"/>
      <c r="BO1335" s="4"/>
      <c r="BP1335" s="4"/>
      <c r="BQ1335" s="4"/>
      <c r="BR1335" s="4"/>
      <c r="BS1335" s="4"/>
      <c r="BT1335" s="4"/>
      <c r="BU1335" s="4"/>
      <c r="BV1335" s="4"/>
      <c r="BW1335" s="4"/>
      <c r="BX1335" s="4"/>
      <c r="BY1335" s="4"/>
      <c r="BZ1335" s="4"/>
      <c r="CA1335" s="4"/>
      <c r="CB1335" s="4"/>
      <c r="CC1335" s="4"/>
      <c r="CD1335" s="4"/>
      <c r="CE1335" s="4"/>
      <c r="CF1335" s="4"/>
      <c r="CG1335" s="4"/>
      <c r="CH1335" s="4"/>
      <c r="CI1335" s="4"/>
      <c r="CJ1335" s="4"/>
      <c r="CK1335" s="4"/>
      <c r="CL1335" s="4"/>
      <c r="CM1335" s="4"/>
      <c r="CN1335" s="4"/>
      <c r="CO1335" s="4"/>
      <c r="CP1335" s="4"/>
      <c r="CQ1335" s="4"/>
      <c r="CR1335" s="4"/>
      <c r="CS1335" s="4"/>
      <c r="CT1335" s="4"/>
      <c r="CU1335" s="4"/>
      <c r="CV1335" s="4"/>
      <c r="CW1335" s="4"/>
      <c r="CX1335" s="4"/>
    </row>
    <row r="1336" spans="1:102" s="49" customFormat="1">
      <c r="A1336" s="48"/>
      <c r="B1336" s="6"/>
      <c r="C1336" s="142"/>
      <c r="D1336" s="6"/>
      <c r="H1336" s="50"/>
      <c r="I1336" s="50"/>
      <c r="K1336" s="51">
        <v>187909</v>
      </c>
      <c r="L1336" s="54">
        <v>5595344.4100000001</v>
      </c>
      <c r="M1336" s="73"/>
      <c r="N1336" s="74"/>
      <c r="O1336" s="52"/>
      <c r="P1336" s="47"/>
      <c r="V1336" s="53"/>
      <c r="W1336" s="53"/>
      <c r="X1336" s="3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  <c r="AS1336" s="4"/>
      <c r="AT1336" s="4"/>
      <c r="AU1336" s="4"/>
      <c r="AV1336" s="4"/>
      <c r="AW1336" s="4"/>
      <c r="AX1336" s="4"/>
      <c r="AY1336" s="4"/>
      <c r="AZ1336" s="4"/>
      <c r="BA1336" s="4"/>
      <c r="BB1336" s="4"/>
      <c r="BC1336" s="4"/>
      <c r="BD1336" s="4"/>
      <c r="BE1336" s="4"/>
      <c r="BF1336" s="4"/>
      <c r="BG1336" s="4"/>
      <c r="BH1336" s="4"/>
      <c r="BI1336" s="4"/>
      <c r="BJ1336" s="4"/>
      <c r="BK1336" s="4"/>
      <c r="BL1336" s="4"/>
      <c r="BM1336" s="4"/>
      <c r="BN1336" s="4"/>
      <c r="BO1336" s="4"/>
      <c r="BP1336" s="4"/>
      <c r="BQ1336" s="4"/>
      <c r="BR1336" s="4"/>
      <c r="BS1336" s="4"/>
      <c r="BT1336" s="4"/>
      <c r="BU1336" s="4"/>
      <c r="BV1336" s="4"/>
      <c r="BW1336" s="4"/>
      <c r="BX1336" s="4"/>
      <c r="BY1336" s="4"/>
      <c r="BZ1336" s="4"/>
      <c r="CA1336" s="4"/>
      <c r="CB1336" s="4"/>
      <c r="CC1336" s="4"/>
      <c r="CD1336" s="4"/>
      <c r="CE1336" s="4"/>
      <c r="CF1336" s="4"/>
      <c r="CG1336" s="4"/>
      <c r="CH1336" s="4"/>
      <c r="CI1336" s="4"/>
      <c r="CJ1336" s="4"/>
      <c r="CK1336" s="4"/>
      <c r="CL1336" s="4"/>
      <c r="CM1336" s="4"/>
      <c r="CN1336" s="4"/>
      <c r="CO1336" s="4"/>
      <c r="CP1336" s="4"/>
      <c r="CQ1336" s="4"/>
      <c r="CR1336" s="4"/>
      <c r="CS1336" s="4"/>
      <c r="CT1336" s="4"/>
      <c r="CU1336" s="4"/>
      <c r="CV1336" s="4"/>
      <c r="CW1336" s="4"/>
      <c r="CX1336" s="4"/>
    </row>
    <row r="1337" spans="1:102" s="49" customFormat="1">
      <c r="A1337" s="48"/>
      <c r="B1337" s="6"/>
      <c r="C1337" s="142"/>
      <c r="D1337" s="6"/>
      <c r="H1337" s="50"/>
      <c r="I1337" s="50"/>
      <c r="K1337" s="51"/>
      <c r="M1337" s="73"/>
      <c r="N1337" s="74"/>
      <c r="O1337" s="52"/>
      <c r="P1337" s="47"/>
      <c r="V1337" s="53"/>
      <c r="W1337" s="53"/>
      <c r="X1337" s="3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  <c r="AS1337" s="4"/>
      <c r="AT1337" s="4"/>
      <c r="AU1337" s="4"/>
      <c r="AV1337" s="4"/>
      <c r="AW1337" s="4"/>
      <c r="AX1337" s="4"/>
      <c r="AY1337" s="4"/>
      <c r="AZ1337" s="4"/>
      <c r="BA1337" s="4"/>
      <c r="BB1337" s="4"/>
      <c r="BC1337" s="4"/>
      <c r="BD1337" s="4"/>
      <c r="BE1337" s="4"/>
      <c r="BF1337" s="4"/>
      <c r="BG1337" s="4"/>
      <c r="BH1337" s="4"/>
      <c r="BI1337" s="4"/>
      <c r="BJ1337" s="4"/>
      <c r="BK1337" s="4"/>
      <c r="BL1337" s="4"/>
      <c r="BM1337" s="4"/>
      <c r="BN1337" s="4"/>
      <c r="BO1337" s="4"/>
      <c r="BP1337" s="4"/>
      <c r="BQ1337" s="4"/>
      <c r="BR1337" s="4"/>
      <c r="BS1337" s="4"/>
      <c r="BT1337" s="4"/>
      <c r="BU1337" s="4"/>
      <c r="BV1337" s="4"/>
      <c r="BW1337" s="4"/>
      <c r="BX1337" s="4"/>
      <c r="BY1337" s="4"/>
      <c r="BZ1337" s="4"/>
      <c r="CA1337" s="4"/>
      <c r="CB1337" s="4"/>
      <c r="CC1337" s="4"/>
      <c r="CD1337" s="4"/>
      <c r="CE1337" s="4"/>
      <c r="CF1337" s="4"/>
      <c r="CG1337" s="4"/>
      <c r="CH1337" s="4"/>
      <c r="CI1337" s="4"/>
      <c r="CJ1337" s="4"/>
      <c r="CK1337" s="4"/>
      <c r="CL1337" s="4"/>
      <c r="CM1337" s="4"/>
      <c r="CN1337" s="4"/>
      <c r="CO1337" s="4"/>
      <c r="CP1337" s="4"/>
      <c r="CQ1337" s="4"/>
      <c r="CR1337" s="4"/>
      <c r="CS1337" s="4"/>
      <c r="CT1337" s="4"/>
      <c r="CU1337" s="4"/>
      <c r="CV1337" s="4"/>
      <c r="CW1337" s="4"/>
      <c r="CX1337" s="4"/>
    </row>
    <row r="1338" spans="1:102" ht="18.75">
      <c r="F1338" s="6"/>
      <c r="L1338" s="57">
        <f>K1333-K1336</f>
        <v>110066</v>
      </c>
      <c r="M1338" s="245">
        <f>L1333-L1336</f>
        <v>3626666.6999999974</v>
      </c>
      <c r="N1338" s="246"/>
      <c r="O1338" s="78">
        <f>Q40-L1338</f>
        <v>-55140</v>
      </c>
      <c r="P1338" s="79">
        <f>R40-M1338</f>
        <v>-1762555.4999999972</v>
      </c>
      <c r="R1338" s="57">
        <f>U1333+U40</f>
        <v>236223</v>
      </c>
      <c r="U1338" s="197">
        <f>V1333+V40</f>
        <v>10510571.808</v>
      </c>
      <c r="V1338" s="197"/>
      <c r="W1338" s="126"/>
      <c r="X1338" s="43"/>
      <c r="Y1338" s="5"/>
      <c r="Z1338" s="5"/>
      <c r="AA1338" s="5"/>
    </row>
    <row r="1339" spans="1:102">
      <c r="F1339" s="6"/>
      <c r="L1339" s="57"/>
      <c r="P1339" s="205"/>
      <c r="Q1339" s="205"/>
      <c r="R1339" s="6" t="s">
        <v>70</v>
      </c>
      <c r="U1339" s="6"/>
      <c r="V1339" s="59"/>
      <c r="W1339" s="59"/>
      <c r="X1339" s="43"/>
      <c r="Y1339" s="5"/>
      <c r="Z1339" s="5"/>
      <c r="AA1339" s="5"/>
    </row>
    <row r="1340" spans="1:102">
      <c r="F1340" s="6"/>
      <c r="L1340" s="46">
        <f>K1333-L1338</f>
        <v>187909</v>
      </c>
      <c r="N1340" s="197">
        <f>L1333-M1338</f>
        <v>5595344.4100000001</v>
      </c>
      <c r="O1340" s="197"/>
      <c r="P1340" s="205"/>
      <c r="Q1340" s="205"/>
      <c r="R1340" s="227">
        <f>N1340-R40</f>
        <v>3731233.21</v>
      </c>
      <c r="S1340" s="227"/>
      <c r="T1340" s="227"/>
      <c r="U1340" s="227"/>
      <c r="V1340" s="59"/>
      <c r="W1340" s="59"/>
      <c r="X1340" s="43"/>
      <c r="Y1340" s="5"/>
      <c r="Z1340" s="5"/>
      <c r="AA1340" s="5"/>
    </row>
    <row r="1341" spans="1:102">
      <c r="F1341" s="6"/>
      <c r="L1341" s="6">
        <v>0</v>
      </c>
      <c r="P1341" s="57"/>
      <c r="Q1341" s="205"/>
      <c r="R1341" s="205"/>
      <c r="U1341" s="6"/>
      <c r="V1341" s="60"/>
      <c r="W1341" s="60"/>
      <c r="X1341" s="43"/>
      <c r="Y1341" s="5"/>
      <c r="Z1341" s="5"/>
      <c r="AA1341" s="5"/>
    </row>
    <row r="1342" spans="1:102">
      <c r="F1342" s="61">
        <f>F1333+F40</f>
        <v>296992</v>
      </c>
      <c r="P1342" s="6"/>
      <c r="U1342" s="61">
        <f>U1333+U40</f>
        <v>236223</v>
      </c>
      <c r="V1342" s="60">
        <f>V1333+V40</f>
        <v>10510571.808</v>
      </c>
      <c r="W1342" s="60"/>
      <c r="X1342" s="43"/>
      <c r="Y1342" s="5"/>
      <c r="Z1342" s="5"/>
      <c r="AA1342" s="5"/>
    </row>
    <row r="1343" spans="1:102">
      <c r="F1343" s="46"/>
      <c r="P1343" s="6"/>
      <c r="U1343" s="46"/>
      <c r="V1343" s="60"/>
      <c r="W1343" s="60"/>
      <c r="X1343" s="43"/>
      <c r="Y1343" s="5"/>
      <c r="Z1343" s="5"/>
      <c r="AA1343" s="5"/>
    </row>
    <row r="1344" spans="1:102">
      <c r="E1344" s="57">
        <f>G1333+G40</f>
        <v>12483535.664000001</v>
      </c>
      <c r="F1344" s="46"/>
      <c r="P1344" s="6"/>
      <c r="U1344" s="46"/>
      <c r="V1344" s="60"/>
      <c r="W1344" s="60"/>
      <c r="X1344" s="43"/>
      <c r="Y1344" s="5"/>
      <c r="Z1344" s="5"/>
      <c r="AA1344" s="5"/>
    </row>
    <row r="1345" spans="1:102">
      <c r="F1345" s="6"/>
      <c r="P1345" s="6"/>
      <c r="U1345" s="6"/>
      <c r="V1345" s="60"/>
      <c r="W1345" s="60"/>
      <c r="X1345" s="43"/>
      <c r="Y1345" s="22" t="e">
        <f>V1333+#REF!+#REF!+V40+#REF!</f>
        <v>#REF!</v>
      </c>
      <c r="Z1345" s="5"/>
      <c r="AA1345" s="5"/>
    </row>
    <row r="1346" spans="1:102">
      <c r="F1346" s="6"/>
      <c r="P1346" s="6"/>
      <c r="U1346" s="6"/>
      <c r="V1346" s="60"/>
      <c r="W1346" s="60"/>
      <c r="X1346" s="43"/>
      <c r="Y1346" s="5"/>
      <c r="Z1346" s="5"/>
      <c r="AA1346" s="5"/>
    </row>
    <row r="1347" spans="1:102">
      <c r="F1347" s="6"/>
      <c r="P1347" s="6"/>
      <c r="U1347" s="6"/>
      <c r="V1347" s="60"/>
      <c r="W1347" s="60"/>
      <c r="X1347" s="43"/>
      <c r="Y1347" s="5"/>
      <c r="Z1347" s="5"/>
      <c r="AA1347" s="5"/>
    </row>
    <row r="1348" spans="1:102">
      <c r="F1348" s="6"/>
      <c r="G1348" s="57">
        <f>G1333+G40</f>
        <v>12483535.664000001</v>
      </c>
      <c r="H1348" s="55">
        <f>G1333+G40</f>
        <v>12483535.664000001</v>
      </c>
      <c r="P1348" s="6"/>
      <c r="U1348" s="6"/>
      <c r="V1348" s="60"/>
      <c r="W1348" s="60"/>
      <c r="X1348" s="43"/>
      <c r="Y1348" s="5"/>
      <c r="Z1348" s="5"/>
      <c r="AA1348" s="5"/>
    </row>
    <row r="1349" spans="1:102" ht="12.75" customHeight="1">
      <c r="A1349" s="6"/>
      <c r="F1349" s="6"/>
      <c r="H1349" s="6"/>
      <c r="I1349" s="6"/>
      <c r="K1349" s="6"/>
      <c r="M1349" s="142"/>
      <c r="N1349" s="142"/>
      <c r="P1349" s="6"/>
      <c r="U1349" s="6"/>
      <c r="V1349" s="62"/>
      <c r="W1349" s="62"/>
      <c r="X1349" s="45" t="e">
        <f>R1338+#REF!+#REF!+#REF!</f>
        <v>#REF!</v>
      </c>
      <c r="Y1349" s="5"/>
      <c r="Z1349" s="5"/>
      <c r="AA1349" s="5"/>
      <c r="AQ1349" s="6"/>
      <c r="AR1349" s="6"/>
      <c r="AS1349" s="6"/>
      <c r="AT1349" s="6"/>
      <c r="AU1349" s="6"/>
      <c r="AV1349" s="6"/>
      <c r="AW1349" s="6"/>
      <c r="AX1349" s="6"/>
    </row>
    <row r="1350" spans="1:102" ht="12.75" customHeight="1">
      <c r="A1350" s="6"/>
      <c r="H1350" s="6"/>
      <c r="I1350" s="6"/>
      <c r="K1350" s="6"/>
      <c r="M1350" s="142"/>
      <c r="N1350" s="142"/>
      <c r="O1350" s="197">
        <f>G1333+N1340</f>
        <v>8502660.4940000009</v>
      </c>
      <c r="P1350" s="197"/>
      <c r="X1350" s="43"/>
      <c r="Y1350" s="5"/>
      <c r="Z1350" s="5"/>
      <c r="AA1350" s="5"/>
    </row>
    <row r="1351" spans="1:102" ht="12.75" customHeight="1">
      <c r="A1351" s="6"/>
      <c r="H1351" s="6"/>
      <c r="I1351" s="6"/>
      <c r="K1351" s="6"/>
      <c r="M1351" s="142"/>
      <c r="N1351" s="142"/>
      <c r="O1351" s="197"/>
      <c r="P1351" s="197"/>
      <c r="R1351" s="197">
        <f>O1350+V40</f>
        <v>16214768.874000002</v>
      </c>
      <c r="S1351" s="197"/>
      <c r="T1351" s="197"/>
      <c r="X1351" s="43"/>
      <c r="Y1351" s="5"/>
      <c r="Z1351" s="5"/>
      <c r="AA1351" s="5"/>
    </row>
    <row r="1352" spans="1:102" ht="45.75" customHeight="1">
      <c r="A1352" s="6"/>
      <c r="F1352" s="6"/>
      <c r="G1352" s="6">
        <v>7357899.9100000001</v>
      </c>
      <c r="H1352" s="196">
        <f>G1352+R40-L1333</f>
        <v>0</v>
      </c>
      <c r="I1352" s="196"/>
      <c r="K1352" s="6"/>
      <c r="M1352" s="142"/>
      <c r="N1352" s="142"/>
      <c r="P1352" s="6"/>
      <c r="U1352" s="6"/>
      <c r="V1352" s="59"/>
      <c r="W1352" s="59"/>
      <c r="X1352" s="44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"/>
      <c r="AL1352" s="6"/>
      <c r="AM1352" s="6"/>
      <c r="AN1352" s="6"/>
      <c r="AO1352" s="6"/>
      <c r="AP1352" s="6"/>
      <c r="AY1352" s="6"/>
      <c r="AZ1352" s="6"/>
      <c r="BA1352" s="6"/>
      <c r="BB1352" s="6"/>
      <c r="BC1352" s="6"/>
      <c r="BD1352" s="6"/>
      <c r="BE1352" s="6"/>
      <c r="BF1352" s="6"/>
      <c r="BG1352" s="6"/>
      <c r="BH1352" s="6"/>
      <c r="BI1352" s="6"/>
      <c r="BJ1352" s="6"/>
      <c r="BK1352" s="6"/>
      <c r="BL1352" s="6"/>
      <c r="BM1352" s="6"/>
      <c r="BN1352" s="6"/>
      <c r="BO1352" s="6"/>
      <c r="BP1352" s="6"/>
      <c r="BQ1352" s="6"/>
      <c r="BR1352" s="6"/>
      <c r="BS1352" s="6"/>
      <c r="BT1352" s="6"/>
      <c r="BU1352" s="6"/>
      <c r="BV1352" s="6"/>
      <c r="BW1352" s="6"/>
      <c r="BX1352" s="6"/>
      <c r="BY1352" s="6"/>
      <c r="BZ1352" s="6"/>
      <c r="CA1352" s="6"/>
      <c r="CB1352" s="6"/>
      <c r="CC1352" s="6"/>
      <c r="CD1352" s="6"/>
      <c r="CE1352" s="6"/>
      <c r="CF1352" s="6"/>
      <c r="CG1352" s="6"/>
      <c r="CH1352" s="6"/>
      <c r="CI1352" s="6"/>
      <c r="CJ1352" s="6"/>
      <c r="CK1352" s="6"/>
      <c r="CL1352" s="6"/>
      <c r="CM1352" s="6"/>
      <c r="CN1352" s="6"/>
      <c r="CO1352" s="6"/>
      <c r="CP1352" s="6"/>
      <c r="CQ1352" s="6"/>
      <c r="CR1352" s="6"/>
      <c r="CS1352" s="6"/>
      <c r="CT1352" s="6"/>
      <c r="CU1352" s="6"/>
      <c r="CV1352" s="6"/>
      <c r="CW1352" s="6"/>
      <c r="CX1352" s="6"/>
    </row>
    <row r="1354" spans="1:102">
      <c r="A1354" s="6"/>
      <c r="H1354" s="6"/>
      <c r="I1354" s="6"/>
      <c r="K1354" s="6"/>
      <c r="M1354" s="142"/>
      <c r="N1354" s="142"/>
      <c r="V1354" s="65">
        <f>R1351-V1342</f>
        <v>5704197.0660000015</v>
      </c>
      <c r="W1354" s="65"/>
    </row>
    <row r="1357" spans="1:102">
      <c r="M1357" s="60"/>
      <c r="N1357" s="125"/>
    </row>
    <row r="1360" spans="1:102">
      <c r="A1360" s="6"/>
      <c r="H1360" s="6"/>
      <c r="I1360" s="6"/>
      <c r="K1360" s="6"/>
      <c r="M1360" s="142"/>
      <c r="N1360" s="142"/>
      <c r="Y1360" s="141">
        <v>30</v>
      </c>
    </row>
    <row r="1361" spans="1:102">
      <c r="A1361" s="6"/>
      <c r="H1361" s="6"/>
      <c r="I1361" s="6"/>
      <c r="K1361" s="6"/>
      <c r="M1361" s="142"/>
      <c r="N1361" s="142"/>
      <c r="Y1361" s="16">
        <v>10</v>
      </c>
    </row>
    <row r="1362" spans="1:102">
      <c r="A1362" s="6"/>
      <c r="H1362" s="6"/>
      <c r="I1362" s="6"/>
      <c r="K1362" s="6">
        <f>400*59.101</f>
        <v>23640.400000000001</v>
      </c>
      <c r="M1362" s="142"/>
      <c r="N1362" s="142"/>
      <c r="Y1362" s="141">
        <v>10</v>
      </c>
    </row>
    <row r="1363" spans="1:102">
      <c r="A1363" s="6"/>
      <c r="H1363" s="6"/>
      <c r="I1363" s="6"/>
      <c r="K1363" s="6"/>
      <c r="M1363" s="142"/>
      <c r="N1363" s="142"/>
      <c r="Y1363" s="141">
        <v>30</v>
      </c>
    </row>
    <row r="1364" spans="1:102">
      <c r="A1364" s="6"/>
      <c r="H1364" s="6"/>
      <c r="I1364" s="6"/>
      <c r="K1364" s="6"/>
      <c r="M1364" s="142"/>
      <c r="N1364" s="142"/>
      <c r="Y1364" s="131">
        <v>196</v>
      </c>
    </row>
    <row r="1365" spans="1:102">
      <c r="A1365" s="6"/>
      <c r="F1365" s="6"/>
      <c r="H1365" s="6"/>
      <c r="I1365" s="6"/>
      <c r="K1365" s="6"/>
      <c r="M1365" s="142"/>
      <c r="N1365" s="142"/>
      <c r="O1365" s="6"/>
      <c r="P1365" s="6"/>
      <c r="U1365" s="6"/>
      <c r="V1365" s="6"/>
      <c r="W1365" s="6"/>
      <c r="X1365" s="6"/>
      <c r="Y1365" s="16">
        <v>24</v>
      </c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"/>
      <c r="AL1365" s="6"/>
      <c r="AM1365" s="6"/>
      <c r="AN1365" s="6"/>
      <c r="AO1365" s="6"/>
      <c r="AP1365" s="6"/>
      <c r="AQ1365" s="6"/>
      <c r="AR1365" s="6"/>
      <c r="AS1365" s="6"/>
      <c r="AT1365" s="6"/>
      <c r="AU1365" s="6"/>
      <c r="AV1365" s="6"/>
      <c r="AW1365" s="6"/>
      <c r="AX1365" s="6"/>
      <c r="AY1365" s="6"/>
      <c r="AZ1365" s="6"/>
      <c r="BA1365" s="6"/>
      <c r="BB1365" s="6"/>
      <c r="BC1365" s="6"/>
      <c r="BD1365" s="6"/>
      <c r="BE1365" s="6"/>
      <c r="BF1365" s="6"/>
      <c r="BG1365" s="6"/>
      <c r="BH1365" s="6"/>
      <c r="BI1365" s="6"/>
      <c r="BJ1365" s="6"/>
      <c r="BK1365" s="6"/>
      <c r="BL1365" s="6"/>
      <c r="BM1365" s="6"/>
      <c r="BN1365" s="6"/>
      <c r="BO1365" s="6"/>
      <c r="BP1365" s="6"/>
      <c r="BQ1365" s="6"/>
      <c r="BR1365" s="6"/>
      <c r="BS1365" s="6"/>
      <c r="BT1365" s="6"/>
      <c r="BU1365" s="6"/>
      <c r="BV1365" s="6"/>
      <c r="BW1365" s="6"/>
      <c r="BX1365" s="6"/>
      <c r="BY1365" s="6"/>
      <c r="BZ1365" s="6"/>
      <c r="CA1365" s="6"/>
      <c r="CB1365" s="6"/>
      <c r="CC1365" s="6"/>
      <c r="CD1365" s="6"/>
      <c r="CE1365" s="6"/>
      <c r="CF1365" s="6"/>
      <c r="CG1365" s="6"/>
      <c r="CH1365" s="6"/>
      <c r="CI1365" s="6"/>
      <c r="CJ1365" s="6"/>
      <c r="CK1365" s="6"/>
      <c r="CL1365" s="6"/>
      <c r="CM1365" s="6"/>
      <c r="CN1365" s="6"/>
      <c r="CO1365" s="6"/>
      <c r="CP1365" s="6"/>
      <c r="CQ1365" s="6"/>
      <c r="CR1365" s="6"/>
      <c r="CS1365" s="6"/>
      <c r="CT1365" s="6"/>
      <c r="CU1365" s="6"/>
      <c r="CV1365" s="6"/>
      <c r="CW1365" s="6"/>
      <c r="CX1365" s="6"/>
    </row>
    <row r="1366" spans="1:102">
      <c r="A1366" s="6"/>
      <c r="F1366" s="6"/>
      <c r="H1366" s="6"/>
      <c r="I1366" s="6"/>
      <c r="K1366" s="6"/>
      <c r="M1366" s="142"/>
      <c r="N1366" s="142"/>
      <c r="O1366" s="6"/>
      <c r="P1366" s="6"/>
      <c r="U1366" s="6"/>
      <c r="V1366" s="6"/>
      <c r="W1366" s="6"/>
      <c r="X1366" s="6"/>
      <c r="Y1366" s="42">
        <f>SUM(Y1360:Y1365)</f>
        <v>300</v>
      </c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"/>
      <c r="AL1366" s="6"/>
      <c r="AM1366" s="6"/>
      <c r="AN1366" s="6"/>
      <c r="AO1366" s="6"/>
      <c r="AP1366" s="6"/>
      <c r="AQ1366" s="6"/>
      <c r="AR1366" s="6"/>
      <c r="AS1366" s="6"/>
      <c r="AT1366" s="6"/>
      <c r="AU1366" s="6"/>
      <c r="AV1366" s="6"/>
      <c r="AW1366" s="6"/>
      <c r="AX1366" s="6"/>
      <c r="AY1366" s="6"/>
      <c r="AZ1366" s="6"/>
      <c r="BA1366" s="6"/>
      <c r="BB1366" s="6"/>
      <c r="BC1366" s="6"/>
      <c r="BD1366" s="6"/>
      <c r="BE1366" s="6"/>
      <c r="BF1366" s="6"/>
      <c r="BG1366" s="6"/>
      <c r="BH1366" s="6"/>
      <c r="BI1366" s="6"/>
      <c r="BJ1366" s="6"/>
      <c r="BK1366" s="6"/>
      <c r="BL1366" s="6"/>
      <c r="BM1366" s="6"/>
      <c r="BN1366" s="6"/>
      <c r="BO1366" s="6"/>
      <c r="BP1366" s="6"/>
      <c r="BQ1366" s="6"/>
      <c r="BR1366" s="6"/>
      <c r="BS1366" s="6"/>
      <c r="BT1366" s="6"/>
      <c r="BU1366" s="6"/>
      <c r="BV1366" s="6"/>
      <c r="BW1366" s="6"/>
      <c r="BX1366" s="6"/>
      <c r="BY1366" s="6"/>
      <c r="BZ1366" s="6"/>
      <c r="CA1366" s="6"/>
      <c r="CB1366" s="6"/>
      <c r="CC1366" s="6"/>
      <c r="CD1366" s="6"/>
      <c r="CE1366" s="6"/>
      <c r="CF1366" s="6"/>
      <c r="CG1366" s="6"/>
      <c r="CH1366" s="6"/>
      <c r="CI1366" s="6"/>
      <c r="CJ1366" s="6"/>
      <c r="CK1366" s="6"/>
      <c r="CL1366" s="6"/>
      <c r="CM1366" s="6"/>
      <c r="CN1366" s="6"/>
      <c r="CO1366" s="6"/>
      <c r="CP1366" s="6"/>
      <c r="CQ1366" s="6"/>
      <c r="CR1366" s="6"/>
      <c r="CS1366" s="6"/>
      <c r="CT1366" s="6"/>
      <c r="CU1366" s="6"/>
      <c r="CV1366" s="6"/>
      <c r="CW1366" s="6"/>
      <c r="CX1366" s="6"/>
    </row>
  </sheetData>
  <sortState ref="A825:CX830">
    <sortCondition ref="B825:B830"/>
  </sortState>
  <mergeCells count="128">
    <mergeCell ref="A649:V649"/>
    <mergeCell ref="A684:V684"/>
    <mergeCell ref="M1338:N1338"/>
    <mergeCell ref="A801:V801"/>
    <mergeCell ref="A1176:V1176"/>
    <mergeCell ref="A842:V842"/>
    <mergeCell ref="A937:V937"/>
    <mergeCell ref="A969:V969"/>
    <mergeCell ref="A1032:V1032"/>
    <mergeCell ref="I1089:J1089"/>
    <mergeCell ref="A1131:V1131"/>
    <mergeCell ref="B1289:V1289"/>
    <mergeCell ref="A1273:V1273"/>
    <mergeCell ref="A1090:V1090"/>
    <mergeCell ref="A1247:V1247"/>
    <mergeCell ref="A1238:V1238"/>
    <mergeCell ref="A1251:V1251"/>
    <mergeCell ref="A1168:V1168"/>
    <mergeCell ref="A1296:V1296"/>
    <mergeCell ref="A1213:V1213"/>
    <mergeCell ref="A1325:V1325"/>
    <mergeCell ref="I1087:J1087"/>
    <mergeCell ref="A65:V65"/>
    <mergeCell ref="R43:R44"/>
    <mergeCell ref="B1:V1"/>
    <mergeCell ref="C2:N2"/>
    <mergeCell ref="C3:N3"/>
    <mergeCell ref="O3:U3"/>
    <mergeCell ref="F4:G4"/>
    <mergeCell ref="O4:P4"/>
    <mergeCell ref="Q4:T4"/>
    <mergeCell ref="U4:V4"/>
    <mergeCell ref="D4:D6"/>
    <mergeCell ref="E4:E6"/>
    <mergeCell ref="J5:J6"/>
    <mergeCell ref="K5:K6"/>
    <mergeCell ref="S5:T5"/>
    <mergeCell ref="U5:U6"/>
    <mergeCell ref="V5:V6"/>
    <mergeCell ref="L5:L6"/>
    <mergeCell ref="M5:N5"/>
    <mergeCell ref="O5:O6"/>
    <mergeCell ref="P5:P6"/>
    <mergeCell ref="R5:R6"/>
    <mergeCell ref="F5:F6"/>
    <mergeCell ref="B4:B6"/>
    <mergeCell ref="A77:V77"/>
    <mergeCell ref="A87:V87"/>
    <mergeCell ref="A92:V92"/>
    <mergeCell ref="A7:V7"/>
    <mergeCell ref="B41:V41"/>
    <mergeCell ref="A759:V759"/>
    <mergeCell ref="H4:H6"/>
    <mergeCell ref="I4:N4"/>
    <mergeCell ref="C42:C44"/>
    <mergeCell ref="D42:D44"/>
    <mergeCell ref="E42:E44"/>
    <mergeCell ref="O42:P42"/>
    <mergeCell ref="Q42:T42"/>
    <mergeCell ref="F42:G42"/>
    <mergeCell ref="H42:H44"/>
    <mergeCell ref="I42:N42"/>
    <mergeCell ref="F43:F44"/>
    <mergeCell ref="G43:G44"/>
    <mergeCell ref="I43:I44"/>
    <mergeCell ref="J43:J44"/>
    <mergeCell ref="U42:V42"/>
    <mergeCell ref="A4:A6"/>
    <mergeCell ref="C4:C6"/>
    <mergeCell ref="A59:V59"/>
    <mergeCell ref="A45:V45"/>
    <mergeCell ref="A51:V51"/>
    <mergeCell ref="K43:K44"/>
    <mergeCell ref="L43:L44"/>
    <mergeCell ref="M43:N43"/>
    <mergeCell ref="O43:O44"/>
    <mergeCell ref="P43:P44"/>
    <mergeCell ref="Q43:Q44"/>
    <mergeCell ref="A42:A44"/>
    <mergeCell ref="B42:B44"/>
    <mergeCell ref="A546:V546"/>
    <mergeCell ref="Q5:Q6"/>
    <mergeCell ref="G5:G6"/>
    <mergeCell ref="I5:I6"/>
    <mergeCell ref="A71:V71"/>
    <mergeCell ref="N1340:O1340"/>
    <mergeCell ref="A1243:V1243"/>
    <mergeCell ref="A1260:V1260"/>
    <mergeCell ref="A1283:V1283"/>
    <mergeCell ref="A1196:V1196"/>
    <mergeCell ref="A619:V619"/>
    <mergeCell ref="A102:V102"/>
    <mergeCell ref="A232:V232"/>
    <mergeCell ref="A426:V426"/>
    <mergeCell ref="A500:V500"/>
    <mergeCell ref="A302:V302"/>
    <mergeCell ref="A343:V343"/>
    <mergeCell ref="A379:V379"/>
    <mergeCell ref="A469:V469"/>
    <mergeCell ref="A270:V270"/>
    <mergeCell ref="R1340:U1340"/>
    <mergeCell ref="S43:T44"/>
    <mergeCell ref="U43:U44"/>
    <mergeCell ref="V43:V44"/>
    <mergeCell ref="H1352:I1352"/>
    <mergeCell ref="O1350:P1351"/>
    <mergeCell ref="R1351:T1351"/>
    <mergeCell ref="A875:V875"/>
    <mergeCell ref="A115:V115"/>
    <mergeCell ref="A152:V152"/>
    <mergeCell ref="A187:V187"/>
    <mergeCell ref="A993:V993"/>
    <mergeCell ref="P1339:Q1340"/>
    <mergeCell ref="A1185:V1185"/>
    <mergeCell ref="B1334:E1334"/>
    <mergeCell ref="J1334:M1334"/>
    <mergeCell ref="R1334:S1334"/>
    <mergeCell ref="U1334:V1334"/>
    <mergeCell ref="A1226:V1226"/>
    <mergeCell ref="A1229:V1229"/>
    <mergeCell ref="A1235:V1235"/>
    <mergeCell ref="U1338:V1338"/>
    <mergeCell ref="A1302:V1302"/>
    <mergeCell ref="A1318:V1318"/>
    <mergeCell ref="Q1341:R1341"/>
    <mergeCell ref="A586:V586"/>
    <mergeCell ref="A905:V905"/>
    <mergeCell ref="A712:V712"/>
  </mergeCells>
  <pageMargins left="0" right="0" top="0.35433070866141736" bottom="0.15748031496062992" header="0" footer="0"/>
  <pageSetup paperSize="9"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4" sqref="I14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E2:E7"/>
  <sheetViews>
    <sheetView topLeftCell="C1" workbookViewId="0">
      <selection activeCell="I8" sqref="I8"/>
    </sheetView>
  </sheetViews>
  <sheetFormatPr defaultRowHeight="15"/>
  <sheetData>
    <row r="2" spans="5:5">
      <c r="E2" t="s">
        <v>157</v>
      </c>
    </row>
    <row r="3" spans="5:5">
      <c r="E3" t="s">
        <v>158</v>
      </c>
    </row>
    <row r="4" spans="5:5">
      <c r="E4" s="1" t="s">
        <v>159</v>
      </c>
    </row>
    <row r="5" spans="5:5">
      <c r="E5" t="s">
        <v>160</v>
      </c>
    </row>
    <row r="6" spans="5:5">
      <c r="E6" t="s">
        <v>161</v>
      </c>
    </row>
    <row r="7" spans="5:5">
      <c r="E7" t="s">
        <v>162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БСМП </vt:lpstr>
      <vt:lpstr>Лист1</vt:lpstr>
      <vt:lpstr>Лист2</vt:lpstr>
      <vt:lpstr>'БСМП 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bugera</cp:lastModifiedBy>
  <cp:lastPrinted>2021-06-18T08:57:53Z</cp:lastPrinted>
  <dcterms:created xsi:type="dcterms:W3CDTF">2012-08-14T10:48:59Z</dcterms:created>
  <dcterms:modified xsi:type="dcterms:W3CDTF">2021-07-19T07:33:44Z</dcterms:modified>
</cp:coreProperties>
</file>