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МКДЦ" sheetId="6" r:id="rId1"/>
    <sheet name="СУВАГ" sheetId="7" r:id="rId2"/>
    <sheet name="ДЗ СМСЧ №10 МОЗ України" sheetId="8" r:id="rId3"/>
    <sheet name="КДЦ №1 Дарницького району" sheetId="9" r:id="rId4"/>
    <sheet name="КДЦ №2 Дарницького району" sheetId="10" r:id="rId5"/>
    <sheet name="КДЦД Дарницького району" sheetId="11" r:id="rId6"/>
    <sheet name="КДЦ Дніпровського району" sheetId="12" r:id="rId7"/>
    <sheet name="КДЦД Дніпровського району" sheetId="13" r:id="rId8"/>
    <sheet name="КДЦ Печерського району" sheetId="14" r:id="rId9"/>
    <sheet name="КДЦ Подільського" sheetId="15" r:id="rId10"/>
    <sheet name="КДЦ Святошинського району" sheetId="16" r:id="rId11"/>
    <sheet name="КДЦ Солом'янського району" sheetId="17" r:id="rId12"/>
    <sheet name="КДЦ Шевченківського району" sheetId="18" r:id="rId13"/>
    <sheet name="КМКЛ №17" sheetId="27" r:id="rId14"/>
  </sheets>
  <definedNames>
    <definedName name="_xlnm.Print_Area" localSheetId="2">'ДЗ СМСЧ №10 МОЗ України'!$A$1:$K$56</definedName>
    <definedName name="_xlnm.Print_Area" localSheetId="3">'КДЦ №1 Дарницького району'!$A$1:$K$20</definedName>
    <definedName name="_xlnm.Print_Area" localSheetId="6">'КДЦ Дніпровського району'!$A$1:$K$56</definedName>
    <definedName name="_xlnm.Print_Area" localSheetId="8">'КДЦ Печерського району'!$A$1:$K$58</definedName>
    <definedName name="_xlnm.Print_Area" localSheetId="9">'КДЦ Подільського'!$A$1:$K$18</definedName>
    <definedName name="_xlnm.Print_Area" localSheetId="10">'КДЦ Святошинського району'!$A$1:$K$38</definedName>
    <definedName name="_xlnm.Print_Area" localSheetId="12">'КДЦ Шевченківського району'!$A$1:$K$19</definedName>
    <definedName name="_xlnm.Print_Area" localSheetId="0">КМКДЦ!$A$1:$K$56</definedName>
    <definedName name="_xlnm.Print_Area" localSheetId="13">'КМКЛ №17'!$A$1:$P$57</definedName>
    <definedName name="_xlnm.Print_Area" localSheetId="1">СУВАГ!$A$1:$K$23</definedName>
  </definedNames>
  <calcPr calcId="145621"/>
</workbook>
</file>

<file path=xl/calcChain.xml><?xml version="1.0" encoding="utf-8"?>
<calcChain xmlns="http://schemas.openxmlformats.org/spreadsheetml/2006/main">
  <c r="D5" i="27" l="1"/>
  <c r="F5" i="27"/>
  <c r="H5" i="27"/>
  <c r="J6" i="27"/>
  <c r="F7" i="27"/>
  <c r="H7" i="27"/>
  <c r="H49" i="27" s="1"/>
  <c r="K49" i="27" s="1"/>
  <c r="J7" i="27"/>
  <c r="F8" i="27"/>
  <c r="H8" i="27"/>
  <c r="J8" i="27"/>
  <c r="F9" i="27"/>
  <c r="H9" i="27"/>
  <c r="F10" i="27"/>
  <c r="F11" i="27"/>
  <c r="F12" i="27"/>
  <c r="J12" i="27"/>
  <c r="F13" i="27"/>
  <c r="J13" i="27"/>
  <c r="J49" i="27" s="1"/>
  <c r="F14" i="27"/>
  <c r="J14" i="27"/>
  <c r="F15" i="27"/>
  <c r="F16" i="27"/>
  <c r="J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C49" i="27"/>
  <c r="D49" i="27"/>
  <c r="F49" i="27" s="1"/>
  <c r="F5" i="18" l="1"/>
  <c r="F6" i="18"/>
  <c r="F7" i="18"/>
  <c r="F8" i="18"/>
  <c r="F9" i="18"/>
  <c r="C11" i="18"/>
  <c r="D11" i="18"/>
  <c r="F11" i="18"/>
  <c r="H11" i="18"/>
  <c r="K11" i="18" s="1"/>
  <c r="J11" i="18"/>
  <c r="F8" i="17"/>
  <c r="J8" i="17"/>
  <c r="F9" i="17"/>
  <c r="J9" i="17"/>
  <c r="F10" i="17"/>
  <c r="J10" i="17"/>
  <c r="F11" i="17"/>
  <c r="J11" i="17"/>
  <c r="F12" i="17"/>
  <c r="J12" i="17"/>
  <c r="F13" i="17"/>
  <c r="J13" i="17"/>
  <c r="F14" i="17"/>
  <c r="J14" i="17"/>
  <c r="F15" i="17"/>
  <c r="J15" i="17"/>
  <c r="F16" i="17"/>
  <c r="J16" i="17"/>
  <c r="F17" i="17"/>
  <c r="J17" i="17"/>
  <c r="F18" i="17"/>
  <c r="J18" i="17"/>
  <c r="F19" i="17"/>
  <c r="J19" i="17"/>
  <c r="F20" i="17"/>
  <c r="J20" i="17"/>
  <c r="C21" i="17"/>
  <c r="F21" i="17" s="1"/>
  <c r="K21" i="17" s="1"/>
  <c r="D21" i="17"/>
  <c r="H21" i="17"/>
  <c r="J21" i="17"/>
  <c r="F5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C30" i="16"/>
  <c r="F30" i="16" s="1"/>
  <c r="D30" i="16"/>
  <c r="H30" i="16"/>
  <c r="J30" i="16"/>
  <c r="K30" i="16"/>
  <c r="F5" i="15"/>
  <c r="F6" i="15"/>
  <c r="F8" i="15"/>
  <c r="C10" i="15"/>
  <c r="D10" i="15"/>
  <c r="F10" i="15" s="1"/>
  <c r="H10" i="15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C50" i="14"/>
  <c r="K50" i="14" s="1"/>
  <c r="D50" i="14"/>
  <c r="H50" i="14"/>
  <c r="J50" i="14"/>
  <c r="G7" i="13"/>
  <c r="I7" i="13"/>
  <c r="I12" i="13"/>
  <c r="I13" i="13"/>
  <c r="I19" i="13" s="1"/>
  <c r="L19" i="13" s="1"/>
  <c r="C19" i="13"/>
  <c r="D19" i="13"/>
  <c r="E19" i="13"/>
  <c r="G19" i="13"/>
  <c r="K19" i="13"/>
  <c r="F50" i="14" l="1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C48" i="12"/>
  <c r="F48" i="12" s="1"/>
  <c r="D48" i="12"/>
  <c r="H48" i="12"/>
  <c r="J48" i="12"/>
  <c r="K48" i="12"/>
  <c r="F10" i="11"/>
  <c r="J10" i="11"/>
  <c r="F11" i="11"/>
  <c r="F19" i="11" s="1"/>
  <c r="J11" i="11"/>
  <c r="J12" i="11"/>
  <c r="J13" i="11"/>
  <c r="J14" i="11"/>
  <c r="J15" i="11"/>
  <c r="J16" i="11"/>
  <c r="J17" i="11"/>
  <c r="J18" i="11"/>
  <c r="C19" i="11"/>
  <c r="C32" i="11" s="1"/>
  <c r="D19" i="11"/>
  <c r="H19" i="11"/>
  <c r="J19" i="11"/>
  <c r="F20" i="11"/>
  <c r="C25" i="11"/>
  <c r="F25" i="11"/>
  <c r="K25" i="11" s="1"/>
  <c r="H25" i="11"/>
  <c r="J25" i="11"/>
  <c r="F26" i="11"/>
  <c r="F29" i="11" s="1"/>
  <c r="K29" i="11" s="1"/>
  <c r="J26" i="11"/>
  <c r="J27" i="11"/>
  <c r="J28" i="11"/>
  <c r="C29" i="11"/>
  <c r="H29" i="11"/>
  <c r="J29" i="11"/>
  <c r="F30" i="11"/>
  <c r="C31" i="11"/>
  <c r="F31" i="11"/>
  <c r="K31" i="11" s="1"/>
  <c r="H31" i="11"/>
  <c r="H32" i="11" s="1"/>
  <c r="J31" i="11"/>
  <c r="D32" i="11"/>
  <c r="E32" i="11"/>
  <c r="J32" i="11"/>
  <c r="K19" i="11" l="1"/>
  <c r="K32" i="11" s="1"/>
  <c r="F32" i="11"/>
  <c r="C5" i="10" l="1"/>
  <c r="F5" i="10"/>
  <c r="H5" i="10"/>
  <c r="H6" i="10"/>
  <c r="H18" i="10" s="1"/>
  <c r="K18" i="10" s="1"/>
  <c r="F8" i="10"/>
  <c r="H8" i="10"/>
  <c r="F9" i="10"/>
  <c r="H9" i="10"/>
  <c r="F10" i="10"/>
  <c r="H10" i="10"/>
  <c r="F11" i="10"/>
  <c r="H11" i="10"/>
  <c r="F12" i="10"/>
  <c r="H12" i="10"/>
  <c r="F13" i="10"/>
  <c r="H13" i="10"/>
  <c r="F14" i="10"/>
  <c r="F15" i="10"/>
  <c r="H15" i="10"/>
  <c r="F16" i="10"/>
  <c r="H16" i="10"/>
  <c r="F17" i="10"/>
  <c r="C18" i="10"/>
  <c r="F18" i="10" s="1"/>
  <c r="D18" i="10"/>
  <c r="J18" i="10"/>
  <c r="F5" i="9" l="1"/>
  <c r="F7" i="9"/>
  <c r="F8" i="9"/>
  <c r="C12" i="9"/>
  <c r="D12" i="9"/>
  <c r="F12" i="9"/>
  <c r="H12" i="9"/>
  <c r="J12" i="9"/>
  <c r="F5" i="8"/>
  <c r="F6" i="8"/>
  <c r="F7" i="8"/>
  <c r="F8" i="8"/>
  <c r="F48" i="8" s="1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C48" i="8"/>
  <c r="K48" i="8" s="1"/>
  <c r="D48" i="8"/>
  <c r="H48" i="8"/>
  <c r="J48" i="8"/>
  <c r="F7" i="7"/>
  <c r="F8" i="7"/>
  <c r="F9" i="7"/>
  <c r="F10" i="7"/>
  <c r="F11" i="7"/>
  <c r="F12" i="7"/>
  <c r="F13" i="7"/>
  <c r="F14" i="7"/>
  <c r="C15" i="7"/>
  <c r="F15" i="7" s="1"/>
  <c r="D15" i="7"/>
  <c r="H15" i="7"/>
  <c r="J15" i="7"/>
  <c r="K15" i="7"/>
  <c r="F5" i="6"/>
  <c r="F6" i="6"/>
  <c r="F7" i="6"/>
  <c r="F8" i="6"/>
  <c r="F9" i="6"/>
  <c r="F10" i="6"/>
  <c r="F11" i="6"/>
  <c r="F12" i="6"/>
  <c r="F13" i="6"/>
  <c r="F14" i="6"/>
  <c r="F15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C48" i="6"/>
  <c r="F48" i="6" s="1"/>
  <c r="D48" i="6"/>
  <c r="H48" i="6"/>
  <c r="J48" i="6"/>
  <c r="K48" i="6"/>
</calcChain>
</file>

<file path=xl/sharedStrings.xml><?xml version="1.0" encoding="utf-8"?>
<sst xmlns="http://schemas.openxmlformats.org/spreadsheetml/2006/main" count="594" uniqueCount="271">
  <si>
    <t>(підпис)           (ініціали і прізвище) </t>
  </si>
  <si>
    <t>Головний бухгалтер</t>
  </si>
  <si>
    <t>ВСЬОГО по закладу</t>
  </si>
  <si>
    <t xml:space="preserve"> </t>
  </si>
  <si>
    <t>Фізична особа</t>
  </si>
  <si>
    <t>1.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</si>
  <si>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</si>
  <si>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</si>
  <si>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</si>
  <si>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</si>
  <si>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</si>
  <si>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</si>
  <si>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</si>
  <si>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</si>
  <si>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</si>
  <si>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</si>
  <si>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</si>
  <si>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</si>
  <si>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</si>
  <si>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Керівник установи</t>
  </si>
  <si>
    <t>І.О.Пустовгар</t>
  </si>
  <si>
    <t>Т.С.Савченко</t>
  </si>
  <si>
    <t>Утеплювач/покрівлі "Техноніколь"</t>
  </si>
  <si>
    <t>8.</t>
  </si>
  <si>
    <t>Електрокардіограф Heart Screen 112C-1</t>
  </si>
  <si>
    <t>7.</t>
  </si>
  <si>
    <t>Сервер HPE ML30 Gen10 E-2224</t>
  </si>
  <si>
    <t>6.</t>
  </si>
  <si>
    <t>Ноутбук Dell Vostro 3515 (N6264VN3515UA_WP)</t>
  </si>
  <si>
    <t>11.</t>
  </si>
  <si>
    <t>10.</t>
  </si>
  <si>
    <t>9.</t>
  </si>
  <si>
    <t>5.</t>
  </si>
  <si>
    <t>Маска 3-х слой. на резинках</t>
  </si>
  <si>
    <t>4.</t>
  </si>
  <si>
    <t>Сумка укладка швидкої доп.і МНС RVL червона</t>
  </si>
  <si>
    <t>3.</t>
  </si>
  <si>
    <t>Адреналiн-Д  1.8мл, Кетанов\10, Метоклопрамид амп. 5 мл, Фурацилiн таб. 20 мг. /20 Серветка медична стерильна Катетер фолея 2-х ход.Мочеприемник д/взр.2л.с прямим зливом.</t>
  </si>
  <si>
    <t>2.</t>
  </si>
  <si>
    <t>Дзеркало 4мм срібло,500x1200мм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</si>
  <si>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консультативно-діагностичний центр"</t>
    </r>
    <r>
      <rPr>
        <b/>
        <sz val="14"/>
        <color indexed="8"/>
        <rFont val="Times New Roman"/>
        <family val="1"/>
        <charset val="204"/>
      </rPr>
      <t xml:space="preserve"> за ІV</t>
    </r>
    <r>
      <rPr>
        <b/>
        <u/>
        <sz val="14"/>
        <color indexed="8"/>
        <rFont val="Times New Roman"/>
        <family val="1"/>
        <charset val="204"/>
      </rPr>
      <t xml:space="preserve"> квартал 2021 року </t>
    </r>
  </si>
  <si>
    <t>Косик А.В.</t>
  </si>
  <si>
    <t>Савчук Л.А.</t>
  </si>
  <si>
    <t>комп'ютерна техніка</t>
  </si>
  <si>
    <t>послуги Інтернет</t>
  </si>
  <si>
    <t>програмне забезпечення</t>
  </si>
  <si>
    <t>періодичні видання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</si>
  <si>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 2021 рік</t>
  </si>
  <si>
    <t>Куліш О.В.</t>
  </si>
  <si>
    <t>Пісков Г.Г.</t>
  </si>
  <si>
    <t>Окремі заходи(курси)</t>
  </si>
  <si>
    <t>Матеріали</t>
  </si>
  <si>
    <t>Послуги</t>
  </si>
  <si>
    <t>Медикаменти</t>
  </si>
  <si>
    <t>Фізичні особи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</si>
  <si>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</t>
    </r>
    <r>
      <rPr>
        <b/>
        <u/>
        <sz val="14"/>
        <color indexed="8"/>
        <rFont val="Times New Roman"/>
        <family val="1"/>
        <charset val="204"/>
      </rPr>
      <t>ДЗ"СМСЧ №10 МОЗ України</t>
    </r>
    <r>
      <rPr>
        <b/>
        <sz val="14"/>
        <color indexed="8"/>
        <rFont val="Times New Roman"/>
        <family val="1"/>
        <charset val="204"/>
      </rPr>
      <t>______за_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>__квартал___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</si>
  <si>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Білоус О.П.</t>
  </si>
  <si>
    <t>Ростунов В.К</t>
  </si>
  <si>
    <t>ТОВ "Вента.ЛТД"</t>
  </si>
  <si>
    <t>Калоприймачі</t>
  </si>
  <si>
    <t>МБФ "Нуклеус"</t>
  </si>
  <si>
    <t>вивіз сміття</t>
  </si>
  <si>
    <t xml:space="preserve"> послуги звязку, послуги прання, послуги з утилізації, дезпослуги, послуги з доступу до мережі інтернет, юридичні послуги</t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</si>
  <si>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</si>
  <si>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</si>
  <si>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</si>
  <si>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</si>
  <si>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ІУ квартал 2021 року </t>
  </si>
  <si>
    <t>Л. Ю. Бахур</t>
  </si>
  <si>
    <t>В. П. Березюк</t>
  </si>
  <si>
    <t>Директор</t>
  </si>
  <si>
    <t>заправка картриджів</t>
  </si>
  <si>
    <t>обслуговування ліфтів</t>
  </si>
  <si>
    <t>ремонт автомобіля</t>
  </si>
  <si>
    <t>інтернет, зв'язок</t>
  </si>
  <si>
    <t>проведення дозиметричного контролю персоналу</t>
  </si>
  <si>
    <t>дератизація</t>
  </si>
  <si>
    <t>охорона каси</t>
  </si>
  <si>
    <t xml:space="preserve">касове обслуговування </t>
  </si>
  <si>
    <t>акумуляторні батреї</t>
  </si>
  <si>
    <t>комплектуючі для компютерів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</si>
  <si>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</si>
  <si>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</si>
  <si>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ІV квартал 2021 року </t>
  </si>
  <si>
    <t>Єрмолаєва Н.Р.</t>
  </si>
  <si>
    <t>Бакалінська  С.М.</t>
  </si>
  <si>
    <t>*  Станом на 01  січня 2022  року на рахунку підприємства  залишок невикористаних коштів складає  161,8 тис. грн.</t>
  </si>
  <si>
    <t>*  Станом на 01 січня 2021  року на рахунку підприємства  залишок невикористаних коштів складав  2,7 тис. грн.</t>
  </si>
  <si>
    <t>Всього за 2021 рік</t>
  </si>
  <si>
    <t>Всього за ІV  квартал 2021 року</t>
  </si>
  <si>
    <r>
      <rPr>
        <sz val="12"/>
        <color theme="1"/>
        <rFont val="Calibri"/>
        <family val="2"/>
        <charset val="204"/>
        <scheme val="minor"/>
      </rPr>
      <t>IV квартал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</si>
  <si>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Всього за ІІІ квартал 2021 року</t>
  </si>
  <si>
    <t>Лабораторні реактиви (біохімія)</t>
  </si>
  <si>
    <t xml:space="preserve">Серветка " Волес" із нетканого матеріалу </t>
  </si>
  <si>
    <t>Лікарські засоби</t>
  </si>
  <si>
    <t>ІІІ квартал</t>
  </si>
  <si>
    <t>Всього за ІІ квартал 2021 року</t>
  </si>
  <si>
    <t>Перевезення та знешкодження відходів медичного походження</t>
  </si>
  <si>
    <t>Послуги з вимірювання вихідних параметрів ренгенапаратів</t>
  </si>
  <si>
    <t>Рукавички медичні нестерильн</t>
  </si>
  <si>
    <t>Лабораторні реактиви</t>
  </si>
  <si>
    <t xml:space="preserve">Заробітна плата </t>
  </si>
  <si>
    <t>ІІ квартал</t>
  </si>
  <si>
    <t>Всього за І квартал 2021 року</t>
  </si>
  <si>
    <t>Медичне обладнання вертикалізатор ортопедичний "Етап"ВО-2"</t>
  </si>
  <si>
    <t>Технічне обстеження на предмет доступності  осіб з інвалідністю</t>
  </si>
  <si>
    <t>Тести для виявлення кальпротектину в фекаліях</t>
  </si>
  <si>
    <t>Засоби індивідуального захисту( Маски, халати медичні )</t>
  </si>
  <si>
    <t>Стільці для туалету та для душу, пояси для піднімання людини</t>
  </si>
  <si>
    <t>Товари для забезпечення доступності для маломобільних груп населення</t>
  </si>
  <si>
    <t>Нарахування на заробітну плату</t>
  </si>
  <si>
    <t xml:space="preserve"> І квартал</t>
  </si>
  <si>
    <t>Сума, 
тис. грн.</t>
  </si>
  <si>
    <t>Напрямки використання у грошовій формі 
( стаття витрат )</t>
  </si>
  <si>
    <t>В натуральній формі 
( товари і послуги), 
тис. грн.</t>
  </si>
  <si>
    <t>В грошовій формі, тис. грн.</t>
  </si>
  <si>
    <t>Залишок невикористаних грошових коштів, товарів та послуг на кінець звітного періоду,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</si>
  <si>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</si>
  <si>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Всього отримано благодійних пожертв, тис. грн.</t>
  </si>
  <si>
    <t>Благодійні пожертви, що були отримані закладом охорони здоровя від фізичних та юридичних осіб</t>
  </si>
  <si>
    <t>Найменування юридичної особи ( або позначення фізичної особи)</t>
  </si>
  <si>
    <t>Період</t>
  </si>
  <si>
    <t>за  ІV   квартал    2021  року</t>
  </si>
  <si>
    <t>по   комунальному  некомерційному підприємству " Консультативно-діагностичний центр дитячий Дарницького району м. Києва</t>
  </si>
  <si>
    <t>про  надходження і використання благодійних пожертв від фізичних та юридичних осіб</t>
  </si>
  <si>
    <t>ІНФОРМАЦІЯ</t>
  </si>
  <si>
    <t>Н.О. Салацька</t>
  </si>
  <si>
    <t>Д. Т. Карабаєв</t>
  </si>
  <si>
    <t>Медикаменти та перев'язувальні матеріали</t>
  </si>
  <si>
    <t>ФОП Корнійчук Л.М.</t>
  </si>
  <si>
    <t>Інші</t>
  </si>
  <si>
    <t>БО " 100 відсотків життя Київський регіон"</t>
  </si>
  <si>
    <t>БО "МБФ "НУКЛЕУС"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</si>
  <si>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</si>
  <si>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КНП " КДЦ Дніпровського району м. Києва"за ІV квартал 2021 року </t>
  </si>
  <si>
    <t xml:space="preserve">Л.В.Адаменко </t>
  </si>
  <si>
    <t>С.М.Скрипка</t>
  </si>
  <si>
    <t xml:space="preserve"> Директор</t>
  </si>
  <si>
    <t>Всього</t>
  </si>
  <si>
    <t>оплата послуг дрступу інтернета</t>
  </si>
  <si>
    <t>налаштування ПК, заправка катриджей, оновлення програм забеспечення</t>
  </si>
  <si>
    <t>дизенсекція, детиризація</t>
  </si>
  <si>
    <t>розробка тарифів</t>
  </si>
  <si>
    <t>технічне обслуговування бесейну</t>
  </si>
  <si>
    <t>поточ ремонт водопостачання в установі</t>
  </si>
  <si>
    <t>Стоматологічний матеріал</t>
  </si>
  <si>
    <t>офісні приладдяч</t>
  </si>
  <si>
    <t>передплата медичних видань</t>
  </si>
  <si>
    <t>компюторні комплектующі</t>
  </si>
  <si>
    <t>господарчі товари</t>
  </si>
  <si>
    <t>рецептурні бланки</t>
  </si>
  <si>
    <t>Фізічна особа</t>
  </si>
  <si>
    <t>сума, тис грн</t>
  </si>
  <si>
    <t>Перелік використаних товарів та послуг у натуральній формі</t>
  </si>
  <si>
    <t>Напрямики використання у грошовій формі (стаття витрат)</t>
  </si>
  <si>
    <t>Перелік товарів і послуг в натуральій формі</t>
  </si>
  <si>
    <t>В натуральній формі (товари і послуги,тис грн)</t>
  </si>
  <si>
    <t>В грошовій форми, тис грн</t>
  </si>
  <si>
    <t>Залишок не використаних грошових коштів, товарів та послуг на кінець звітного періоду, тис грн</t>
  </si>
  <si>
    <t>Використання закладом охорони здоровя благодійних пожертв, отриманих у грошовій та натуральній (товари і послуги) формі</t>
  </si>
  <si>
    <t>Всього отримано благодійних пожертв, тис грн.</t>
  </si>
  <si>
    <t>Благодійні пожертви, що були отримані закладом охопони здоровя від фізичних та юридичних осіб</t>
  </si>
  <si>
    <t>Залишок не використаних грошових коштів, товарів та послуг на  початок  звітного періоду, тис грн</t>
  </si>
  <si>
    <t>Найменування юридичної особи (або позначення фізічної особи)</t>
  </si>
  <si>
    <t>п/п №</t>
  </si>
  <si>
    <t xml:space="preserve">            КНП "Косультативно-діагностичний центр дитячий Дніпровського р-ну м. Києва за "    за ІV квартал  2021  року</t>
  </si>
  <si>
    <t>Інформація про надходження і використання благодійних пожертв від фізичних та юридичних осіб</t>
  </si>
  <si>
    <t>В.Д. Штакун</t>
  </si>
  <si>
    <t>Л.В. Кравчук</t>
  </si>
  <si>
    <t>Комп'ютер</t>
  </si>
  <si>
    <t xml:space="preserve">господарські товари </t>
  </si>
  <si>
    <t>БО "Міжнародний благодійний фонд  "Нуклеус"</t>
  </si>
  <si>
    <t>Медичні вироби для стомованих хворих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</si>
  <si>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ІV квартал 2021 року  </t>
    </r>
  </si>
  <si>
    <t>Інна БЕЗВЕРХА</t>
  </si>
  <si>
    <t>Ігор КОРОЛИК</t>
  </si>
  <si>
    <t>11,80</t>
  </si>
  <si>
    <t>Засоби медичного призначення</t>
  </si>
  <si>
    <t>Благодійна організація "Міжнародний благодійний фонд "Нуклеус"</t>
  </si>
  <si>
    <t>3,10</t>
  </si>
  <si>
    <t>Дезінфікаційни засоби</t>
  </si>
  <si>
    <t>БО"100відсотків життя.Київський регіон"</t>
  </si>
  <si>
    <t>7,90</t>
  </si>
  <si>
    <t>Засоби індивідуального захиисту</t>
  </si>
  <si>
    <r>
      <t xml:space="preserve">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</si>
  <si>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КНП "КДЦ" Подільського району за IV квартал 2021 року </t>
  </si>
  <si>
    <t>В.ГОРСЬКА</t>
  </si>
  <si>
    <t>Є.ПОЛЯКОВ</t>
  </si>
  <si>
    <t>кисневий апарат</t>
  </si>
  <si>
    <t>Благодійна організація "Міжнародний благодійний фонд "Сприяння розвитку медицини"</t>
  </si>
  <si>
    <t>сечоприймач прилыжковий</t>
  </si>
  <si>
    <t>калоприймач стом.двохком пласт</t>
  </si>
  <si>
    <t>уропрезерватив</t>
  </si>
  <si>
    <t>катетер жіночий розмір 10</t>
  </si>
  <si>
    <t>катетер уретр. розмір 22</t>
  </si>
  <si>
    <t>катетер уретр. розмір 20</t>
  </si>
  <si>
    <t>катетер уретр. розмір 18</t>
  </si>
  <si>
    <t>катетер уретр. розмір 16</t>
  </si>
  <si>
    <t>сечоприймач зі зливом</t>
  </si>
  <si>
    <t>урост.мішок двухком.</t>
  </si>
  <si>
    <t>калоприймач стом.двохком</t>
  </si>
  <si>
    <t>БО Міжнародний благодійний фонд "НУКЛЕУС"</t>
  </si>
  <si>
    <t>вакцина AstraZeneca</t>
  </si>
  <si>
    <t>КНП "КДЦ" Подільського району м.Києва</t>
  </si>
  <si>
    <t>КНП "Київська міська клінічна лікарня №7"</t>
  </si>
  <si>
    <t>КНП "КДЦД" Дніпровського району м.Києва</t>
  </si>
  <si>
    <t>вакцина "Модерна"</t>
  </si>
  <si>
    <t>міні-шприц з автомат.вимкненням</t>
  </si>
  <si>
    <t>хлорид натрію розчин для ін'єкцій</t>
  </si>
  <si>
    <t>вакцина "Джесі Флю"</t>
  </si>
  <si>
    <t>База спецмедпостачання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</si>
  <si>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  за ІV квартал 2021 року </t>
  </si>
  <si>
    <t xml:space="preserve">Мороз, Кохан  097 144 -91 -91 </t>
  </si>
  <si>
    <t xml:space="preserve">        (ініціали і прізвище) </t>
  </si>
  <si>
    <t xml:space="preserve">(підпис)   </t>
  </si>
  <si>
    <t>Кукшина Т.</t>
  </si>
  <si>
    <t>       (ініціали і прізвище) </t>
  </si>
  <si>
    <t xml:space="preserve">(підпис)    </t>
  </si>
  <si>
    <t>Зацеркляна В.</t>
  </si>
  <si>
    <t xml:space="preserve">предмети медичного призначення </t>
  </si>
  <si>
    <t xml:space="preserve">БО "Міжнародний Благодійний фонд "НУКЛЕУС" </t>
  </si>
  <si>
    <t>медикаменти</t>
  </si>
  <si>
    <t>медикаменти (вакцина)</t>
  </si>
  <si>
    <t>База спеціального медичного постачання м. Києва (гуманітарна допомога)</t>
  </si>
  <si>
    <t>БО "100 відсотків життя.Київський регіон"</t>
  </si>
  <si>
    <t>КНП "ДКЛ №3" Солом'янського району м. Києва</t>
  </si>
  <si>
    <t>КНП "ЦПМСД № 2" Солом'янського району м. Києва</t>
  </si>
  <si>
    <t>КНП "ЦПМСД № 1" Солом'янського району м. Києва</t>
  </si>
  <si>
    <t xml:space="preserve">медичне обладнання </t>
  </si>
  <si>
    <t>Департамент охорони здоровя виконавчого органу Київської міської ради (КМДА)</t>
  </si>
  <si>
    <t>База спеціального медичного постачання м. Києва (централізоване постачання)</t>
  </si>
  <si>
    <t>КНП "Київська міська клінічна лікарня  №5"</t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</si>
  <si>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</si>
  <si>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</si>
  <si>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>за</t>
    </r>
    <r>
      <rPr>
        <u/>
        <sz val="14"/>
        <color indexed="8"/>
        <rFont val="Times New Roman"/>
        <family val="1"/>
        <charset val="204"/>
      </rPr>
      <t xml:space="preserve">  ІV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2021</t>
    </r>
    <r>
      <rPr>
        <sz val="14"/>
        <color indexed="8"/>
        <rFont val="Times New Roman"/>
        <family val="1"/>
        <charset val="204"/>
      </rPr>
      <t xml:space="preserve"> року </t>
    </r>
  </si>
  <si>
    <t>Комунальне некомерційне підприємство "Консультативно-діагностичний центр" Солом'янського району м. Києва</t>
  </si>
  <si>
    <t xml:space="preserve">надходження і використання благодійних пожертв від фізичних та юридичних осіб     </t>
  </si>
  <si>
    <t xml:space="preserve">ІНФОРМАЦІЯ  </t>
  </si>
  <si>
    <t>Вержак Т.Т.</t>
  </si>
  <si>
    <t>Берікашвілі Н.В.</t>
  </si>
  <si>
    <t>Дозиметричні роботи</t>
  </si>
  <si>
    <t>Бланки</t>
  </si>
  <si>
    <t>БО "100 відсотків життя. Київський регіон"</t>
  </si>
  <si>
    <t>Товари медичного призначення</t>
  </si>
  <si>
    <t>БО "Міжнародний Благодійний фонд "НУКЛЕУС"</t>
  </si>
  <si>
    <t>Дезінфікуючі та антисептичні засоби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</si>
  <si>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</si>
  <si>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</si>
  <si>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IV квартал  2021 року </t>
  </si>
  <si>
    <t>навчання</t>
  </si>
  <si>
    <t>Е.Урденко   528-57-93</t>
  </si>
  <si>
    <t>Е.Урденко</t>
  </si>
  <si>
    <t>Т.Барановська</t>
  </si>
  <si>
    <t>банк.послуги</t>
  </si>
  <si>
    <t>юр.послуги</t>
  </si>
  <si>
    <t>зв'язок</t>
  </si>
  <si>
    <t>БО "100% життя"</t>
  </si>
  <si>
    <t>ТО обладнання</t>
  </si>
  <si>
    <t>ПАТ "Запоріжсталь"</t>
  </si>
  <si>
    <t>сан.гігієн.обробка</t>
  </si>
  <si>
    <t>ПП "Дез-Альянс"</t>
  </si>
  <si>
    <t>супроводж.програми</t>
  </si>
  <si>
    <t>госп.товари</t>
  </si>
  <si>
    <t xml:space="preserve">Європейське регіональне бюро Всесвітньої організації охорони здоров'я </t>
  </si>
  <si>
    <t>охорона</t>
  </si>
  <si>
    <t>ПП "Інфузія"</t>
  </si>
  <si>
    <t>папір</t>
  </si>
  <si>
    <t>вироби медичного призначення</t>
  </si>
  <si>
    <t>будівельні матеріали</t>
  </si>
  <si>
    <t>КНП "Київський міський центр крові"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</si>
  <si>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"Київска міська клінічна лікарня № 17"_за  ІУ_квартал__2021року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</si>
</sst>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"/>
    <numFmt numFmtId="167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3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 wrapText="1"/>
    </xf>
    <xf numFmtId="0" fontId="13" fillId="0" borderId="0" xfId="1" applyFont="1"/>
    <xf numFmtId="164" fontId="7" fillId="2" borderId="2" xfId="1" applyNumberFormat="1" applyFont="1" applyFill="1" applyBorder="1" applyAlignment="1">
      <alignment horizontal="center"/>
    </xf>
    <xf numFmtId="165" fontId="10" fillId="0" borderId="2" xfId="1" applyNumberFormat="1" applyFont="1" applyBorder="1" applyAlignment="1">
      <alignment horizontal="center"/>
    </xf>
    <xf numFmtId="164" fontId="7" fillId="3" borderId="2" xfId="1" applyNumberFormat="1" applyFont="1" applyFill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right" vertical="center"/>
    </xf>
    <xf numFmtId="166" fontId="8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>
      <alignment wrapText="1"/>
    </xf>
    <xf numFmtId="166" fontId="9" fillId="2" borderId="2" xfId="1" applyNumberFormat="1" applyFont="1" applyFill="1" applyBorder="1"/>
    <xf numFmtId="166" fontId="10" fillId="0" borderId="2" xfId="1" applyNumberFormat="1" applyFont="1" applyBorder="1" applyAlignment="1">
      <alignment horizontal="center"/>
    </xf>
    <xf numFmtId="166" fontId="10" fillId="0" borderId="2" xfId="1" applyNumberFormat="1" applyFont="1" applyFill="1" applyBorder="1" applyAlignment="1">
      <alignment wrapText="1"/>
    </xf>
    <xf numFmtId="0" fontId="5" fillId="0" borderId="0" xfId="1" applyFont="1" applyAlignment="1">
      <alignment vertical="top"/>
    </xf>
    <xf numFmtId="0" fontId="13" fillId="0" borderId="0" xfId="1" applyFont="1" applyAlignment="1">
      <alignment vertical="center" wrapText="1"/>
    </xf>
    <xf numFmtId="0" fontId="18" fillId="0" borderId="0" xfId="1" applyFont="1" applyAlignment="1">
      <alignment vertical="top"/>
    </xf>
    <xf numFmtId="0" fontId="19" fillId="0" borderId="0" xfId="1" applyFont="1"/>
    <xf numFmtId="0" fontId="20" fillId="0" borderId="0" xfId="2" applyFont="1" applyBorder="1" applyAlignment="1">
      <alignment horizontal="centerContinuous" vertical="top"/>
    </xf>
    <xf numFmtId="0" fontId="20" fillId="0" borderId="0" xfId="2" applyFont="1" applyAlignment="1">
      <alignment horizontal="centerContinuous" vertical="top"/>
    </xf>
    <xf numFmtId="0" fontId="21" fillId="0" borderId="1" xfId="2" applyFont="1" applyBorder="1" applyAlignment="1">
      <alignment horizontal="center"/>
    </xf>
    <xf numFmtId="0" fontId="22" fillId="0" borderId="0" xfId="1" applyFont="1"/>
    <xf numFmtId="4" fontId="16" fillId="2" borderId="2" xfId="1" applyNumberFormat="1" applyFont="1" applyFill="1" applyBorder="1" applyAlignment="1">
      <alignment horizontal="center" vertical="center"/>
    </xf>
    <xf numFmtId="4" fontId="23" fillId="2" borderId="2" xfId="1" applyNumberFormat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4" fontId="19" fillId="0" borderId="2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2" fontId="16" fillId="3" borderId="2" xfId="1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4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49" fontId="10" fillId="4" borderId="2" xfId="1" applyNumberFormat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left" wrapText="1"/>
    </xf>
    <xf numFmtId="4" fontId="10" fillId="0" borderId="2" xfId="1" applyNumberFormat="1" applyFont="1" applyBorder="1" applyAlignment="1">
      <alignment horizontal="center" vertical="center"/>
    </xf>
    <xf numFmtId="0" fontId="1" fillId="0" borderId="0" xfId="1" applyBorder="1"/>
    <xf numFmtId="0" fontId="24" fillId="0" borderId="0" xfId="1" applyFont="1"/>
    <xf numFmtId="167" fontId="25" fillId="0" borderId="0" xfId="1" applyNumberFormat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4" fillId="0" borderId="0" xfId="1" applyFont="1" applyBorder="1"/>
    <xf numFmtId="167" fontId="26" fillId="0" borderId="2" xfId="1" applyNumberFormat="1" applyFont="1" applyBorder="1" applyAlignment="1">
      <alignment horizontal="center"/>
    </xf>
    <xf numFmtId="2" fontId="26" fillId="0" borderId="2" xfId="1" applyNumberFormat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6" fillId="0" borderId="2" xfId="1" applyFont="1" applyBorder="1" applyAlignment="1">
      <alignment horizontal="center" vertical="center" wrapText="1"/>
    </xf>
    <xf numFmtId="167" fontId="27" fillId="0" borderId="2" xfId="1" applyNumberFormat="1" applyFont="1" applyBorder="1" applyAlignment="1">
      <alignment horizontal="center"/>
    </xf>
    <xf numFmtId="0" fontId="28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 vertical="center" wrapText="1"/>
    </xf>
    <xf numFmtId="167" fontId="28" fillId="0" borderId="2" xfId="1" applyNumberFormat="1" applyFont="1" applyBorder="1" applyAlignment="1">
      <alignment horizontal="center"/>
    </xf>
    <xf numFmtId="0" fontId="28" fillId="0" borderId="2" xfId="1" applyFont="1" applyBorder="1" applyAlignment="1">
      <alignment horizontal="center" wrapText="1"/>
    </xf>
    <xf numFmtId="167" fontId="27" fillId="0" borderId="2" xfId="1" applyNumberFormat="1" applyFont="1" applyBorder="1"/>
    <xf numFmtId="0" fontId="1" fillId="0" borderId="2" xfId="1" applyBorder="1"/>
    <xf numFmtId="0" fontId="30" fillId="0" borderId="2" xfId="1" applyFont="1" applyBorder="1" applyAlignment="1">
      <alignment horizontal="center" wrapText="1"/>
    </xf>
    <xf numFmtId="167" fontId="31" fillId="0" borderId="2" xfId="1" applyNumberFormat="1" applyFont="1" applyBorder="1" applyAlignment="1">
      <alignment horizontal="center"/>
    </xf>
    <xf numFmtId="0" fontId="31" fillId="0" borderId="2" xfId="1" applyFont="1" applyBorder="1" applyAlignment="1">
      <alignment horizontal="center"/>
    </xf>
    <xf numFmtId="2" fontId="31" fillId="0" borderId="2" xfId="1" applyNumberFormat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 wrapText="1"/>
    </xf>
    <xf numFmtId="167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31" fillId="0" borderId="0" xfId="1" applyFont="1"/>
    <xf numFmtId="164" fontId="25" fillId="0" borderId="2" xfId="1" applyNumberFormat="1" applyFont="1" applyBorder="1"/>
    <xf numFmtId="0" fontId="25" fillId="0" borderId="2" xfId="1" applyFont="1" applyBorder="1"/>
    <xf numFmtId="164" fontId="25" fillId="0" borderId="2" xfId="1" applyNumberFormat="1" applyFont="1" applyBorder="1" applyAlignment="1">
      <alignment horizontal="center"/>
    </xf>
    <xf numFmtId="0" fontId="25" fillId="0" borderId="2" xfId="1" applyFont="1" applyBorder="1" applyAlignment="1">
      <alignment horizontal="center"/>
    </xf>
    <xf numFmtId="2" fontId="25" fillId="0" borderId="2" xfId="1" applyNumberFormat="1" applyFont="1" applyBorder="1"/>
    <xf numFmtId="2" fontId="1" fillId="0" borderId="2" xfId="1" applyNumberFormat="1" applyBorder="1"/>
    <xf numFmtId="0" fontId="1" fillId="0" borderId="2" xfId="1" applyBorder="1" applyAlignment="1">
      <alignment wrapText="1"/>
    </xf>
    <xf numFmtId="2" fontId="29" fillId="0" borderId="2" xfId="1" applyNumberFormat="1" applyFont="1" applyBorder="1" applyAlignment="1">
      <alignment horizontal="center"/>
    </xf>
    <xf numFmtId="0" fontId="33" fillId="0" borderId="2" xfId="1" applyFont="1" applyBorder="1" applyAlignment="1">
      <alignment horizontal="center"/>
    </xf>
    <xf numFmtId="2" fontId="1" fillId="5" borderId="2" xfId="1" applyNumberFormat="1" applyFill="1" applyBorder="1"/>
    <xf numFmtId="0" fontId="1" fillId="0" borderId="2" xfId="1" applyBorder="1" applyAlignment="1">
      <alignment horizontal="left" wrapText="1"/>
    </xf>
    <xf numFmtId="2" fontId="25" fillId="0" borderId="2" xfId="1" applyNumberFormat="1" applyFont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" fillId="0" borderId="2" xfId="1" applyFill="1" applyBorder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2" fontId="31" fillId="0" borderId="0" xfId="1" applyNumberFormat="1" applyFont="1" applyAlignment="1">
      <alignment horizontal="center" vertical="center" wrapText="1"/>
    </xf>
    <xf numFmtId="0" fontId="32" fillId="0" borderId="0" xfId="1" applyFont="1"/>
    <xf numFmtId="4" fontId="7" fillId="2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 wrapText="1"/>
    </xf>
    <xf numFmtId="1" fontId="10" fillId="0" borderId="2" xfId="1" applyNumberFormat="1" applyFont="1" applyBorder="1" applyAlignment="1">
      <alignment horizontal="center"/>
    </xf>
    <xf numFmtId="2" fontId="7" fillId="5" borderId="2" xfId="1" applyNumberFormat="1" applyFont="1" applyFill="1" applyBorder="1" applyAlignment="1">
      <alignment horizontal="center" vertical="center"/>
    </xf>
    <xf numFmtId="167" fontId="10" fillId="5" borderId="2" xfId="1" applyNumberFormat="1" applyFont="1" applyFill="1" applyBorder="1" applyAlignment="1">
      <alignment horizontal="center" vertical="center"/>
    </xf>
    <xf numFmtId="2" fontId="10" fillId="5" borderId="2" xfId="1" applyNumberFormat="1" applyFont="1" applyFill="1" applyBorder="1" applyAlignment="1">
      <alignment horizontal="center" vertical="center"/>
    </xf>
    <xf numFmtId="4" fontId="23" fillId="2" borderId="2" xfId="1" applyNumberFormat="1" applyFont="1" applyFill="1" applyBorder="1" applyAlignment="1">
      <alignment horizontal="center"/>
    </xf>
    <xf numFmtId="0" fontId="10" fillId="0" borderId="2" xfId="1" applyFont="1" applyBorder="1" applyAlignment="1">
      <alignment horizontal="left" vertical="center" wrapText="1"/>
    </xf>
    <xf numFmtId="0" fontId="35" fillId="0" borderId="0" xfId="1" applyFont="1"/>
    <xf numFmtId="0" fontId="36" fillId="0" borderId="0" xfId="1" applyFont="1"/>
    <xf numFmtId="0" fontId="36" fillId="0" borderId="0" xfId="1" applyFont="1" applyAlignment="1"/>
    <xf numFmtId="0" fontId="37" fillId="0" borderId="0" xfId="1" applyFont="1" applyAlignment="1">
      <alignment horizontal="center"/>
    </xf>
    <xf numFmtId="0" fontId="15" fillId="0" borderId="0" xfId="1" applyFont="1" applyAlignment="1"/>
    <xf numFmtId="0" fontId="16" fillId="0" borderId="0" xfId="1" applyFont="1" applyAlignment="1"/>
    <xf numFmtId="0" fontId="6" fillId="0" borderId="0" xfId="1" applyFont="1" applyAlignment="1"/>
    <xf numFmtId="0" fontId="10" fillId="2" borderId="2" xfId="1" applyFont="1" applyFill="1" applyBorder="1" applyAlignment="1">
      <alignment wrapText="1"/>
    </xf>
    <xf numFmtId="0" fontId="10" fillId="2" borderId="2" xfId="1" applyFont="1" applyFill="1" applyBorder="1"/>
    <xf numFmtId="4" fontId="10" fillId="0" borderId="2" xfId="1" applyNumberFormat="1" applyFont="1" applyFill="1" applyBorder="1" applyAlignment="1">
      <alignment horizontal="center" vertical="center"/>
    </xf>
    <xf numFmtId="0" fontId="30" fillId="0" borderId="2" xfId="1" applyFont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/>
    </xf>
    <xf numFmtId="2" fontId="30" fillId="0" borderId="2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4" fontId="7" fillId="5" borderId="2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 wrapText="1"/>
    </xf>
    <xf numFmtId="0" fontId="10" fillId="5" borderId="11" xfId="1" applyNumberFormat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vertical="center"/>
    </xf>
    <xf numFmtId="0" fontId="10" fillId="5" borderId="12" xfId="1" applyFont="1" applyFill="1" applyBorder="1" applyAlignment="1">
      <alignment horizontal="center" vertical="center" wrapText="1"/>
    </xf>
    <xf numFmtId="4" fontId="10" fillId="5" borderId="11" xfId="1" applyNumberFormat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wrapText="1"/>
    </xf>
    <xf numFmtId="0" fontId="10" fillId="0" borderId="2" xfId="1" applyFont="1" applyBorder="1" applyAlignment="1">
      <alignment horizontal="center" wrapText="1"/>
    </xf>
    <xf numFmtId="4" fontId="4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1" fillId="0" borderId="1" xfId="1" applyBorder="1" applyAlignment="1"/>
    <xf numFmtId="0" fontId="11" fillId="0" borderId="2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/>
    </xf>
    <xf numFmtId="0" fontId="19" fillId="0" borderId="1" xfId="1" applyFont="1" applyBorder="1" applyAlignment="1"/>
    <xf numFmtId="0" fontId="13" fillId="0" borderId="1" xfId="1" applyFont="1" applyBorder="1" applyAlignment="1">
      <alignment vertical="top"/>
    </xf>
    <xf numFmtId="0" fontId="32" fillId="0" borderId="0" xfId="1" applyFont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3" fillId="0" borderId="1" xfId="1" applyFont="1" applyBorder="1" applyAlignment="1">
      <alignment horizontal="center" vertical="top"/>
    </xf>
    <xf numFmtId="2" fontId="34" fillId="0" borderId="0" xfId="1" applyNumberFormat="1" applyFont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2" fontId="1" fillId="0" borderId="8" xfId="1" applyNumberFormat="1" applyBorder="1" applyAlignment="1">
      <alignment wrapText="1"/>
    </xf>
    <xf numFmtId="2" fontId="1" fillId="0" borderId="7" xfId="1" applyNumberFormat="1" applyBorder="1" applyAlignment="1">
      <alignment wrapText="1"/>
    </xf>
    <xf numFmtId="2" fontId="1" fillId="0" borderId="6" xfId="1" applyNumberFormat="1" applyBorder="1" applyAlignment="1">
      <alignment wrapText="1"/>
    </xf>
    <xf numFmtId="0" fontId="1" fillId="0" borderId="8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2" fontId="7" fillId="5" borderId="4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/>
    </xf>
    <xf numFmtId="4" fontId="7" fillId="0" borderId="4" xfId="1" applyNumberFormat="1" applyFont="1" applyBorder="1" applyAlignment="1">
      <alignment horizontal="center"/>
    </xf>
    <xf numFmtId="4" fontId="10" fillId="0" borderId="4" xfId="1" applyNumberFormat="1" applyFont="1" applyBorder="1" applyAlignment="1">
      <alignment horizontal="center"/>
    </xf>
    <xf numFmtId="0" fontId="15" fillId="0" borderId="1" xfId="1" applyFont="1" applyBorder="1" applyAlignment="1"/>
    <xf numFmtId="0" fontId="3" fillId="0" borderId="9" xfId="2" applyFont="1" applyBorder="1" applyAlignment="1">
      <alignment horizontal="center"/>
    </xf>
    <xf numFmtId="0" fontId="15" fillId="0" borderId="0" xfId="1" applyFont="1" applyBorder="1" applyAlignment="1">
      <alignment horizontal="center" wrapText="1"/>
    </xf>
    <xf numFmtId="0" fontId="15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13" fillId="0" borderId="1" xfId="1" applyFont="1" applyBorder="1" applyAlignment="1">
      <alignment horizontal="left" vertical="center"/>
    </xf>
    <xf numFmtId="0" fontId="3" fillId="0" borderId="0" xfId="2" applyFont="1" applyBorder="1" applyAlignment="1">
      <alignment horizontal="center" vertical="top"/>
    </xf>
    <xf numFmtId="0" fontId="4" fillId="0" borderId="10" xfId="2" applyFont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лан використання 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7"/>
      <c r="B1" s="163" t="s">
        <v>40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4" t="s">
        <v>11</v>
      </c>
      <c r="D4" s="24" t="s">
        <v>10</v>
      </c>
      <c r="E4" s="24" t="s">
        <v>9</v>
      </c>
      <c r="F4" s="165"/>
      <c r="G4" s="25" t="s">
        <v>8</v>
      </c>
      <c r="H4" s="24" t="s">
        <v>6</v>
      </c>
      <c r="I4" s="24" t="s">
        <v>7</v>
      </c>
      <c r="J4" s="24" t="s">
        <v>6</v>
      </c>
      <c r="K4" s="161"/>
    </row>
    <row r="5" spans="1:11" ht="47.25" x14ac:dyDescent="0.25">
      <c r="A5" s="22" t="s">
        <v>5</v>
      </c>
      <c r="B5" s="20" t="s">
        <v>4</v>
      </c>
      <c r="C5" s="18"/>
      <c r="D5" s="29">
        <v>1.1000000000000001</v>
      </c>
      <c r="E5" s="19" t="s">
        <v>39</v>
      </c>
      <c r="F5" s="30">
        <f t="shared" ref="F5:F15" si="0">SUM(C5,D5)</f>
        <v>1.1000000000000001</v>
      </c>
      <c r="G5" s="32">
        <v>2210</v>
      </c>
      <c r="H5" s="18"/>
      <c r="I5" s="19"/>
      <c r="J5" s="29"/>
      <c r="K5" s="31">
        <v>1.1000000000000001</v>
      </c>
    </row>
    <row r="6" spans="1:11" ht="204.75" x14ac:dyDescent="0.25">
      <c r="A6" s="22" t="s">
        <v>38</v>
      </c>
      <c r="B6" s="20" t="s">
        <v>4</v>
      </c>
      <c r="C6" s="18"/>
      <c r="D6" s="29">
        <v>0.92</v>
      </c>
      <c r="E6" s="19" t="s">
        <v>37</v>
      </c>
      <c r="F6" s="30">
        <f t="shared" si="0"/>
        <v>0.92</v>
      </c>
      <c r="G6" s="20">
        <v>2220</v>
      </c>
      <c r="H6" s="29">
        <v>0.92</v>
      </c>
      <c r="I6" s="19" t="s">
        <v>37</v>
      </c>
      <c r="J6" s="29">
        <v>0.92</v>
      </c>
      <c r="K6" s="31">
        <v>0</v>
      </c>
    </row>
    <row r="7" spans="1:11" ht="63" x14ac:dyDescent="0.25">
      <c r="A7" s="22" t="s">
        <v>36</v>
      </c>
      <c r="B7" s="20" t="s">
        <v>4</v>
      </c>
      <c r="C7" s="18"/>
      <c r="D7" s="29">
        <v>2.016</v>
      </c>
      <c r="E7" s="19" t="s">
        <v>35</v>
      </c>
      <c r="F7" s="30">
        <f t="shared" si="0"/>
        <v>2.016</v>
      </c>
      <c r="G7" s="20">
        <v>2210</v>
      </c>
      <c r="H7" s="18"/>
      <c r="I7" s="19"/>
      <c r="J7" s="18"/>
      <c r="K7" s="29">
        <v>2.016</v>
      </c>
    </row>
    <row r="8" spans="1:11" ht="31.5" x14ac:dyDescent="0.25">
      <c r="A8" s="22" t="s">
        <v>34</v>
      </c>
      <c r="B8" s="20" t="s">
        <v>4</v>
      </c>
      <c r="C8" s="18"/>
      <c r="D8" s="29">
        <v>33</v>
      </c>
      <c r="E8" s="19" t="s">
        <v>33</v>
      </c>
      <c r="F8" s="30">
        <f t="shared" si="0"/>
        <v>33</v>
      </c>
      <c r="G8" s="20">
        <v>2220</v>
      </c>
      <c r="H8" s="18">
        <v>20.2</v>
      </c>
      <c r="I8" s="19" t="s">
        <v>33</v>
      </c>
      <c r="J8" s="18">
        <v>20.2</v>
      </c>
      <c r="K8" s="31">
        <v>12.8</v>
      </c>
    </row>
    <row r="9" spans="1:11" ht="76.5" customHeight="1" x14ac:dyDescent="0.25">
      <c r="A9" s="22" t="s">
        <v>32</v>
      </c>
      <c r="B9" s="20" t="s">
        <v>4</v>
      </c>
      <c r="C9" s="18"/>
      <c r="D9" s="29">
        <v>20.271999999999998</v>
      </c>
      <c r="E9" s="19" t="s">
        <v>28</v>
      </c>
      <c r="F9" s="30">
        <f t="shared" si="0"/>
        <v>20.271999999999998</v>
      </c>
      <c r="G9" s="20">
        <v>3110</v>
      </c>
      <c r="H9" s="18"/>
      <c r="I9" s="19"/>
      <c r="J9" s="18"/>
      <c r="K9" s="29">
        <v>20.271999999999998</v>
      </c>
    </row>
    <row r="10" spans="1:11" ht="76.5" customHeight="1" x14ac:dyDescent="0.25">
      <c r="A10" s="22" t="s">
        <v>27</v>
      </c>
      <c r="B10" s="20" t="s">
        <v>4</v>
      </c>
      <c r="C10" s="18"/>
      <c r="D10" s="29">
        <v>20.271999999999998</v>
      </c>
      <c r="E10" s="19" t="s">
        <v>28</v>
      </c>
      <c r="F10" s="30">
        <f t="shared" si="0"/>
        <v>20.271999999999998</v>
      </c>
      <c r="G10" s="20">
        <v>3110</v>
      </c>
      <c r="H10" s="18"/>
      <c r="I10" s="19"/>
      <c r="J10" s="18"/>
      <c r="K10" s="29">
        <v>20.271999999999998</v>
      </c>
    </row>
    <row r="11" spans="1:11" ht="76.5" customHeight="1" x14ac:dyDescent="0.25">
      <c r="A11" s="22" t="s">
        <v>25</v>
      </c>
      <c r="B11" s="20" t="s">
        <v>4</v>
      </c>
      <c r="C11" s="18"/>
      <c r="D11" s="29">
        <v>20.271999999999998</v>
      </c>
      <c r="E11" s="19" t="s">
        <v>28</v>
      </c>
      <c r="F11" s="30">
        <f t="shared" si="0"/>
        <v>20.271999999999998</v>
      </c>
      <c r="G11" s="20">
        <v>3110</v>
      </c>
      <c r="H11" s="18"/>
      <c r="I11" s="19"/>
      <c r="J11" s="18"/>
      <c r="K11" s="29">
        <v>20.271999999999998</v>
      </c>
    </row>
    <row r="12" spans="1:11" ht="76.5" customHeight="1" x14ac:dyDescent="0.25">
      <c r="A12" s="22" t="s">
        <v>23</v>
      </c>
      <c r="B12" s="20" t="s">
        <v>4</v>
      </c>
      <c r="C12" s="18"/>
      <c r="D12" s="29">
        <v>20.271999999999998</v>
      </c>
      <c r="E12" s="19" t="s">
        <v>28</v>
      </c>
      <c r="F12" s="30">
        <f t="shared" si="0"/>
        <v>20.271999999999998</v>
      </c>
      <c r="G12" s="20">
        <v>3110</v>
      </c>
      <c r="H12" s="18"/>
      <c r="I12" s="19"/>
      <c r="J12" s="18"/>
      <c r="K12" s="29">
        <v>20.271999999999998</v>
      </c>
    </row>
    <row r="13" spans="1:11" ht="76.5" customHeight="1" x14ac:dyDescent="0.25">
      <c r="A13" s="22" t="s">
        <v>31</v>
      </c>
      <c r="B13" s="20" t="s">
        <v>4</v>
      </c>
      <c r="C13" s="18"/>
      <c r="D13" s="29">
        <v>20.271999999999998</v>
      </c>
      <c r="E13" s="19" t="s">
        <v>28</v>
      </c>
      <c r="F13" s="30">
        <f t="shared" si="0"/>
        <v>20.271999999999998</v>
      </c>
      <c r="G13" s="20">
        <v>3110</v>
      </c>
      <c r="H13" s="18"/>
      <c r="I13" s="19"/>
      <c r="J13" s="18"/>
      <c r="K13" s="29">
        <v>20.271999999999998</v>
      </c>
    </row>
    <row r="14" spans="1:11" ht="76.5" customHeight="1" x14ac:dyDescent="0.25">
      <c r="A14" s="22" t="s">
        <v>30</v>
      </c>
      <c r="B14" s="20" t="s">
        <v>4</v>
      </c>
      <c r="C14" s="18"/>
      <c r="D14" s="29">
        <v>20.271999999999998</v>
      </c>
      <c r="E14" s="19" t="s">
        <v>28</v>
      </c>
      <c r="F14" s="30">
        <f t="shared" si="0"/>
        <v>20.271999999999998</v>
      </c>
      <c r="G14" s="20">
        <v>3110</v>
      </c>
      <c r="H14" s="18"/>
      <c r="I14" s="19"/>
      <c r="J14" s="18"/>
      <c r="K14" s="29">
        <v>20.271999999999998</v>
      </c>
    </row>
    <row r="15" spans="1:11" ht="76.5" customHeight="1" x14ac:dyDescent="0.25">
      <c r="A15" s="22" t="s">
        <v>29</v>
      </c>
      <c r="B15" s="20" t="s">
        <v>4</v>
      </c>
      <c r="C15" s="18"/>
      <c r="D15" s="29">
        <v>20.271999999999998</v>
      </c>
      <c r="E15" s="19" t="s">
        <v>28</v>
      </c>
      <c r="F15" s="30">
        <f t="shared" si="0"/>
        <v>20.271999999999998</v>
      </c>
      <c r="G15" s="20">
        <v>3110</v>
      </c>
      <c r="H15" s="18"/>
      <c r="I15" s="19"/>
      <c r="J15" s="18"/>
      <c r="K15" s="29">
        <v>20.271999999999998</v>
      </c>
    </row>
    <row r="16" spans="1:11" ht="37.5" customHeight="1" x14ac:dyDescent="0.25">
      <c r="A16" s="22" t="s">
        <v>27</v>
      </c>
      <c r="B16" s="20" t="s">
        <v>4</v>
      </c>
      <c r="C16" s="18"/>
      <c r="D16" s="29">
        <v>30.483000000000001</v>
      </c>
      <c r="E16" s="19" t="s">
        <v>26</v>
      </c>
      <c r="F16" s="30">
        <v>30.483000000000001</v>
      </c>
      <c r="G16" s="20">
        <v>3110</v>
      </c>
      <c r="H16" s="18"/>
      <c r="I16" s="19"/>
      <c r="J16" s="29"/>
      <c r="K16" s="31">
        <v>30.483000000000001</v>
      </c>
    </row>
    <row r="17" spans="1:11" ht="57.75" customHeight="1" x14ac:dyDescent="0.25">
      <c r="A17" s="22" t="s">
        <v>25</v>
      </c>
      <c r="B17" s="20" t="s">
        <v>4</v>
      </c>
      <c r="C17" s="18"/>
      <c r="D17" s="29">
        <v>77.77</v>
      </c>
      <c r="E17" s="19" t="s">
        <v>24</v>
      </c>
      <c r="F17" s="30">
        <f t="shared" ref="F17:F48" si="1">SUM(C17,D17)</f>
        <v>77.77</v>
      </c>
      <c r="G17" s="20">
        <v>3110</v>
      </c>
      <c r="H17" s="18"/>
      <c r="I17" s="19"/>
      <c r="J17" s="29"/>
      <c r="K17" s="31">
        <v>77.77</v>
      </c>
    </row>
    <row r="18" spans="1:11" ht="39.75" customHeight="1" x14ac:dyDescent="0.25">
      <c r="A18" s="22" t="s">
        <v>23</v>
      </c>
      <c r="B18" s="20" t="s">
        <v>4</v>
      </c>
      <c r="C18" s="18"/>
      <c r="D18" s="29">
        <v>22.23</v>
      </c>
      <c r="E18" s="19" t="s">
        <v>22</v>
      </c>
      <c r="F18" s="30">
        <f t="shared" si="1"/>
        <v>22.23</v>
      </c>
      <c r="G18" s="20">
        <v>2210</v>
      </c>
      <c r="H18" s="29">
        <v>22.23</v>
      </c>
      <c r="I18" s="19" t="s">
        <v>22</v>
      </c>
      <c r="J18" s="29">
        <v>22.23</v>
      </c>
      <c r="K18" s="13">
        <v>0</v>
      </c>
    </row>
    <row r="19" spans="1:11" ht="15.75" x14ac:dyDescent="0.25">
      <c r="A19" s="22"/>
      <c r="B19" s="20"/>
      <c r="C19" s="18"/>
      <c r="D19" s="18"/>
      <c r="E19" s="19"/>
      <c r="F19" s="16">
        <f t="shared" si="1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1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1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1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1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1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1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1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1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1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1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1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1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1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1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1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1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1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1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1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1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1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1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1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1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1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1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1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1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2</v>
      </c>
      <c r="C48" s="7">
        <f>SUM(C5:C47)</f>
        <v>0</v>
      </c>
      <c r="D48" s="7">
        <f>SUM(D5:D47)</f>
        <v>309.423</v>
      </c>
      <c r="E48" s="8"/>
      <c r="F48" s="28">
        <f t="shared" si="1"/>
        <v>309.423</v>
      </c>
      <c r="G48" s="9"/>
      <c r="H48" s="7">
        <f>SUM(H5:H47)</f>
        <v>43.35</v>
      </c>
      <c r="I48" s="8"/>
      <c r="J48" s="7">
        <f>SUM(J5:J47)</f>
        <v>43.35</v>
      </c>
      <c r="K48" s="6" t="e">
        <f>K5+K6+K7+K8+K9+K16+K17+K18+#REF!+#REF!+#REF!+#REF!+#REF!</f>
        <v>#REF!</v>
      </c>
    </row>
    <row r="51" spans="2:8" ht="15.75" x14ac:dyDescent="0.25">
      <c r="B51" s="5" t="s">
        <v>19</v>
      </c>
      <c r="F51" s="4"/>
      <c r="G51" s="166" t="s">
        <v>21</v>
      </c>
      <c r="H51" s="167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66" t="s">
        <v>20</v>
      </c>
      <c r="H53" s="167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3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8.28515625" style="1" customWidth="1"/>
    <col min="8" max="8" width="15.7109375" style="1" customWidth="1"/>
    <col min="9" max="9" width="22.85546875" style="1" customWidth="1"/>
    <col min="10" max="10" width="16.7109375" style="1" customWidth="1"/>
    <col min="11" max="11" width="22" style="1" customWidth="1"/>
    <col min="12" max="16384" width="9.140625" style="1"/>
  </cols>
  <sheetData>
    <row r="1" spans="1:11" ht="61.5" customHeight="1" x14ac:dyDescent="0.25">
      <c r="A1" s="27"/>
      <c r="B1" s="163" t="s">
        <v>185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85" t="s">
        <v>184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4" t="s">
        <v>11</v>
      </c>
      <c r="D4" s="24" t="s">
        <v>10</v>
      </c>
      <c r="E4" s="24" t="s">
        <v>9</v>
      </c>
      <c r="F4" s="165"/>
      <c r="G4" s="25" t="s">
        <v>8</v>
      </c>
      <c r="H4" s="24" t="s">
        <v>6</v>
      </c>
      <c r="I4" s="24" t="s">
        <v>7</v>
      </c>
      <c r="J4" s="24" t="s">
        <v>6</v>
      </c>
      <c r="K4" s="161"/>
    </row>
    <row r="5" spans="1:11" ht="47.25" x14ac:dyDescent="0.25">
      <c r="A5" s="22">
        <v>1</v>
      </c>
      <c r="B5" s="121" t="s">
        <v>181</v>
      </c>
      <c r="C5" s="18"/>
      <c r="D5" s="125">
        <v>7.9</v>
      </c>
      <c r="E5" s="121" t="s">
        <v>183</v>
      </c>
      <c r="F5" s="123">
        <f>SUM(C5,D5)</f>
        <v>7.9</v>
      </c>
      <c r="G5" s="20"/>
      <c r="H5" s="18"/>
      <c r="I5" s="121" t="s">
        <v>183</v>
      </c>
      <c r="J5" s="121" t="s">
        <v>182</v>
      </c>
      <c r="K5" s="13"/>
    </row>
    <row r="6" spans="1:11" ht="47.25" x14ac:dyDescent="0.25">
      <c r="A6" s="22">
        <v>2</v>
      </c>
      <c r="B6" s="121" t="s">
        <v>181</v>
      </c>
      <c r="C6" s="18"/>
      <c r="D6" s="125">
        <v>3.1</v>
      </c>
      <c r="E6" s="121" t="s">
        <v>180</v>
      </c>
      <c r="F6" s="123">
        <f>SUM(C6,D6)</f>
        <v>3.1</v>
      </c>
      <c r="G6" s="20"/>
      <c r="H6" s="18"/>
      <c r="I6" s="121" t="s">
        <v>180</v>
      </c>
      <c r="J6" s="121" t="s">
        <v>179</v>
      </c>
      <c r="K6" s="13"/>
    </row>
    <row r="7" spans="1:11" ht="63" x14ac:dyDescent="0.25">
      <c r="A7" s="22">
        <v>3</v>
      </c>
      <c r="B7" s="121" t="s">
        <v>178</v>
      </c>
      <c r="C7" s="18"/>
      <c r="D7" s="124">
        <v>11.8</v>
      </c>
      <c r="E7" s="121" t="s">
        <v>177</v>
      </c>
      <c r="F7" s="123">
        <v>11.8</v>
      </c>
      <c r="G7" s="20"/>
      <c r="H7" s="18"/>
      <c r="I7" s="121" t="s">
        <v>177</v>
      </c>
      <c r="J7" s="121" t="s">
        <v>176</v>
      </c>
      <c r="K7" s="13"/>
    </row>
    <row r="8" spans="1:11" ht="15.75" x14ac:dyDescent="0.25">
      <c r="A8" s="196">
        <v>4</v>
      </c>
      <c r="B8" s="198" t="s">
        <v>4</v>
      </c>
      <c r="C8" s="202">
        <v>8.1999999999999993</v>
      </c>
      <c r="D8" s="198"/>
      <c r="E8" s="198"/>
      <c r="F8" s="199">
        <f>SUM(C8,D8)</f>
        <v>8.1999999999999993</v>
      </c>
      <c r="G8" s="122">
        <v>2240</v>
      </c>
      <c r="H8" s="18">
        <v>0.3</v>
      </c>
      <c r="I8" s="121"/>
      <c r="J8" s="121"/>
      <c r="K8" s="201"/>
    </row>
    <row r="9" spans="1:11" ht="15.75" x14ac:dyDescent="0.25">
      <c r="A9" s="180"/>
      <c r="B9" s="180"/>
      <c r="C9" s="200"/>
      <c r="D9" s="180"/>
      <c r="E9" s="180"/>
      <c r="F9" s="200"/>
      <c r="G9" s="62">
        <v>2800</v>
      </c>
      <c r="H9" s="18">
        <v>6.3</v>
      </c>
      <c r="I9" s="121"/>
      <c r="J9" s="121"/>
      <c r="K9" s="200"/>
    </row>
    <row r="10" spans="1:11" ht="15.75" x14ac:dyDescent="0.25">
      <c r="A10" s="12"/>
      <c r="B10" s="11" t="s">
        <v>2</v>
      </c>
      <c r="C10" s="7">
        <f>SUM(C5:C9)</f>
        <v>8.1999999999999993</v>
      </c>
      <c r="D10" s="7">
        <f>SUM(D5:D9)</f>
        <v>22.8</v>
      </c>
      <c r="E10" s="8"/>
      <c r="F10" s="10">
        <f>SUM(C10,D10)</f>
        <v>31</v>
      </c>
      <c r="G10" s="9"/>
      <c r="H10" s="7">
        <f>SUM(H5:H9)</f>
        <v>6.6</v>
      </c>
      <c r="I10" s="8"/>
      <c r="J10" s="7">
        <v>22.8</v>
      </c>
      <c r="K10" s="6">
        <v>59.1</v>
      </c>
    </row>
    <row r="13" spans="1:11" ht="15.75" x14ac:dyDescent="0.25">
      <c r="B13" s="5" t="s">
        <v>19</v>
      </c>
      <c r="F13" s="4"/>
      <c r="G13" s="166" t="s">
        <v>175</v>
      </c>
      <c r="H13" s="167"/>
    </row>
    <row r="14" spans="1:11" x14ac:dyDescent="0.25">
      <c r="B14" s="5"/>
      <c r="F14" s="3" t="s">
        <v>0</v>
      </c>
      <c r="G14" s="2"/>
      <c r="H14" s="2"/>
    </row>
    <row r="15" spans="1:11" ht="15.75" x14ac:dyDescent="0.25">
      <c r="B15" s="5" t="s">
        <v>1</v>
      </c>
      <c r="F15" s="4"/>
      <c r="G15" s="166" t="s">
        <v>174</v>
      </c>
      <c r="H15" s="167"/>
    </row>
    <row r="16" spans="1:11" x14ac:dyDescent="0.25">
      <c r="F16" s="3" t="s">
        <v>0</v>
      </c>
      <c r="G16" s="2"/>
      <c r="H16" s="2"/>
    </row>
  </sheetData>
  <mergeCells count="17">
    <mergeCell ref="K8:K9"/>
    <mergeCell ref="G15:H15"/>
    <mergeCell ref="G13:H13"/>
    <mergeCell ref="B8:B9"/>
    <mergeCell ref="C8:C9"/>
    <mergeCell ref="D8:D9"/>
    <mergeCell ref="A8:A9"/>
    <mergeCell ref="E8:E9"/>
    <mergeCell ref="F8:F9"/>
    <mergeCell ref="B3:B4"/>
    <mergeCell ref="F3:F4"/>
    <mergeCell ref="K3:K4"/>
    <mergeCell ref="A2:K2"/>
    <mergeCell ref="B1:J1"/>
    <mergeCell ref="C3:E3"/>
    <mergeCell ref="A3:A4"/>
    <mergeCell ref="G3:J3"/>
  </mergeCells>
  <printOptions horizontalCentered="1" verticalCentered="1"/>
  <pageMargins left="0" right="0" top="0" bottom="0" header="0" footer="0"/>
  <pageSetup paperSize="9" scale="77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="90" zoomScaleNormal="100" zoomScaleSheetLayoutView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7"/>
      <c r="B1" s="163" t="s">
        <v>211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4" t="s">
        <v>11</v>
      </c>
      <c r="D4" s="24" t="s">
        <v>10</v>
      </c>
      <c r="E4" s="24" t="s">
        <v>9</v>
      </c>
      <c r="F4" s="165"/>
      <c r="G4" s="25" t="s">
        <v>8</v>
      </c>
      <c r="H4" s="24" t="s">
        <v>6</v>
      </c>
      <c r="I4" s="24" t="s">
        <v>7</v>
      </c>
      <c r="J4" s="24" t="s">
        <v>6</v>
      </c>
      <c r="K4" s="161"/>
    </row>
    <row r="5" spans="1:11" ht="31.5" x14ac:dyDescent="0.25">
      <c r="A5" s="22">
        <v>1</v>
      </c>
      <c r="B5" s="127" t="s">
        <v>210</v>
      </c>
      <c r="C5" s="18"/>
      <c r="D5" s="18">
        <v>3.45</v>
      </c>
      <c r="E5" s="19" t="s">
        <v>209</v>
      </c>
      <c r="F5" s="16">
        <f>SUM(C5,D5)</f>
        <v>3.45</v>
      </c>
      <c r="G5" s="20"/>
      <c r="H5" s="18"/>
      <c r="I5" s="19" t="s">
        <v>209</v>
      </c>
      <c r="J5" s="18">
        <v>3.45</v>
      </c>
      <c r="K5" s="13"/>
    </row>
    <row r="6" spans="1:11" ht="44.25" customHeight="1" x14ac:dyDescent="0.25">
      <c r="A6" s="22"/>
      <c r="B6" s="127"/>
      <c r="C6" s="18"/>
      <c r="D6" s="18">
        <v>0.05</v>
      </c>
      <c r="E6" s="19" t="s">
        <v>208</v>
      </c>
      <c r="F6" s="16"/>
      <c r="G6" s="20"/>
      <c r="H6" s="18"/>
      <c r="I6" s="19" t="s">
        <v>208</v>
      </c>
      <c r="J6" s="18">
        <v>0.05</v>
      </c>
      <c r="K6" s="13"/>
    </row>
    <row r="7" spans="1:11" ht="47.25" x14ac:dyDescent="0.25">
      <c r="A7" s="22"/>
      <c r="B7" s="127"/>
      <c r="C7" s="18"/>
      <c r="D7" s="18">
        <v>0.39</v>
      </c>
      <c r="E7" s="19" t="s">
        <v>207</v>
      </c>
      <c r="F7" s="16">
        <f t="shared" ref="F7:F30" si="0">SUM(C7,D7)</f>
        <v>0.39</v>
      </c>
      <c r="G7" s="20"/>
      <c r="H7" s="18"/>
      <c r="I7" s="19" t="s">
        <v>207</v>
      </c>
      <c r="J7" s="18">
        <v>0.39</v>
      </c>
      <c r="K7" s="13"/>
    </row>
    <row r="8" spans="1:11" ht="31.5" x14ac:dyDescent="0.25">
      <c r="A8" s="22"/>
      <c r="B8" s="127"/>
      <c r="C8" s="18"/>
      <c r="D8" s="18">
        <v>83.81</v>
      </c>
      <c r="E8" s="19" t="s">
        <v>206</v>
      </c>
      <c r="F8" s="16">
        <f t="shared" si="0"/>
        <v>83.81</v>
      </c>
      <c r="G8" s="20"/>
      <c r="H8" s="18"/>
      <c r="I8" s="19" t="s">
        <v>206</v>
      </c>
      <c r="J8" s="18">
        <v>83.81</v>
      </c>
      <c r="K8" s="13"/>
    </row>
    <row r="9" spans="1:11" ht="31.5" x14ac:dyDescent="0.25">
      <c r="A9" s="22"/>
      <c r="B9" s="127"/>
      <c r="C9" s="18"/>
      <c r="D9" s="18">
        <v>131.38</v>
      </c>
      <c r="E9" s="19" t="s">
        <v>202</v>
      </c>
      <c r="F9" s="16">
        <f t="shared" si="0"/>
        <v>131.38</v>
      </c>
      <c r="G9" s="21"/>
      <c r="H9" s="18"/>
      <c r="I9" s="19" t="s">
        <v>202</v>
      </c>
      <c r="J9" s="18">
        <v>131.38</v>
      </c>
      <c r="K9" s="13"/>
    </row>
    <row r="10" spans="1:11" ht="56.25" customHeight="1" x14ac:dyDescent="0.25">
      <c r="A10" s="21">
        <v>2</v>
      </c>
      <c r="B10" s="127" t="s">
        <v>205</v>
      </c>
      <c r="C10" s="18"/>
      <c r="D10" s="18">
        <v>2.85</v>
      </c>
      <c r="E10" s="19" t="s">
        <v>202</v>
      </c>
      <c r="F10" s="16">
        <f t="shared" si="0"/>
        <v>2.85</v>
      </c>
      <c r="G10" s="20"/>
      <c r="H10" s="18"/>
      <c r="I10" s="19" t="s">
        <v>202</v>
      </c>
      <c r="J10" s="18">
        <v>2.85</v>
      </c>
      <c r="K10" s="13"/>
    </row>
    <row r="11" spans="1:11" ht="51.75" customHeight="1" x14ac:dyDescent="0.25">
      <c r="A11" s="22">
        <v>3</v>
      </c>
      <c r="B11" s="127" t="s">
        <v>204</v>
      </c>
      <c r="C11" s="18"/>
      <c r="D11" s="18">
        <v>2.85</v>
      </c>
      <c r="E11" s="19" t="s">
        <v>202</v>
      </c>
      <c r="F11" s="16">
        <f t="shared" si="0"/>
        <v>2.85</v>
      </c>
      <c r="G11" s="20"/>
      <c r="H11" s="18"/>
      <c r="I11" s="19" t="s">
        <v>202</v>
      </c>
      <c r="J11" s="18">
        <v>2.85</v>
      </c>
      <c r="K11" s="13"/>
    </row>
    <row r="12" spans="1:11" ht="52.5" customHeight="1" x14ac:dyDescent="0.25">
      <c r="A12" s="22">
        <v>4</v>
      </c>
      <c r="B12" s="127" t="s">
        <v>203</v>
      </c>
      <c r="C12" s="18"/>
      <c r="D12" s="18">
        <v>5.0199999999999996</v>
      </c>
      <c r="E12" s="19" t="s">
        <v>202</v>
      </c>
      <c r="F12" s="16">
        <f t="shared" si="0"/>
        <v>5.0199999999999996</v>
      </c>
      <c r="G12" s="20"/>
      <c r="H12" s="18"/>
      <c r="I12" s="19" t="s">
        <v>202</v>
      </c>
      <c r="J12" s="18">
        <v>5.0199999999999996</v>
      </c>
      <c r="K12" s="13"/>
    </row>
    <row r="13" spans="1:11" ht="59.25" customHeight="1" x14ac:dyDescent="0.25">
      <c r="A13" s="21">
        <v>5</v>
      </c>
      <c r="B13" s="127" t="s">
        <v>201</v>
      </c>
      <c r="C13" s="18"/>
      <c r="D13" s="18">
        <v>5.6</v>
      </c>
      <c r="E13" s="92" t="s">
        <v>200</v>
      </c>
      <c r="F13" s="16">
        <f t="shared" si="0"/>
        <v>5.6</v>
      </c>
      <c r="G13" s="20"/>
      <c r="H13" s="18"/>
      <c r="I13" s="92" t="s">
        <v>200</v>
      </c>
      <c r="J13" s="18">
        <v>5.6</v>
      </c>
      <c r="K13" s="13"/>
    </row>
    <row r="14" spans="1:11" ht="31.5" x14ac:dyDescent="0.25">
      <c r="A14" s="22"/>
      <c r="B14" s="20"/>
      <c r="C14" s="18"/>
      <c r="D14" s="18">
        <v>6.53</v>
      </c>
      <c r="E14" s="19" t="s">
        <v>199</v>
      </c>
      <c r="F14" s="16">
        <f t="shared" si="0"/>
        <v>6.53</v>
      </c>
      <c r="G14" s="20"/>
      <c r="H14" s="18"/>
      <c r="I14" s="19" t="s">
        <v>199</v>
      </c>
      <c r="J14" s="18">
        <v>6.53</v>
      </c>
      <c r="K14" s="13"/>
    </row>
    <row r="15" spans="1:11" ht="36" customHeight="1" x14ac:dyDescent="0.25">
      <c r="A15" s="22"/>
      <c r="B15" s="127"/>
      <c r="C15" s="18"/>
      <c r="D15" s="18">
        <v>5.32</v>
      </c>
      <c r="E15" s="19" t="s">
        <v>198</v>
      </c>
      <c r="F15" s="16">
        <f t="shared" si="0"/>
        <v>5.32</v>
      </c>
      <c r="G15" s="20"/>
      <c r="H15" s="18"/>
      <c r="I15" s="19" t="s">
        <v>198</v>
      </c>
      <c r="J15" s="18">
        <v>5.32</v>
      </c>
      <c r="K15" s="13"/>
    </row>
    <row r="16" spans="1:11" ht="15.75" x14ac:dyDescent="0.25">
      <c r="A16" s="22"/>
      <c r="B16" s="20"/>
      <c r="C16" s="18"/>
      <c r="D16" s="18">
        <v>3.73</v>
      </c>
      <c r="E16" s="19" t="s">
        <v>192</v>
      </c>
      <c r="F16" s="16">
        <f t="shared" si="0"/>
        <v>3.73</v>
      </c>
      <c r="G16" s="20"/>
      <c r="H16" s="18"/>
      <c r="I16" s="19" t="s">
        <v>192</v>
      </c>
      <c r="J16" s="18">
        <v>3.73</v>
      </c>
      <c r="K16" s="13"/>
    </row>
    <row r="17" spans="1:11" ht="31.5" x14ac:dyDescent="0.25">
      <c r="A17" s="22"/>
      <c r="B17" s="20"/>
      <c r="C17" s="18"/>
      <c r="D17" s="18">
        <v>0.63</v>
      </c>
      <c r="E17" s="19" t="s">
        <v>197</v>
      </c>
      <c r="F17" s="16">
        <f t="shared" si="0"/>
        <v>0.63</v>
      </c>
      <c r="G17" s="20"/>
      <c r="H17" s="18"/>
      <c r="I17" s="19" t="s">
        <v>197</v>
      </c>
      <c r="J17" s="18">
        <v>0.63</v>
      </c>
      <c r="K17" s="13"/>
    </row>
    <row r="18" spans="1:11" ht="34.5" customHeight="1" x14ac:dyDescent="0.25">
      <c r="A18" s="22"/>
      <c r="B18" s="127"/>
      <c r="C18" s="18"/>
      <c r="D18" s="18">
        <v>3.38</v>
      </c>
      <c r="E18" s="19" t="s">
        <v>196</v>
      </c>
      <c r="F18" s="16">
        <f t="shared" si="0"/>
        <v>3.38</v>
      </c>
      <c r="G18" s="20"/>
      <c r="H18" s="18"/>
      <c r="I18" s="19" t="s">
        <v>196</v>
      </c>
      <c r="J18" s="18">
        <v>3.38</v>
      </c>
      <c r="K18" s="13"/>
    </row>
    <row r="19" spans="1:11" ht="31.5" x14ac:dyDescent="0.25">
      <c r="A19" s="22"/>
      <c r="B19" s="20"/>
      <c r="C19" s="18"/>
      <c r="D19" s="18">
        <v>0.42</v>
      </c>
      <c r="E19" s="19" t="s">
        <v>195</v>
      </c>
      <c r="F19" s="16">
        <f t="shared" si="0"/>
        <v>0.42</v>
      </c>
      <c r="G19" s="20"/>
      <c r="H19" s="18"/>
      <c r="I19" s="19" t="s">
        <v>195</v>
      </c>
      <c r="J19" s="18">
        <v>0.42</v>
      </c>
      <c r="K19" s="13"/>
    </row>
    <row r="20" spans="1:11" ht="31.5" x14ac:dyDescent="0.25">
      <c r="A20" s="22"/>
      <c r="B20" s="20"/>
      <c r="C20" s="18"/>
      <c r="D20" s="18">
        <v>0.18</v>
      </c>
      <c r="E20" s="19" t="s">
        <v>194</v>
      </c>
      <c r="F20" s="16">
        <f t="shared" si="0"/>
        <v>0.18</v>
      </c>
      <c r="G20" s="20"/>
      <c r="H20" s="18"/>
      <c r="I20" s="19" t="s">
        <v>194</v>
      </c>
      <c r="J20" s="18">
        <v>0.18</v>
      </c>
      <c r="K20" s="13"/>
    </row>
    <row r="21" spans="1:11" ht="31.5" x14ac:dyDescent="0.25">
      <c r="A21" s="22"/>
      <c r="B21" s="20"/>
      <c r="C21" s="18"/>
      <c r="D21" s="18">
        <v>14.36</v>
      </c>
      <c r="E21" s="19" t="s">
        <v>193</v>
      </c>
      <c r="F21" s="16">
        <f t="shared" si="0"/>
        <v>14.36</v>
      </c>
      <c r="G21" s="20"/>
      <c r="H21" s="18"/>
      <c r="I21" s="19" t="s">
        <v>193</v>
      </c>
      <c r="J21" s="18">
        <v>14.36</v>
      </c>
      <c r="K21" s="13"/>
    </row>
    <row r="22" spans="1:11" ht="23.25" customHeight="1" x14ac:dyDescent="0.25">
      <c r="A22" s="21"/>
      <c r="B22" s="20"/>
      <c r="C22" s="18"/>
      <c r="D22" s="18">
        <v>3.73</v>
      </c>
      <c r="E22" s="19" t="s">
        <v>192</v>
      </c>
      <c r="F22" s="16">
        <f t="shared" si="0"/>
        <v>3.73</v>
      </c>
      <c r="G22" s="20"/>
      <c r="H22" s="18"/>
      <c r="I22" s="19" t="s">
        <v>192</v>
      </c>
      <c r="J22" s="18">
        <v>3.73</v>
      </c>
      <c r="K22" s="13"/>
    </row>
    <row r="23" spans="1:11" ht="56.25" customHeight="1" x14ac:dyDescent="0.25">
      <c r="A23" s="21"/>
      <c r="B23" s="20"/>
      <c r="C23" s="18"/>
      <c r="D23" s="18">
        <v>0.4</v>
      </c>
      <c r="E23" s="92" t="s">
        <v>191</v>
      </c>
      <c r="F23" s="16">
        <f t="shared" si="0"/>
        <v>0.4</v>
      </c>
      <c r="G23" s="20"/>
      <c r="H23" s="18"/>
      <c r="I23" s="92" t="s">
        <v>191</v>
      </c>
      <c r="J23" s="18">
        <v>0.4</v>
      </c>
      <c r="K23" s="13"/>
    </row>
    <row r="24" spans="1:11" ht="31.5" x14ac:dyDescent="0.25">
      <c r="A24" s="22"/>
      <c r="B24" s="20"/>
      <c r="C24" s="18"/>
      <c r="D24" s="18">
        <v>0.9</v>
      </c>
      <c r="E24" s="19" t="s">
        <v>190</v>
      </c>
      <c r="F24" s="16">
        <f t="shared" si="0"/>
        <v>0.9</v>
      </c>
      <c r="G24" s="20"/>
      <c r="H24" s="18"/>
      <c r="I24" s="19" t="s">
        <v>190</v>
      </c>
      <c r="J24" s="18">
        <v>0.9</v>
      </c>
      <c r="K24" s="13"/>
    </row>
    <row r="25" spans="1:11" ht="78.75" x14ac:dyDescent="0.25">
      <c r="A25" s="22">
        <v>6</v>
      </c>
      <c r="B25" s="127" t="s">
        <v>189</v>
      </c>
      <c r="C25" s="18"/>
      <c r="D25" s="65">
        <v>0.3</v>
      </c>
      <c r="E25" s="92" t="s">
        <v>188</v>
      </c>
      <c r="F25" s="16">
        <f t="shared" si="0"/>
        <v>0.3</v>
      </c>
      <c r="G25" s="20"/>
      <c r="H25" s="18"/>
      <c r="I25" s="92" t="s">
        <v>188</v>
      </c>
      <c r="J25" s="65">
        <v>0.3</v>
      </c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17"/>
      <c r="B28" s="12"/>
      <c r="C28" s="14"/>
      <c r="D28" s="14"/>
      <c r="E28" s="15"/>
      <c r="F28" s="16">
        <f t="shared" si="0"/>
        <v>0</v>
      </c>
      <c r="G28" s="12"/>
      <c r="H28" s="14"/>
      <c r="I28" s="15"/>
      <c r="J28" s="14"/>
      <c r="K28" s="13"/>
    </row>
    <row r="29" spans="1:11" ht="15.75" x14ac:dyDescent="0.25">
      <c r="A29" s="17"/>
      <c r="B29" s="12"/>
      <c r="C29" s="14"/>
      <c r="D29" s="14"/>
      <c r="E29" s="15"/>
      <c r="F29" s="16">
        <f t="shared" si="0"/>
        <v>0</v>
      </c>
      <c r="G29" s="12"/>
      <c r="H29" s="14"/>
      <c r="I29" s="15"/>
      <c r="J29" s="14"/>
      <c r="K29" s="13"/>
    </row>
    <row r="30" spans="1:11" ht="18.75" x14ac:dyDescent="0.3">
      <c r="A30" s="12"/>
      <c r="B30" s="11" t="s">
        <v>2</v>
      </c>
      <c r="C30" s="7">
        <f>SUM(C5:C29)</f>
        <v>0</v>
      </c>
      <c r="D30" s="126">
        <f>SUM(D5:D29)</f>
        <v>275.27999999999992</v>
      </c>
      <c r="E30" s="8"/>
      <c r="F30" s="10">
        <f t="shared" si="0"/>
        <v>275.27999999999992</v>
      </c>
      <c r="G30" s="9"/>
      <c r="H30" s="7">
        <f>SUM(H5:H29)</f>
        <v>0</v>
      </c>
      <c r="I30" s="8"/>
      <c r="J30" s="7">
        <f>SUM(J5:J29)</f>
        <v>275.27999999999992</v>
      </c>
      <c r="K30" s="6">
        <f>C30-H30</f>
        <v>0</v>
      </c>
    </row>
    <row r="33" spans="2:8" ht="15.75" x14ac:dyDescent="0.25">
      <c r="B33" s="5" t="s">
        <v>70</v>
      </c>
      <c r="F33" s="4"/>
      <c r="G33" s="166" t="s">
        <v>187</v>
      </c>
      <c r="H33" s="167"/>
    </row>
    <row r="34" spans="2:8" x14ac:dyDescent="0.25">
      <c r="B34" s="5"/>
      <c r="F34" s="3" t="s">
        <v>0</v>
      </c>
      <c r="G34" s="2"/>
      <c r="H34" s="2"/>
    </row>
    <row r="35" spans="2:8" ht="15.75" x14ac:dyDescent="0.25">
      <c r="B35" s="5" t="s">
        <v>1</v>
      </c>
      <c r="F35" s="4"/>
      <c r="G35" s="166" t="s">
        <v>186</v>
      </c>
      <c r="H35" s="167"/>
    </row>
    <row r="36" spans="2:8" x14ac:dyDescent="0.25">
      <c r="F36" s="3" t="s">
        <v>0</v>
      </c>
      <c r="G36" s="2"/>
      <c r="H36" s="2"/>
    </row>
  </sheetData>
  <mergeCells count="10">
    <mergeCell ref="K3:K4"/>
    <mergeCell ref="A2:K2"/>
    <mergeCell ref="B1:J1"/>
    <mergeCell ref="C3:E3"/>
    <mergeCell ref="G35:H35"/>
    <mergeCell ref="G33:H3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sqref="A1:K1"/>
    </sheetView>
  </sheetViews>
  <sheetFormatPr defaultRowHeight="15" x14ac:dyDescent="0.25"/>
  <cols>
    <col min="1" max="1" width="7.28515625" style="1" customWidth="1"/>
    <col min="2" max="2" width="29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3" width="4.28515625" style="1" customWidth="1"/>
    <col min="14" max="16384" width="9.140625" style="1"/>
  </cols>
  <sheetData>
    <row r="1" spans="1:13" ht="26.25" customHeight="1" x14ac:dyDescent="0.3">
      <c r="A1" s="206" t="s">
        <v>237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38"/>
      <c r="M1" s="38"/>
    </row>
    <row r="2" spans="1:13" ht="20.25" customHeight="1" x14ac:dyDescent="0.3">
      <c r="A2" s="206" t="s">
        <v>236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38"/>
      <c r="M2" s="38"/>
    </row>
    <row r="3" spans="1:13" ht="20.25" customHeight="1" x14ac:dyDescent="0.35">
      <c r="A3" s="207" t="s">
        <v>235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38"/>
      <c r="M3" s="38"/>
    </row>
    <row r="4" spans="1:13" ht="17.25" customHeight="1" x14ac:dyDescent="0.3">
      <c r="A4" s="205" t="s">
        <v>234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13" ht="14.25" customHeight="1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3" ht="33" customHeight="1" x14ac:dyDescent="0.25">
      <c r="A6" s="168" t="s">
        <v>17</v>
      </c>
      <c r="B6" s="168" t="s">
        <v>16</v>
      </c>
      <c r="C6" s="165" t="s">
        <v>15</v>
      </c>
      <c r="D6" s="165"/>
      <c r="E6" s="165"/>
      <c r="F6" s="165" t="s">
        <v>14</v>
      </c>
      <c r="G6" s="165" t="s">
        <v>13</v>
      </c>
      <c r="H6" s="165"/>
      <c r="I6" s="165"/>
      <c r="J6" s="165"/>
      <c r="K6" s="161" t="s">
        <v>12</v>
      </c>
    </row>
    <row r="7" spans="1:13" ht="158.25" customHeight="1" x14ac:dyDescent="0.25">
      <c r="A7" s="168"/>
      <c r="B7" s="168"/>
      <c r="C7" s="24" t="s">
        <v>11</v>
      </c>
      <c r="D7" s="24" t="s">
        <v>10</v>
      </c>
      <c r="E7" s="24" t="s">
        <v>9</v>
      </c>
      <c r="F7" s="165"/>
      <c r="G7" s="25" t="s">
        <v>8</v>
      </c>
      <c r="H7" s="24" t="s">
        <v>233</v>
      </c>
      <c r="I7" s="24" t="s">
        <v>7</v>
      </c>
      <c r="J7" s="24" t="s">
        <v>232</v>
      </c>
      <c r="K7" s="161"/>
    </row>
    <row r="8" spans="1:13" ht="42.75" customHeight="1" x14ac:dyDescent="0.25">
      <c r="A8" s="22">
        <v>1</v>
      </c>
      <c r="B8" s="22" t="s">
        <v>231</v>
      </c>
      <c r="C8" s="18"/>
      <c r="D8" s="141">
        <v>0.70099999999999996</v>
      </c>
      <c r="E8" s="24" t="s">
        <v>219</v>
      </c>
      <c r="F8" s="16">
        <f t="shared" ref="F8:F21" si="0">SUM(C8,D8)</f>
        <v>0.70099999999999996</v>
      </c>
      <c r="G8" s="20"/>
      <c r="H8" s="18">
        <v>0</v>
      </c>
      <c r="I8" s="24" t="s">
        <v>219</v>
      </c>
      <c r="J8" s="16">
        <f t="shared" ref="J8:J20" si="1">D8</f>
        <v>0.70099999999999996</v>
      </c>
      <c r="K8" s="13"/>
    </row>
    <row r="9" spans="1:13" ht="54.75" customHeight="1" x14ac:dyDescent="0.25">
      <c r="A9" s="22">
        <v>2</v>
      </c>
      <c r="B9" s="22" t="s">
        <v>231</v>
      </c>
      <c r="C9" s="18"/>
      <c r="D9" s="141">
        <v>71.62</v>
      </c>
      <c r="E9" s="24" t="s">
        <v>221</v>
      </c>
      <c r="F9" s="16">
        <f t="shared" si="0"/>
        <v>71.62</v>
      </c>
      <c r="G9" s="20"/>
      <c r="H9" s="18">
        <v>0</v>
      </c>
      <c r="I9" s="24" t="s">
        <v>221</v>
      </c>
      <c r="J9" s="16">
        <f t="shared" si="1"/>
        <v>71.62</v>
      </c>
      <c r="K9" s="13"/>
    </row>
    <row r="10" spans="1:13" ht="60.75" customHeight="1" x14ac:dyDescent="0.25">
      <c r="A10" s="22">
        <v>3</v>
      </c>
      <c r="B10" s="138" t="s">
        <v>230</v>
      </c>
      <c r="C10" s="18"/>
      <c r="D10" s="141">
        <v>314.77999999999997</v>
      </c>
      <c r="E10" s="24" t="s">
        <v>222</v>
      </c>
      <c r="F10" s="16">
        <f t="shared" si="0"/>
        <v>314.77999999999997</v>
      </c>
      <c r="G10" s="20"/>
      <c r="H10" s="18">
        <v>0</v>
      </c>
      <c r="I10" s="24" t="s">
        <v>222</v>
      </c>
      <c r="J10" s="139">
        <f t="shared" si="1"/>
        <v>314.77999999999997</v>
      </c>
      <c r="K10" s="13"/>
    </row>
    <row r="11" spans="1:13" ht="60.75" customHeight="1" x14ac:dyDescent="0.25">
      <c r="A11" s="22">
        <v>4</v>
      </c>
      <c r="B11" s="140" t="s">
        <v>229</v>
      </c>
      <c r="C11" s="18"/>
      <c r="D11" s="141">
        <v>822.76</v>
      </c>
      <c r="E11" s="24" t="s">
        <v>219</v>
      </c>
      <c r="F11" s="16">
        <f t="shared" si="0"/>
        <v>822.76</v>
      </c>
      <c r="G11" s="20"/>
      <c r="H11" s="18">
        <v>0</v>
      </c>
      <c r="I11" s="24" t="s">
        <v>219</v>
      </c>
      <c r="J11" s="16">
        <f t="shared" si="1"/>
        <v>822.76</v>
      </c>
      <c r="K11" s="13"/>
    </row>
    <row r="12" spans="1:13" ht="60.75" customHeight="1" x14ac:dyDescent="0.25">
      <c r="A12" s="22">
        <v>5</v>
      </c>
      <c r="B12" s="140" t="s">
        <v>229</v>
      </c>
      <c r="C12" s="18"/>
      <c r="D12" s="141">
        <v>2404.83</v>
      </c>
      <c r="E12" s="24" t="s">
        <v>228</v>
      </c>
      <c r="F12" s="16">
        <f t="shared" si="0"/>
        <v>2404.83</v>
      </c>
      <c r="G12" s="20"/>
      <c r="H12" s="18">
        <v>0</v>
      </c>
      <c r="I12" s="24" t="s">
        <v>228</v>
      </c>
      <c r="J12" s="16">
        <f t="shared" si="1"/>
        <v>2404.83</v>
      </c>
      <c r="K12" s="13"/>
    </row>
    <row r="13" spans="1:13" ht="60.75" customHeight="1" x14ac:dyDescent="0.25">
      <c r="A13" s="22">
        <v>6</v>
      </c>
      <c r="B13" s="140" t="s">
        <v>227</v>
      </c>
      <c r="C13" s="18"/>
      <c r="D13" s="137">
        <v>0.21</v>
      </c>
      <c r="E13" s="24" t="s">
        <v>222</v>
      </c>
      <c r="F13" s="16">
        <f t="shared" si="0"/>
        <v>0.21</v>
      </c>
      <c r="G13" s="20"/>
      <c r="H13" s="18">
        <v>0</v>
      </c>
      <c r="I13" s="24" t="s">
        <v>222</v>
      </c>
      <c r="J13" s="139">
        <f t="shared" si="1"/>
        <v>0.21</v>
      </c>
      <c r="K13" s="13"/>
    </row>
    <row r="14" spans="1:13" ht="60.75" customHeight="1" x14ac:dyDescent="0.25">
      <c r="A14" s="22">
        <v>7</v>
      </c>
      <c r="B14" s="140" t="s">
        <v>226</v>
      </c>
      <c r="C14" s="18"/>
      <c r="D14" s="137">
        <v>0.42</v>
      </c>
      <c r="E14" s="24" t="s">
        <v>222</v>
      </c>
      <c r="F14" s="16">
        <f t="shared" si="0"/>
        <v>0.42</v>
      </c>
      <c r="G14" s="20"/>
      <c r="H14" s="18">
        <v>0</v>
      </c>
      <c r="I14" s="24" t="s">
        <v>222</v>
      </c>
      <c r="J14" s="16">
        <f t="shared" si="1"/>
        <v>0.42</v>
      </c>
      <c r="K14" s="13"/>
    </row>
    <row r="15" spans="1:13" ht="60.75" customHeight="1" x14ac:dyDescent="0.25">
      <c r="A15" s="22">
        <v>8</v>
      </c>
      <c r="B15" s="22" t="s">
        <v>225</v>
      </c>
      <c r="C15" s="18"/>
      <c r="D15" s="137">
        <v>0.26</v>
      </c>
      <c r="E15" s="24" t="s">
        <v>222</v>
      </c>
      <c r="F15" s="16">
        <f t="shared" si="0"/>
        <v>0.26</v>
      </c>
      <c r="G15" s="20"/>
      <c r="H15" s="18">
        <v>0</v>
      </c>
      <c r="I15" s="24" t="s">
        <v>222</v>
      </c>
      <c r="J15" s="16">
        <f t="shared" si="1"/>
        <v>0.26</v>
      </c>
      <c r="K15" s="13"/>
    </row>
    <row r="16" spans="1:13" ht="60.75" customHeight="1" x14ac:dyDescent="0.25">
      <c r="A16" s="22">
        <v>9</v>
      </c>
      <c r="B16" s="22" t="s">
        <v>224</v>
      </c>
      <c r="C16" s="18"/>
      <c r="D16" s="137">
        <v>1.1200000000000001</v>
      </c>
      <c r="E16" s="24" t="s">
        <v>219</v>
      </c>
      <c r="F16" s="16">
        <f t="shared" si="0"/>
        <v>1.1200000000000001</v>
      </c>
      <c r="G16" s="20"/>
      <c r="H16" s="18">
        <v>0</v>
      </c>
      <c r="I16" s="24" t="s">
        <v>219</v>
      </c>
      <c r="J16" s="139">
        <f t="shared" si="1"/>
        <v>1.1200000000000001</v>
      </c>
      <c r="K16" s="13"/>
    </row>
    <row r="17" spans="1:11" ht="60.75" customHeight="1" x14ac:dyDescent="0.25">
      <c r="A17" s="22">
        <v>10</v>
      </c>
      <c r="B17" s="138" t="s">
        <v>223</v>
      </c>
      <c r="C17" s="18"/>
      <c r="D17" s="137">
        <v>7099.1</v>
      </c>
      <c r="E17" s="24" t="s">
        <v>222</v>
      </c>
      <c r="F17" s="16">
        <f t="shared" si="0"/>
        <v>7099.1</v>
      </c>
      <c r="G17" s="20"/>
      <c r="H17" s="18">
        <v>0</v>
      </c>
      <c r="I17" s="24" t="s">
        <v>222</v>
      </c>
      <c r="J17" s="16">
        <f t="shared" si="1"/>
        <v>7099.1</v>
      </c>
      <c r="K17" s="13"/>
    </row>
    <row r="18" spans="1:11" ht="60.75" customHeight="1" x14ac:dyDescent="0.25">
      <c r="A18" s="22">
        <v>11</v>
      </c>
      <c r="B18" s="22" t="s">
        <v>54</v>
      </c>
      <c r="C18" s="18"/>
      <c r="D18" s="137">
        <v>198.92</v>
      </c>
      <c r="E18" s="24" t="s">
        <v>221</v>
      </c>
      <c r="F18" s="16">
        <f t="shared" si="0"/>
        <v>198.92</v>
      </c>
      <c r="G18" s="20"/>
      <c r="H18" s="18">
        <v>0</v>
      </c>
      <c r="I18" s="24" t="s">
        <v>221</v>
      </c>
      <c r="J18" s="16">
        <f t="shared" si="1"/>
        <v>198.92</v>
      </c>
      <c r="K18" s="13"/>
    </row>
    <row r="19" spans="1:11" ht="47.25" x14ac:dyDescent="0.25">
      <c r="A19" s="22">
        <v>12</v>
      </c>
      <c r="B19" s="138" t="s">
        <v>220</v>
      </c>
      <c r="C19" s="18"/>
      <c r="D19" s="137">
        <v>43.49</v>
      </c>
      <c r="E19" s="24" t="s">
        <v>219</v>
      </c>
      <c r="F19" s="16">
        <f t="shared" si="0"/>
        <v>43.49</v>
      </c>
      <c r="G19" s="20"/>
      <c r="H19" s="18">
        <v>0</v>
      </c>
      <c r="I19" s="24" t="s">
        <v>219</v>
      </c>
      <c r="J19" s="139">
        <f t="shared" si="1"/>
        <v>43.49</v>
      </c>
      <c r="K19" s="13"/>
    </row>
    <row r="20" spans="1:11" ht="15.75" x14ac:dyDescent="0.25">
      <c r="A20" s="22">
        <v>13</v>
      </c>
      <c r="B20" s="138" t="s">
        <v>4</v>
      </c>
      <c r="C20" s="18"/>
      <c r="D20" s="137">
        <v>84</v>
      </c>
      <c r="E20" s="24" t="s">
        <v>43</v>
      </c>
      <c r="F20" s="16">
        <f t="shared" si="0"/>
        <v>84</v>
      </c>
      <c r="G20" s="20"/>
      <c r="H20" s="18">
        <v>0</v>
      </c>
      <c r="I20" s="24" t="s">
        <v>43</v>
      </c>
      <c r="J20" s="16">
        <f t="shared" si="1"/>
        <v>84</v>
      </c>
      <c r="K20" s="13"/>
    </row>
    <row r="21" spans="1:11" ht="15.75" x14ac:dyDescent="0.25">
      <c r="A21" s="20"/>
      <c r="B21" s="11" t="s">
        <v>2</v>
      </c>
      <c r="C21" s="6">
        <f>SUM(C8:C20)</f>
        <v>0</v>
      </c>
      <c r="D21" s="6">
        <f>SUM(D8:D20)</f>
        <v>11042.210999999999</v>
      </c>
      <c r="E21" s="135"/>
      <c r="F21" s="6">
        <f t="shared" si="0"/>
        <v>11042.210999999999</v>
      </c>
      <c r="G21" s="136"/>
      <c r="H21" s="6">
        <f>SUM(H8:H20)</f>
        <v>0</v>
      </c>
      <c r="I21" s="135"/>
      <c r="J21" s="6">
        <f>SUM(J8:J20)</f>
        <v>11042.210999999999</v>
      </c>
      <c r="K21" s="6">
        <f>F21-H21-J21</f>
        <v>0</v>
      </c>
    </row>
    <row r="24" spans="1:11" s="41" customFormat="1" ht="18.75" x14ac:dyDescent="0.3">
      <c r="B24" s="133" t="s">
        <v>70</v>
      </c>
      <c r="C24" s="132"/>
      <c r="D24" s="132"/>
      <c r="E24" s="44"/>
      <c r="F24" s="132"/>
      <c r="G24" s="173" t="s">
        <v>218</v>
      </c>
      <c r="H24" s="203"/>
    </row>
    <row r="25" spans="1:11" x14ac:dyDescent="0.25">
      <c r="B25" s="134"/>
      <c r="C25" s="130"/>
      <c r="D25" s="130"/>
      <c r="E25" s="131" t="s">
        <v>217</v>
      </c>
      <c r="F25" s="130"/>
      <c r="G25" s="204" t="s">
        <v>216</v>
      </c>
      <c r="H25" s="204"/>
    </row>
    <row r="26" spans="1:11" s="41" customFormat="1" ht="18.75" x14ac:dyDescent="0.3">
      <c r="B26" s="133" t="s">
        <v>1</v>
      </c>
      <c r="C26" s="132"/>
      <c r="D26" s="132"/>
      <c r="E26" s="44"/>
      <c r="F26" s="132"/>
      <c r="G26" s="173" t="s">
        <v>215</v>
      </c>
      <c r="H26" s="203"/>
    </row>
    <row r="27" spans="1:11" x14ac:dyDescent="0.25">
      <c r="B27" s="130"/>
      <c r="C27" s="130"/>
      <c r="D27" s="130"/>
      <c r="E27" s="131" t="s">
        <v>214</v>
      </c>
      <c r="F27" s="130"/>
      <c r="G27" s="204" t="s">
        <v>213</v>
      </c>
      <c r="H27" s="204"/>
    </row>
    <row r="28" spans="1:11" x14ac:dyDescent="0.25">
      <c r="B28" s="128" t="s">
        <v>212</v>
      </c>
      <c r="C28" s="129"/>
      <c r="D28" s="129"/>
      <c r="E28" s="129"/>
      <c r="F28" s="129"/>
      <c r="G28" s="129"/>
      <c r="H28" s="129"/>
    </row>
    <row r="29" spans="1:11" x14ac:dyDescent="0.25">
      <c r="B29" s="128"/>
    </row>
  </sheetData>
  <mergeCells count="15">
    <mergeCell ref="A4:K4"/>
    <mergeCell ref="A1:K1"/>
    <mergeCell ref="A2:K2"/>
    <mergeCell ref="A3:K3"/>
    <mergeCell ref="G24:H24"/>
    <mergeCell ref="G26:H26"/>
    <mergeCell ref="G27:H27"/>
    <mergeCell ref="A5:K5"/>
    <mergeCell ref="A6:A7"/>
    <mergeCell ref="B6:B7"/>
    <mergeCell ref="C6:E6"/>
    <mergeCell ref="F6:F7"/>
    <mergeCell ref="G6:J6"/>
    <mergeCell ref="K6:K7"/>
    <mergeCell ref="G25:H25"/>
  </mergeCells>
  <pageMargins left="0.19685039370078741" right="0.19685039370078741" top="0.19685039370078741" bottom="0.19685039370078741" header="0.31496062992125984" footer="0.31496062992125984"/>
  <pageSetup paperSize="9" scale="5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E4" sqref="E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7"/>
      <c r="B1" s="163" t="s">
        <v>248</v>
      </c>
      <c r="C1" s="163"/>
      <c r="D1" s="163"/>
      <c r="E1" s="163"/>
      <c r="F1" s="163"/>
      <c r="G1" s="163"/>
      <c r="H1" s="163"/>
      <c r="I1" s="163"/>
      <c r="J1" s="163"/>
      <c r="K1" s="163"/>
    </row>
    <row r="2" spans="1:11" x14ac:dyDescent="0.25">
      <c r="A2" s="208" t="s">
        <v>247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211" t="s">
        <v>12</v>
      </c>
    </row>
    <row r="4" spans="1:11" ht="158.25" customHeight="1" x14ac:dyDescent="0.25">
      <c r="A4" s="168"/>
      <c r="B4" s="168"/>
      <c r="C4" s="24" t="s">
        <v>246</v>
      </c>
      <c r="D4" s="24" t="s">
        <v>10</v>
      </c>
      <c r="E4" s="24" t="s">
        <v>9</v>
      </c>
      <c r="F4" s="165"/>
      <c r="G4" s="24" t="s">
        <v>8</v>
      </c>
      <c r="H4" s="24" t="s">
        <v>6</v>
      </c>
      <c r="I4" s="24" t="s">
        <v>7</v>
      </c>
      <c r="J4" s="24" t="s">
        <v>6</v>
      </c>
      <c r="K4" s="212"/>
    </row>
    <row r="5" spans="1:11" ht="47.25" x14ac:dyDescent="0.25">
      <c r="A5" s="147">
        <v>1</v>
      </c>
      <c r="B5" s="157" t="s">
        <v>4</v>
      </c>
      <c r="C5" s="153"/>
      <c r="D5" s="156">
        <v>11</v>
      </c>
      <c r="E5" s="153" t="s">
        <v>243</v>
      </c>
      <c r="F5" s="150">
        <f>SUM(C5,D5)</f>
        <v>11</v>
      </c>
      <c r="G5" s="154"/>
      <c r="H5" s="148"/>
      <c r="I5" s="153" t="s">
        <v>243</v>
      </c>
      <c r="J5" s="156">
        <v>11</v>
      </c>
      <c r="K5" s="145"/>
    </row>
    <row r="6" spans="1:11" ht="47.25" x14ac:dyDescent="0.25">
      <c r="A6" s="147">
        <v>2</v>
      </c>
      <c r="B6" s="157" t="s">
        <v>4</v>
      </c>
      <c r="C6" s="153"/>
      <c r="D6" s="156">
        <v>6.3</v>
      </c>
      <c r="E6" s="153" t="s">
        <v>245</v>
      </c>
      <c r="F6" s="150">
        <f>SUM(C6,D6)</f>
        <v>6.3</v>
      </c>
      <c r="G6" s="154"/>
      <c r="H6" s="148"/>
      <c r="I6" s="153" t="s">
        <v>245</v>
      </c>
      <c r="J6" s="156">
        <v>6.3</v>
      </c>
      <c r="K6" s="145"/>
    </row>
    <row r="7" spans="1:11" ht="47.25" x14ac:dyDescent="0.25">
      <c r="A7" s="147">
        <v>3</v>
      </c>
      <c r="B7" s="153" t="s">
        <v>244</v>
      </c>
      <c r="C7" s="148"/>
      <c r="D7" s="148">
        <v>28.64</v>
      </c>
      <c r="E7" s="153" t="s">
        <v>243</v>
      </c>
      <c r="F7" s="150">
        <f>SUM(C7,D7)</f>
        <v>28.64</v>
      </c>
      <c r="G7" s="154"/>
      <c r="H7" s="148"/>
      <c r="I7" s="153" t="s">
        <v>243</v>
      </c>
      <c r="J7" s="148">
        <v>28.64</v>
      </c>
      <c r="K7" s="145"/>
    </row>
    <row r="8" spans="1:11" ht="47.25" x14ac:dyDescent="0.25">
      <c r="A8" s="147">
        <v>4</v>
      </c>
      <c r="B8" s="155" t="s">
        <v>242</v>
      </c>
      <c r="C8" s="146"/>
      <c r="D8" s="146">
        <v>0.13</v>
      </c>
      <c r="E8" s="147" t="s">
        <v>243</v>
      </c>
      <c r="F8" s="150">
        <f>SUM(C8,D8)</f>
        <v>0.13</v>
      </c>
      <c r="G8" s="154"/>
      <c r="H8" s="148"/>
      <c r="I8" s="147" t="s">
        <v>243</v>
      </c>
      <c r="J8" s="146">
        <v>0.13</v>
      </c>
      <c r="K8" s="145"/>
    </row>
    <row r="9" spans="1:11" ht="47.25" x14ac:dyDescent="0.25">
      <c r="A9" s="147">
        <v>5</v>
      </c>
      <c r="B9" s="155" t="s">
        <v>242</v>
      </c>
      <c r="C9" s="146"/>
      <c r="D9" s="146">
        <v>0.31</v>
      </c>
      <c r="E9" s="153" t="s">
        <v>241</v>
      </c>
      <c r="F9" s="150">
        <f>SUM(C9,D9)</f>
        <v>0.31</v>
      </c>
      <c r="G9" s="154"/>
      <c r="H9" s="148"/>
      <c r="I9" s="153" t="s">
        <v>241</v>
      </c>
      <c r="J9" s="146">
        <v>0.31</v>
      </c>
      <c r="K9" s="145"/>
    </row>
    <row r="10" spans="1:11" ht="15.75" x14ac:dyDescent="0.25">
      <c r="A10" s="147">
        <v>6</v>
      </c>
      <c r="B10" s="152" t="s">
        <v>151</v>
      </c>
      <c r="C10" s="146">
        <v>4.0999999999999996</v>
      </c>
      <c r="D10" s="146"/>
      <c r="E10" s="151"/>
      <c r="F10" s="150">
        <v>4.0999999999999996</v>
      </c>
      <c r="G10" s="149">
        <v>2240</v>
      </c>
      <c r="H10" s="148">
        <v>5.89</v>
      </c>
      <c r="I10" s="147" t="s">
        <v>240</v>
      </c>
      <c r="J10" s="146"/>
      <c r="K10" s="145">
        <v>-1.79</v>
      </c>
    </row>
    <row r="11" spans="1:11" ht="15.75" x14ac:dyDescent="0.25">
      <c r="A11" s="12"/>
      <c r="B11" s="11" t="s">
        <v>2</v>
      </c>
      <c r="C11" s="7">
        <f>SUM(C5:C10)</f>
        <v>4.0999999999999996</v>
      </c>
      <c r="D11" s="7">
        <f>SUM(D5:D10)</f>
        <v>46.38</v>
      </c>
      <c r="E11" s="8"/>
      <c r="F11" s="111">
        <f>SUM(C11,D11)</f>
        <v>50.480000000000004</v>
      </c>
      <c r="G11" s="144"/>
      <c r="H11" s="112">
        <f>SUM(H5:H10)</f>
        <v>5.89</v>
      </c>
      <c r="I11" s="143"/>
      <c r="J11" s="112">
        <f>SUM(J5:J10)</f>
        <v>46.38</v>
      </c>
      <c r="K11" s="111">
        <f>C11-H11</f>
        <v>-1.79</v>
      </c>
    </row>
    <row r="14" spans="1:11" ht="15.75" x14ac:dyDescent="0.25">
      <c r="B14" s="5" t="s">
        <v>19</v>
      </c>
      <c r="F14" s="142"/>
      <c r="G14" s="210" t="s">
        <v>239</v>
      </c>
      <c r="H14" s="210"/>
    </row>
    <row r="15" spans="1:11" x14ac:dyDescent="0.25">
      <c r="B15" s="5"/>
      <c r="F15" s="209" t="s">
        <v>0</v>
      </c>
      <c r="G15" s="209"/>
      <c r="H15" s="209"/>
    </row>
    <row r="16" spans="1:11" ht="15.75" x14ac:dyDescent="0.25">
      <c r="B16" s="5" t="s">
        <v>1</v>
      </c>
      <c r="F16" s="142"/>
      <c r="G16" s="210" t="s">
        <v>238</v>
      </c>
      <c r="H16" s="210"/>
    </row>
    <row r="17" spans="6:8" x14ac:dyDescent="0.25">
      <c r="F17" s="209" t="s">
        <v>0</v>
      </c>
      <c r="G17" s="209"/>
      <c r="H17" s="209"/>
    </row>
  </sheetData>
  <mergeCells count="12">
    <mergeCell ref="F17:H17"/>
    <mergeCell ref="G16:H16"/>
    <mergeCell ref="G14:H14"/>
    <mergeCell ref="F15:H15"/>
    <mergeCell ref="K3:K4"/>
    <mergeCell ref="A2:K2"/>
    <mergeCell ref="C3:E3"/>
    <mergeCell ref="B1:K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="90" zoomScaleNormal="90" workbookViewId="0">
      <selection activeCell="C4" sqref="C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7"/>
      <c r="B1" s="163" t="s">
        <v>270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6" t="s">
        <v>11</v>
      </c>
      <c r="D4" s="26" t="s">
        <v>10</v>
      </c>
      <c r="E4" s="26" t="s">
        <v>9</v>
      </c>
      <c r="F4" s="165"/>
      <c r="G4" s="25" t="s">
        <v>8</v>
      </c>
      <c r="H4" s="26" t="s">
        <v>6</v>
      </c>
      <c r="I4" s="26" t="s">
        <v>7</v>
      </c>
      <c r="J4" s="26" t="s">
        <v>6</v>
      </c>
      <c r="K4" s="161"/>
    </row>
    <row r="5" spans="1:11" ht="31.5" x14ac:dyDescent="0.25">
      <c r="A5" s="22"/>
      <c r="B5" s="158" t="s">
        <v>269</v>
      </c>
      <c r="C5" s="18"/>
      <c r="D5" s="18">
        <f>49.4+71.6+67</f>
        <v>188</v>
      </c>
      <c r="E5" s="19" t="s">
        <v>221</v>
      </c>
      <c r="F5" s="16">
        <f>SUM(C5,D5)</f>
        <v>188</v>
      </c>
      <c r="G5" s="20">
        <v>2210</v>
      </c>
      <c r="H5" s="160">
        <f>7+3.2+2+2.1</f>
        <v>14.299999999999999</v>
      </c>
      <c r="I5" s="23" t="s">
        <v>262</v>
      </c>
      <c r="J5" s="160">
        <v>43.4</v>
      </c>
      <c r="K5" s="13"/>
    </row>
    <row r="6" spans="1:11" ht="15.75" x14ac:dyDescent="0.25">
      <c r="A6" s="22"/>
      <c r="B6" s="158"/>
      <c r="C6" s="18"/>
      <c r="D6" s="18"/>
      <c r="E6" s="19"/>
      <c r="F6" s="16"/>
      <c r="G6" s="20"/>
      <c r="H6" s="160"/>
      <c r="I6" s="23" t="s">
        <v>268</v>
      </c>
      <c r="J6" s="160">
        <f>0.3+0.8+0.9</f>
        <v>2</v>
      </c>
      <c r="K6" s="13"/>
    </row>
    <row r="7" spans="1:11" ht="63" x14ac:dyDescent="0.25">
      <c r="A7" s="22"/>
      <c r="B7" s="159" t="s">
        <v>263</v>
      </c>
      <c r="C7" s="18"/>
      <c r="D7" s="18">
        <v>17.600000000000001</v>
      </c>
      <c r="E7" s="19" t="s">
        <v>267</v>
      </c>
      <c r="F7" s="16">
        <f t="shared" ref="F7:F49" si="0">SUM(C7,D7)</f>
        <v>17.600000000000001</v>
      </c>
      <c r="G7" s="20"/>
      <c r="H7" s="18">
        <f>10</f>
        <v>10</v>
      </c>
      <c r="I7" s="23" t="s">
        <v>266</v>
      </c>
      <c r="J7" s="18">
        <f>1</f>
        <v>1</v>
      </c>
      <c r="K7" s="13"/>
    </row>
    <row r="8" spans="1:11" ht="15.75" x14ac:dyDescent="0.25">
      <c r="A8" s="22"/>
      <c r="B8" s="20" t="s">
        <v>54</v>
      </c>
      <c r="C8" s="18">
        <v>90.5</v>
      </c>
      <c r="D8" s="18"/>
      <c r="E8" s="19" t="s">
        <v>221</v>
      </c>
      <c r="F8" s="16">
        <f t="shared" si="0"/>
        <v>90.5</v>
      </c>
      <c r="G8" s="20">
        <v>2220</v>
      </c>
      <c r="H8" s="18">
        <f>15.5+21.8+9.1</f>
        <v>46.4</v>
      </c>
      <c r="I8" s="23" t="s">
        <v>221</v>
      </c>
      <c r="J8" s="18">
        <f>10.3+225+144.6+90.2</f>
        <v>470.09999999999997</v>
      </c>
      <c r="K8" s="13"/>
    </row>
    <row r="9" spans="1:11" ht="15.75" x14ac:dyDescent="0.25">
      <c r="A9" s="22"/>
      <c r="B9" s="158" t="s">
        <v>265</v>
      </c>
      <c r="C9" s="18"/>
      <c r="D9" s="18"/>
      <c r="E9" s="19" t="s">
        <v>221</v>
      </c>
      <c r="F9" s="16">
        <f t="shared" si="0"/>
        <v>0</v>
      </c>
      <c r="G9" s="20">
        <v>2240</v>
      </c>
      <c r="H9" s="18">
        <f>16.1+10.9+11.8</f>
        <v>38.799999999999997</v>
      </c>
      <c r="I9" s="23" t="s">
        <v>264</v>
      </c>
      <c r="J9" s="18">
        <v>3.1</v>
      </c>
      <c r="K9" s="13"/>
    </row>
    <row r="10" spans="1:11" ht="63" x14ac:dyDescent="0.25">
      <c r="A10" s="22"/>
      <c r="B10" s="159" t="s">
        <v>263</v>
      </c>
      <c r="C10" s="18"/>
      <c r="D10" s="18">
        <v>6.7</v>
      </c>
      <c r="E10" s="19" t="s">
        <v>262</v>
      </c>
      <c r="F10" s="16">
        <f t="shared" si="0"/>
        <v>6.7</v>
      </c>
      <c r="G10" s="20"/>
      <c r="H10" s="18"/>
      <c r="I10" s="19" t="s">
        <v>261</v>
      </c>
      <c r="J10" s="18">
        <v>2.4</v>
      </c>
      <c r="K10" s="13"/>
    </row>
    <row r="11" spans="1:11" ht="15.75" x14ac:dyDescent="0.25">
      <c r="A11" s="22"/>
      <c r="B11" s="20" t="s">
        <v>260</v>
      </c>
      <c r="C11" s="18"/>
      <c r="D11" s="18"/>
      <c r="E11" s="19" t="s">
        <v>221</v>
      </c>
      <c r="F11" s="16">
        <f t="shared" si="0"/>
        <v>0</v>
      </c>
      <c r="G11" s="21"/>
      <c r="H11" s="18"/>
      <c r="I11" s="19" t="s">
        <v>259</v>
      </c>
      <c r="J11" s="18">
        <v>5.4</v>
      </c>
      <c r="K11" s="13"/>
    </row>
    <row r="12" spans="1:11" ht="15.75" x14ac:dyDescent="0.25">
      <c r="A12" s="22"/>
      <c r="B12" s="19" t="s">
        <v>258</v>
      </c>
      <c r="C12" s="18"/>
      <c r="D12" s="18">
        <v>51.1</v>
      </c>
      <c r="E12" s="19" t="s">
        <v>221</v>
      </c>
      <c r="F12" s="16">
        <f t="shared" si="0"/>
        <v>51.1</v>
      </c>
      <c r="G12" s="21"/>
      <c r="H12" s="18"/>
      <c r="I12" s="19" t="s">
        <v>257</v>
      </c>
      <c r="J12" s="18">
        <f>3.6</f>
        <v>3.6</v>
      </c>
      <c r="K12" s="13"/>
    </row>
    <row r="13" spans="1:11" ht="15.75" x14ac:dyDescent="0.25">
      <c r="A13" s="22"/>
      <c r="B13" s="20" t="s">
        <v>256</v>
      </c>
      <c r="C13" s="18"/>
      <c r="D13" s="18">
        <v>5.7</v>
      </c>
      <c r="E13" s="19" t="s">
        <v>221</v>
      </c>
      <c r="F13" s="16">
        <f t="shared" si="0"/>
        <v>5.7</v>
      </c>
      <c r="G13" s="20"/>
      <c r="H13" s="18"/>
      <c r="I13" s="19" t="s">
        <v>255</v>
      </c>
      <c r="J13" s="18">
        <f>8.3</f>
        <v>8.3000000000000007</v>
      </c>
      <c r="K13" s="13"/>
    </row>
    <row r="14" spans="1:11" ht="15.75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 t="s">
        <v>249</v>
      </c>
      <c r="J14" s="18">
        <f>1.5+2.4+4</f>
        <v>7.9</v>
      </c>
      <c r="K14" s="13"/>
    </row>
    <row r="15" spans="1:11" ht="15" customHeight="1" x14ac:dyDescent="0.25">
      <c r="A15" s="21"/>
      <c r="B15" s="20"/>
      <c r="C15" s="18"/>
      <c r="D15" s="18"/>
      <c r="E15" s="19"/>
      <c r="F15" s="16">
        <f t="shared" si="0"/>
        <v>0</v>
      </c>
      <c r="G15" s="20"/>
      <c r="H15" s="18"/>
      <c r="I15" s="19" t="s">
        <v>254</v>
      </c>
      <c r="J15" s="18">
        <v>7.5</v>
      </c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 t="s">
        <v>253</v>
      </c>
      <c r="J16" s="18">
        <f>0.3+0.1+0.2</f>
        <v>0.60000000000000009</v>
      </c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2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1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2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1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2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21"/>
      <c r="B45" s="20"/>
      <c r="C45" s="18"/>
      <c r="D45" s="18"/>
      <c r="E45" s="19"/>
      <c r="F45" s="16">
        <f t="shared" si="0"/>
        <v>0</v>
      </c>
      <c r="G45" s="20"/>
      <c r="H45" s="18"/>
      <c r="I45" s="19"/>
      <c r="J45" s="18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7"/>
      <c r="B48" s="12"/>
      <c r="C48" s="14"/>
      <c r="D48" s="14"/>
      <c r="E48" s="15"/>
      <c r="F48" s="16">
        <f t="shared" si="0"/>
        <v>0</v>
      </c>
      <c r="G48" s="12"/>
      <c r="H48" s="14"/>
      <c r="I48" s="15"/>
      <c r="J48" s="14"/>
      <c r="K48" s="13"/>
    </row>
    <row r="49" spans="1:11" ht="15.75" x14ac:dyDescent="0.25">
      <c r="A49" s="12"/>
      <c r="B49" s="11" t="s">
        <v>2</v>
      </c>
      <c r="C49" s="7">
        <f>SUM(C5:C48)</f>
        <v>90.5</v>
      </c>
      <c r="D49" s="7">
        <f>SUM(D5:D46)</f>
        <v>269.09999999999997</v>
      </c>
      <c r="E49" s="8"/>
      <c r="F49" s="10">
        <f t="shared" si="0"/>
        <v>359.59999999999997</v>
      </c>
      <c r="G49" s="9"/>
      <c r="H49" s="7">
        <f>SUM(H5:H48)</f>
        <v>109.49999999999999</v>
      </c>
      <c r="I49" s="8"/>
      <c r="J49" s="7">
        <f>SUM(J5:J48)</f>
        <v>555.29999999999995</v>
      </c>
      <c r="K49" s="6">
        <f>C49-H49</f>
        <v>-18.999999999999986</v>
      </c>
    </row>
    <row r="52" spans="1:11" ht="15.75" x14ac:dyDescent="0.25">
      <c r="B52" s="5" t="s">
        <v>19</v>
      </c>
      <c r="F52" s="4"/>
      <c r="G52" s="166" t="s">
        <v>252</v>
      </c>
      <c r="H52" s="167"/>
    </row>
    <row r="53" spans="1:11" x14ac:dyDescent="0.25">
      <c r="B53" s="5"/>
      <c r="F53" s="3" t="s">
        <v>0</v>
      </c>
      <c r="G53" s="2"/>
      <c r="H53" s="2"/>
    </row>
    <row r="54" spans="1:11" ht="15.75" x14ac:dyDescent="0.25">
      <c r="B54" s="5" t="s">
        <v>1</v>
      </c>
      <c r="F54" s="4"/>
      <c r="G54" s="166" t="s">
        <v>251</v>
      </c>
      <c r="H54" s="167"/>
    </row>
    <row r="55" spans="1:11" x14ac:dyDescent="0.25">
      <c r="F55" s="3" t="s">
        <v>0</v>
      </c>
      <c r="G55" s="2"/>
      <c r="H55" s="2"/>
    </row>
    <row r="56" spans="1:11" x14ac:dyDescent="0.25">
      <c r="B56" s="1" t="s">
        <v>250</v>
      </c>
    </row>
  </sheetData>
  <mergeCells count="10">
    <mergeCell ref="K3:K4"/>
    <mergeCell ref="A2:K2"/>
    <mergeCell ref="B1:J1"/>
    <mergeCell ref="C3:E3"/>
    <mergeCell ref="G54:H54"/>
    <mergeCell ref="G52:H52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="80" zoomScaleNormal="80" workbookViewId="0">
      <selection activeCell="O7" sqref="O7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6" ht="18.75" customHeight="1" x14ac:dyDescent="0.25">
      <c r="K1" s="40"/>
      <c r="L1" s="40"/>
      <c r="M1" s="169"/>
      <c r="N1" s="169"/>
      <c r="O1" s="169"/>
    </row>
    <row r="2" spans="1:16" ht="20.25" customHeight="1" x14ac:dyDescent="0.25">
      <c r="A2" s="27"/>
      <c r="B2" s="27"/>
      <c r="C2" s="27"/>
      <c r="D2" s="27"/>
      <c r="E2" s="27"/>
      <c r="F2" s="27"/>
      <c r="G2" s="27"/>
      <c r="H2" s="39"/>
      <c r="I2" s="39"/>
      <c r="K2" s="38"/>
      <c r="L2" s="38"/>
      <c r="M2" s="170"/>
      <c r="N2" s="170"/>
      <c r="O2" s="170"/>
      <c r="P2" s="170"/>
    </row>
    <row r="3" spans="1:16" ht="61.5" customHeight="1" x14ac:dyDescent="0.25">
      <c r="A3" s="27"/>
      <c r="B3" s="163" t="s">
        <v>47</v>
      </c>
      <c r="C3" s="164"/>
      <c r="D3" s="164"/>
      <c r="E3" s="164"/>
      <c r="F3" s="164"/>
      <c r="G3" s="164"/>
      <c r="H3" s="164"/>
      <c r="I3" s="164"/>
      <c r="J3" s="164"/>
      <c r="K3" s="27"/>
    </row>
    <row r="4" spans="1:16" ht="31.5" customHeight="1" x14ac:dyDescent="0.25">
      <c r="A4" s="162" t="s">
        <v>18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6" ht="33" customHeight="1" x14ac:dyDescent="0.25">
      <c r="A5" s="168" t="s">
        <v>17</v>
      </c>
      <c r="B5" s="168" t="s">
        <v>16</v>
      </c>
      <c r="C5" s="165" t="s">
        <v>15</v>
      </c>
      <c r="D5" s="165"/>
      <c r="E5" s="165"/>
      <c r="F5" s="165" t="s">
        <v>14</v>
      </c>
      <c r="G5" s="165" t="s">
        <v>13</v>
      </c>
      <c r="H5" s="165"/>
      <c r="I5" s="165"/>
      <c r="J5" s="165"/>
      <c r="K5" s="161" t="s">
        <v>12</v>
      </c>
    </row>
    <row r="6" spans="1:16" ht="158.25" customHeight="1" x14ac:dyDescent="0.25">
      <c r="A6" s="168"/>
      <c r="B6" s="168"/>
      <c r="C6" s="24" t="s">
        <v>11</v>
      </c>
      <c r="D6" s="24" t="s">
        <v>10</v>
      </c>
      <c r="E6" s="24" t="s">
        <v>9</v>
      </c>
      <c r="F6" s="165"/>
      <c r="G6" s="25" t="s">
        <v>8</v>
      </c>
      <c r="H6" s="24" t="s">
        <v>6</v>
      </c>
      <c r="I6" s="24" t="s">
        <v>7</v>
      </c>
      <c r="J6" s="24" t="s">
        <v>6</v>
      </c>
      <c r="K6" s="161"/>
    </row>
    <row r="7" spans="1:16" ht="31.5" x14ac:dyDescent="0.25">
      <c r="A7" s="22">
        <v>1</v>
      </c>
      <c r="B7" s="20" t="s">
        <v>4</v>
      </c>
      <c r="C7" s="18">
        <v>30</v>
      </c>
      <c r="D7" s="18"/>
      <c r="E7" s="19"/>
      <c r="F7" s="16">
        <f t="shared" ref="F7:F15" si="0">SUM(C7,D7)</f>
        <v>30</v>
      </c>
      <c r="G7" s="19" t="s">
        <v>46</v>
      </c>
      <c r="H7" s="36">
        <v>12</v>
      </c>
      <c r="I7" s="37"/>
      <c r="J7" s="36"/>
      <c r="K7" s="13"/>
    </row>
    <row r="8" spans="1:16" ht="31.5" x14ac:dyDescent="0.25">
      <c r="A8" s="22"/>
      <c r="B8" s="20"/>
      <c r="C8" s="18"/>
      <c r="D8" s="18"/>
      <c r="E8" s="19"/>
      <c r="F8" s="16">
        <f t="shared" si="0"/>
        <v>0</v>
      </c>
      <c r="G8" s="19" t="s">
        <v>45</v>
      </c>
      <c r="H8" s="18">
        <v>5.8</v>
      </c>
      <c r="I8" s="23"/>
      <c r="J8" s="18"/>
      <c r="K8" s="13"/>
    </row>
    <row r="9" spans="1:16" ht="31.5" x14ac:dyDescent="0.25">
      <c r="A9" s="22"/>
      <c r="B9" s="20"/>
      <c r="C9" s="18"/>
      <c r="D9" s="18"/>
      <c r="E9" s="19"/>
      <c r="F9" s="16">
        <f t="shared" si="0"/>
        <v>0</v>
      </c>
      <c r="G9" s="19" t="s">
        <v>44</v>
      </c>
      <c r="H9" s="18">
        <v>3.6</v>
      </c>
      <c r="I9" s="23"/>
      <c r="J9" s="18"/>
      <c r="K9" s="13"/>
    </row>
    <row r="10" spans="1:16" ht="31.5" x14ac:dyDescent="0.25">
      <c r="A10" s="22"/>
      <c r="B10" s="20"/>
      <c r="C10" s="18"/>
      <c r="D10" s="18"/>
      <c r="E10" s="19"/>
      <c r="F10" s="16">
        <f t="shared" si="0"/>
        <v>0</v>
      </c>
      <c r="G10" s="19" t="s">
        <v>43</v>
      </c>
      <c r="H10" s="18">
        <v>8.1999999999999993</v>
      </c>
      <c r="I10" s="23"/>
      <c r="J10" s="18"/>
      <c r="K10" s="13"/>
    </row>
    <row r="11" spans="1:16" ht="15.75" x14ac:dyDescent="0.25">
      <c r="A11" s="22"/>
      <c r="B11" s="20"/>
      <c r="C11" s="18"/>
      <c r="D11" s="18"/>
      <c r="E11" s="19"/>
      <c r="F11" s="16">
        <f t="shared" si="0"/>
        <v>0</v>
      </c>
      <c r="G11" s="20"/>
      <c r="H11" s="18"/>
      <c r="I11" s="23"/>
      <c r="J11" s="18"/>
      <c r="K11" s="13"/>
    </row>
    <row r="12" spans="1:16" ht="15.75" x14ac:dyDescent="0.25">
      <c r="A12" s="22"/>
      <c r="B12" s="20"/>
      <c r="C12" s="18"/>
      <c r="D12" s="18"/>
      <c r="E12" s="19"/>
      <c r="F12" s="16">
        <f t="shared" si="0"/>
        <v>0</v>
      </c>
      <c r="G12" s="21"/>
      <c r="H12" s="18"/>
      <c r="I12" s="19"/>
      <c r="J12" s="18"/>
      <c r="K12" s="13"/>
    </row>
    <row r="13" spans="1:16" ht="15.75" x14ac:dyDescent="0.25">
      <c r="A13" s="17"/>
      <c r="B13" s="12"/>
      <c r="C13" s="14"/>
      <c r="D13" s="14"/>
      <c r="E13" s="15"/>
      <c r="F13" s="16">
        <f t="shared" si="0"/>
        <v>0</v>
      </c>
      <c r="G13" s="12"/>
      <c r="H13" s="14"/>
      <c r="I13" s="15"/>
      <c r="J13" s="14"/>
      <c r="K13" s="13"/>
    </row>
    <row r="14" spans="1:16" ht="15.75" x14ac:dyDescent="0.25">
      <c r="A14" s="17"/>
      <c r="B14" s="12"/>
      <c r="C14" s="14"/>
      <c r="D14" s="14"/>
      <c r="E14" s="15"/>
      <c r="F14" s="16">
        <f t="shared" si="0"/>
        <v>0</v>
      </c>
      <c r="G14" s="12"/>
      <c r="H14" s="14"/>
      <c r="I14" s="15"/>
      <c r="J14" s="14"/>
      <c r="K14" s="13"/>
    </row>
    <row r="15" spans="1:16" ht="15.75" x14ac:dyDescent="0.25">
      <c r="A15" s="12"/>
      <c r="B15" s="11" t="s">
        <v>2</v>
      </c>
      <c r="C15" s="7">
        <f>SUM(C7:C14)</f>
        <v>30</v>
      </c>
      <c r="D15" s="33">
        <f>SUM(D7:D14)</f>
        <v>0</v>
      </c>
      <c r="E15" s="34"/>
      <c r="F15" s="6">
        <f t="shared" si="0"/>
        <v>30</v>
      </c>
      <c r="G15" s="35"/>
      <c r="H15" s="33">
        <f>SUM(H7:H14)</f>
        <v>29.6</v>
      </c>
      <c r="I15" s="34"/>
      <c r="J15" s="33">
        <f>SUM(J7:J14)</f>
        <v>0</v>
      </c>
      <c r="K15" s="6">
        <f>C15-H15</f>
        <v>0.39999999999999858</v>
      </c>
    </row>
    <row r="18" spans="2:8" ht="15.75" x14ac:dyDescent="0.25">
      <c r="B18" s="5" t="s">
        <v>19</v>
      </c>
      <c r="F18" s="4"/>
      <c r="G18" s="166" t="s">
        <v>42</v>
      </c>
      <c r="H18" s="167"/>
    </row>
    <row r="19" spans="2:8" x14ac:dyDescent="0.25">
      <c r="B19" s="5"/>
      <c r="F19" s="3" t="s">
        <v>0</v>
      </c>
      <c r="G19" s="2"/>
      <c r="H19" s="2"/>
    </row>
    <row r="20" spans="2:8" ht="15.75" x14ac:dyDescent="0.25">
      <c r="B20" s="5" t="s">
        <v>1</v>
      </c>
      <c r="F20" s="4"/>
      <c r="G20" s="166" t="s">
        <v>41</v>
      </c>
      <c r="H20" s="167"/>
    </row>
    <row r="21" spans="2:8" x14ac:dyDescent="0.25">
      <c r="F21" s="3" t="s">
        <v>0</v>
      </c>
      <c r="G21" s="2"/>
      <c r="H21" s="2"/>
    </row>
  </sheetData>
  <mergeCells count="12">
    <mergeCell ref="G20:H20"/>
    <mergeCell ref="G18:H18"/>
    <mergeCell ref="A5:A6"/>
    <mergeCell ref="B5:B6"/>
    <mergeCell ref="F5:F6"/>
    <mergeCell ref="G5:J5"/>
    <mergeCell ref="M1:O1"/>
    <mergeCell ref="M2:P2"/>
    <mergeCell ref="K5:K6"/>
    <mergeCell ref="A4:K4"/>
    <mergeCell ref="B3:J3"/>
    <mergeCell ref="C5:E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B1" zoomScale="90" zoomScaleNormal="90" workbookViewId="0">
      <selection activeCell="D10" sqref="D10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7"/>
      <c r="B1" s="163" t="s">
        <v>55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4" t="s">
        <v>11</v>
      </c>
      <c r="D4" s="24" t="s">
        <v>10</v>
      </c>
      <c r="E4" s="24" t="s">
        <v>9</v>
      </c>
      <c r="F4" s="165"/>
      <c r="G4" s="25" t="s">
        <v>8</v>
      </c>
      <c r="H4" s="24" t="s">
        <v>6</v>
      </c>
      <c r="I4" s="24" t="s">
        <v>7</v>
      </c>
      <c r="J4" s="24" t="s">
        <v>6</v>
      </c>
      <c r="K4" s="161"/>
    </row>
    <row r="5" spans="1:11" ht="15.75" x14ac:dyDescent="0.25">
      <c r="A5" s="22">
        <v>1</v>
      </c>
      <c r="B5" s="20" t="s">
        <v>54</v>
      </c>
      <c r="C5" s="18">
        <v>117.64095</v>
      </c>
      <c r="D5" s="18"/>
      <c r="E5" s="19"/>
      <c r="F5" s="16">
        <f t="shared" ref="F5:F47" si="0">SUM(C5,D5)</f>
        <v>117.64095</v>
      </c>
      <c r="G5" s="20">
        <v>2220</v>
      </c>
      <c r="H5" s="18">
        <v>56.04862</v>
      </c>
      <c r="I5" s="23" t="s">
        <v>53</v>
      </c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>
        <v>2240</v>
      </c>
      <c r="H6" s="18">
        <v>21.859559999999998</v>
      </c>
      <c r="I6" s="23" t="s">
        <v>52</v>
      </c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>
        <v>2210</v>
      </c>
      <c r="H7" s="18">
        <v>28.631</v>
      </c>
      <c r="I7" s="23" t="s">
        <v>51</v>
      </c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>
        <v>2282</v>
      </c>
      <c r="H8" s="18">
        <v>6.25</v>
      </c>
      <c r="I8" s="23" t="s">
        <v>50</v>
      </c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2</v>
      </c>
      <c r="C48" s="7">
        <f>SUM(C5:C47)</f>
        <v>117.64095</v>
      </c>
      <c r="D48" s="7">
        <f>SUM(D5:D47)</f>
        <v>0</v>
      </c>
      <c r="E48" s="7"/>
      <c r="F48" s="7">
        <f>SUM(F5:F47)</f>
        <v>117.64095</v>
      </c>
      <c r="G48" s="9"/>
      <c r="H48" s="7">
        <f>SUM(H5:H47)</f>
        <v>112.78918</v>
      </c>
      <c r="I48" s="8"/>
      <c r="J48" s="7">
        <f>SUM(J5:J47)</f>
        <v>0</v>
      </c>
      <c r="K48" s="6">
        <f>C48-H48</f>
        <v>4.8517700000000019</v>
      </c>
    </row>
    <row r="51" spans="2:8" ht="15.75" x14ac:dyDescent="0.25">
      <c r="B51" s="5" t="s">
        <v>19</v>
      </c>
      <c r="F51" s="4"/>
      <c r="G51" s="166" t="s">
        <v>49</v>
      </c>
      <c r="H51" s="167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66" t="s">
        <v>48</v>
      </c>
      <c r="H53" s="167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75" workbookViewId="0">
      <selection activeCell="B3" sqref="B3:B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77.25" customHeight="1" x14ac:dyDescent="0.25">
      <c r="A1" s="27"/>
      <c r="B1" s="163" t="s">
        <v>67</v>
      </c>
      <c r="C1" s="163"/>
      <c r="D1" s="163"/>
      <c r="E1" s="163"/>
      <c r="F1" s="163"/>
      <c r="G1" s="163"/>
      <c r="H1" s="163"/>
      <c r="I1" s="163"/>
      <c r="J1" s="163"/>
      <c r="K1" s="27"/>
    </row>
    <row r="2" spans="1:11" ht="31.5" customHeight="1" x14ac:dyDescent="0.25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61.5" customHeight="1" x14ac:dyDescent="0.25">
      <c r="A3" s="171" t="s">
        <v>17</v>
      </c>
      <c r="B3" s="171" t="s">
        <v>16</v>
      </c>
      <c r="C3" s="172" t="s">
        <v>15</v>
      </c>
      <c r="D3" s="172"/>
      <c r="E3" s="172"/>
      <c r="F3" s="172" t="s">
        <v>14</v>
      </c>
      <c r="G3" s="172" t="s">
        <v>13</v>
      </c>
      <c r="H3" s="172"/>
      <c r="I3" s="172"/>
      <c r="J3" s="172"/>
      <c r="K3" s="171" t="s">
        <v>66</v>
      </c>
    </row>
    <row r="4" spans="1:11" ht="338.25" customHeight="1" x14ac:dyDescent="0.25">
      <c r="A4" s="171"/>
      <c r="B4" s="171"/>
      <c r="C4" s="57" t="s">
        <v>65</v>
      </c>
      <c r="D4" s="57" t="s">
        <v>64</v>
      </c>
      <c r="E4" s="57" t="s">
        <v>9</v>
      </c>
      <c r="F4" s="172"/>
      <c r="G4" s="57" t="s">
        <v>8</v>
      </c>
      <c r="H4" s="57" t="s">
        <v>63</v>
      </c>
      <c r="I4" s="57" t="s">
        <v>7</v>
      </c>
      <c r="J4" s="57" t="s">
        <v>63</v>
      </c>
      <c r="K4" s="171"/>
    </row>
    <row r="5" spans="1:11" ht="164.25" customHeight="1" x14ac:dyDescent="0.25">
      <c r="A5" s="57">
        <v>1</v>
      </c>
      <c r="B5" s="57" t="s">
        <v>4</v>
      </c>
      <c r="C5" s="58">
        <v>50.6</v>
      </c>
      <c r="D5" s="58"/>
      <c r="E5" s="57"/>
      <c r="F5" s="56">
        <f>SUM(C5,D5)</f>
        <v>50.6</v>
      </c>
      <c r="G5" s="59">
        <v>2240</v>
      </c>
      <c r="H5" s="58">
        <v>47.4</v>
      </c>
      <c r="I5" s="60" t="s">
        <v>62</v>
      </c>
      <c r="J5" s="58"/>
      <c r="K5" s="53"/>
    </row>
    <row r="6" spans="1:11" ht="156.75" customHeight="1" x14ac:dyDescent="0.25">
      <c r="A6" s="57"/>
      <c r="B6" s="57"/>
      <c r="C6" s="58"/>
      <c r="D6" s="58"/>
      <c r="E6" s="57"/>
      <c r="F6" s="56"/>
      <c r="G6" s="59">
        <v>2275</v>
      </c>
      <c r="H6" s="58">
        <v>3.2</v>
      </c>
      <c r="I6" s="60" t="s">
        <v>61</v>
      </c>
      <c r="J6" s="58"/>
      <c r="K6" s="53"/>
    </row>
    <row r="7" spans="1:11" ht="35.25" customHeight="1" x14ac:dyDescent="0.25">
      <c r="A7" s="57">
        <v>2</v>
      </c>
      <c r="B7" s="57" t="s">
        <v>60</v>
      </c>
      <c r="C7" s="58"/>
      <c r="D7" s="58">
        <v>18.3</v>
      </c>
      <c r="E7" s="57" t="s">
        <v>59</v>
      </c>
      <c r="F7" s="56">
        <f>SUM(C7,D7)</f>
        <v>18.3</v>
      </c>
      <c r="G7" s="59"/>
      <c r="H7" s="58">
        <v>18.3</v>
      </c>
      <c r="I7" s="57" t="s">
        <v>59</v>
      </c>
      <c r="J7" s="58"/>
      <c r="K7" s="53"/>
    </row>
    <row r="8" spans="1:11" ht="18.75" x14ac:dyDescent="0.25">
      <c r="A8" s="57">
        <v>3</v>
      </c>
      <c r="B8" s="57" t="s">
        <v>58</v>
      </c>
      <c r="C8" s="58"/>
      <c r="D8" s="58">
        <v>0.01</v>
      </c>
      <c r="E8" s="57" t="s">
        <v>53</v>
      </c>
      <c r="F8" s="56">
        <f>SUM(C8,D8)</f>
        <v>0.01</v>
      </c>
      <c r="G8" s="59"/>
      <c r="H8" s="58">
        <v>0.01</v>
      </c>
      <c r="I8" s="57" t="s">
        <v>53</v>
      </c>
      <c r="J8" s="58"/>
      <c r="K8" s="53"/>
    </row>
    <row r="9" spans="1:11" ht="18.75" x14ac:dyDescent="0.25">
      <c r="A9" s="57"/>
      <c r="B9" s="57"/>
      <c r="C9" s="58"/>
      <c r="D9" s="58"/>
      <c r="E9" s="57"/>
      <c r="F9" s="56"/>
      <c r="G9" s="59"/>
      <c r="H9" s="58"/>
      <c r="I9" s="57"/>
      <c r="J9" s="58"/>
      <c r="K9" s="53"/>
    </row>
    <row r="10" spans="1:11" ht="18.75" x14ac:dyDescent="0.25">
      <c r="A10" s="57"/>
      <c r="B10" s="57"/>
      <c r="C10" s="58"/>
      <c r="D10" s="58"/>
      <c r="E10" s="57"/>
      <c r="F10" s="56"/>
      <c r="G10" s="59"/>
      <c r="H10" s="58"/>
      <c r="I10" s="57"/>
      <c r="K10" s="53"/>
    </row>
    <row r="11" spans="1:11" ht="18.75" x14ac:dyDescent="0.25">
      <c r="A11" s="52"/>
      <c r="B11" s="52"/>
      <c r="C11" s="54"/>
      <c r="D11" s="54"/>
      <c r="E11" s="55"/>
      <c r="F11" s="56"/>
      <c r="G11" s="52"/>
      <c r="H11" s="54"/>
      <c r="I11" s="55"/>
      <c r="J11" s="54"/>
      <c r="K11" s="53"/>
    </row>
    <row r="12" spans="1:11" ht="18.75" x14ac:dyDescent="0.25">
      <c r="A12" s="52"/>
      <c r="B12" s="51" t="s">
        <v>2</v>
      </c>
      <c r="C12" s="47">
        <f>SUM(C5:C11)</f>
        <v>50.6</v>
      </c>
      <c r="D12" s="47">
        <f>SUM(D5:D11)</f>
        <v>18.310000000000002</v>
      </c>
      <c r="E12" s="48"/>
      <c r="F12" s="50">
        <f>SUM(C12,D12)</f>
        <v>68.91</v>
      </c>
      <c r="G12" s="49"/>
      <c r="H12" s="47">
        <f>SUM(H5:H11)</f>
        <v>68.910000000000011</v>
      </c>
      <c r="I12" s="48"/>
      <c r="J12" s="47">
        <f>SUM(J5:J11)</f>
        <v>0</v>
      </c>
      <c r="K12" s="46"/>
    </row>
    <row r="13" spans="1:11" ht="18.75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8.75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9.5" x14ac:dyDescent="0.35">
      <c r="A15" s="41"/>
      <c r="B15" s="45" t="s">
        <v>19</v>
      </c>
      <c r="C15" s="41"/>
      <c r="D15" s="41"/>
      <c r="E15" s="41"/>
      <c r="F15" s="44"/>
      <c r="G15" s="173" t="s">
        <v>57</v>
      </c>
      <c r="H15" s="174"/>
      <c r="I15" s="41"/>
      <c r="J15" s="41"/>
      <c r="K15" s="41"/>
    </row>
    <row r="16" spans="1:11" ht="19.5" x14ac:dyDescent="0.35">
      <c r="A16" s="41"/>
      <c r="B16" s="45"/>
      <c r="C16" s="41"/>
      <c r="D16" s="41"/>
      <c r="E16" s="41"/>
      <c r="F16" s="43" t="s">
        <v>0</v>
      </c>
      <c r="G16" s="42"/>
      <c r="H16" s="42"/>
      <c r="I16" s="41"/>
      <c r="J16" s="41"/>
      <c r="K16" s="41"/>
    </row>
    <row r="17" spans="1:11" ht="19.5" x14ac:dyDescent="0.35">
      <c r="A17" s="41"/>
      <c r="B17" s="45" t="s">
        <v>1</v>
      </c>
      <c r="C17" s="41"/>
      <c r="D17" s="41"/>
      <c r="E17" s="41"/>
      <c r="F17" s="44"/>
      <c r="G17" s="173" t="s">
        <v>56</v>
      </c>
      <c r="H17" s="174"/>
      <c r="I17" s="41"/>
      <c r="J17" s="41"/>
      <c r="K17" s="41"/>
    </row>
    <row r="18" spans="1:11" ht="18.75" x14ac:dyDescent="0.3">
      <c r="A18" s="41"/>
      <c r="B18" s="41"/>
      <c r="C18" s="41"/>
      <c r="D18" s="41"/>
      <c r="E18" s="41"/>
      <c r="F18" s="43" t="s">
        <v>0</v>
      </c>
      <c r="G18" s="42"/>
      <c r="H18" s="42"/>
      <c r="I18" s="41"/>
      <c r="J18" s="41"/>
      <c r="K18" s="41"/>
    </row>
  </sheetData>
  <mergeCells count="10">
    <mergeCell ref="K3:K4"/>
    <mergeCell ref="A2:K2"/>
    <mergeCell ref="B1:J1"/>
    <mergeCell ref="C3:E3"/>
    <mergeCell ref="G17:H17"/>
    <mergeCell ref="G15:H1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80" zoomScaleNormal="80" zoomScaleSheetLayoutView="75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1" style="1" customWidth="1"/>
    <col min="10" max="10" width="14" style="1" customWidth="1"/>
    <col min="11" max="11" width="22.28515625" style="1" customWidth="1"/>
    <col min="12" max="12" width="0" style="1" hidden="1" customWidth="1"/>
    <col min="13" max="16384" width="9.140625" style="1"/>
  </cols>
  <sheetData>
    <row r="1" spans="1:11" ht="78" customHeight="1" x14ac:dyDescent="0.25">
      <c r="A1" s="27"/>
      <c r="B1" s="163" t="s">
        <v>83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x14ac:dyDescent="0.25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0" customHeight="1" x14ac:dyDescent="0.25">
      <c r="A4" s="168"/>
      <c r="B4" s="168"/>
      <c r="C4" s="24" t="s">
        <v>11</v>
      </c>
      <c r="D4" s="24" t="s">
        <v>10</v>
      </c>
      <c r="E4" s="24" t="s">
        <v>82</v>
      </c>
      <c r="F4" s="165"/>
      <c r="G4" s="25" t="s">
        <v>8</v>
      </c>
      <c r="H4" s="24" t="s">
        <v>6</v>
      </c>
      <c r="I4" s="24" t="s">
        <v>81</v>
      </c>
      <c r="J4" s="24" t="s">
        <v>6</v>
      </c>
      <c r="K4" s="161"/>
    </row>
    <row r="5" spans="1:11" ht="15.75" x14ac:dyDescent="0.25">
      <c r="A5" s="22">
        <v>1</v>
      </c>
      <c r="B5" s="20" t="s">
        <v>4</v>
      </c>
      <c r="C5" s="18">
        <f>60940/1000</f>
        <v>60.94</v>
      </c>
      <c r="D5" s="18"/>
      <c r="E5" s="19"/>
      <c r="F5" s="16">
        <f>SUM(C5,D5)</f>
        <v>60.94</v>
      </c>
      <c r="G5" s="62">
        <v>2210</v>
      </c>
      <c r="H5" s="18">
        <f>8220/1000</f>
        <v>8.2200000000000006</v>
      </c>
      <c r="I5" s="23" t="s">
        <v>80</v>
      </c>
      <c r="J5" s="18"/>
      <c r="K5" s="13"/>
    </row>
    <row r="6" spans="1:11" ht="15.75" x14ac:dyDescent="0.25">
      <c r="A6" s="22"/>
      <c r="B6" s="20"/>
      <c r="C6" s="18"/>
      <c r="D6" s="18"/>
      <c r="E6" s="19"/>
      <c r="F6" s="16"/>
      <c r="G6" s="62">
        <v>2210</v>
      </c>
      <c r="H6" s="18">
        <f>7585/1000</f>
        <v>7.585</v>
      </c>
      <c r="I6" s="23" t="s">
        <v>79</v>
      </c>
      <c r="J6" s="18"/>
      <c r="K6" s="13"/>
    </row>
    <row r="7" spans="1:11" ht="15.75" x14ac:dyDescent="0.25">
      <c r="A7" s="22"/>
      <c r="B7" s="20"/>
      <c r="C7" s="18"/>
      <c r="D7" s="18"/>
      <c r="E7" s="19"/>
      <c r="F7" s="16"/>
      <c r="G7" s="62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ref="F8:F18" si="0">SUM(C8,D8)</f>
        <v>0</v>
      </c>
      <c r="G8" s="62">
        <v>2240</v>
      </c>
      <c r="H8" s="18">
        <f>3751.83/1000</f>
        <v>3.75183</v>
      </c>
      <c r="I8" s="23" t="s">
        <v>78</v>
      </c>
      <c r="J8" s="18"/>
      <c r="K8" s="13"/>
    </row>
    <row r="9" spans="1:11" ht="25.5" customHeight="1" x14ac:dyDescent="0.25">
      <c r="A9" s="22"/>
      <c r="B9" s="20"/>
      <c r="C9" s="18"/>
      <c r="D9" s="18"/>
      <c r="E9" s="19"/>
      <c r="F9" s="16">
        <f t="shared" si="0"/>
        <v>0</v>
      </c>
      <c r="G9" s="21">
        <v>2240</v>
      </c>
      <c r="H9" s="65">
        <f>3900/1000</f>
        <v>3.9</v>
      </c>
      <c r="I9" s="63" t="s">
        <v>77</v>
      </c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>
        <v>2240</v>
      </c>
      <c r="H10" s="18">
        <f>600/1000</f>
        <v>0.6</v>
      </c>
      <c r="I10" s="64" t="s">
        <v>76</v>
      </c>
      <c r="J10" s="18"/>
      <c r="K10" s="13"/>
    </row>
    <row r="11" spans="1:11" ht="31.5" x14ac:dyDescent="0.25">
      <c r="A11" s="22"/>
      <c r="B11" s="20"/>
      <c r="C11" s="18"/>
      <c r="D11" s="18"/>
      <c r="E11" s="19"/>
      <c r="F11" s="16">
        <f t="shared" si="0"/>
        <v>0</v>
      </c>
      <c r="G11" s="62">
        <v>2240</v>
      </c>
      <c r="H11" s="18">
        <f>7500/1000</f>
        <v>7.5</v>
      </c>
      <c r="I11" s="63" t="s">
        <v>75</v>
      </c>
      <c r="J11" s="18"/>
      <c r="K11" s="13"/>
    </row>
    <row r="12" spans="1:11" ht="15.75" x14ac:dyDescent="0.25">
      <c r="A12" s="21"/>
      <c r="B12" s="20"/>
      <c r="C12" s="18"/>
      <c r="D12" s="18"/>
      <c r="E12" s="19"/>
      <c r="F12" s="16">
        <f t="shared" si="0"/>
        <v>0</v>
      </c>
      <c r="G12" s="62">
        <v>2240</v>
      </c>
      <c r="H12" s="18">
        <f>10023.25/1000</f>
        <v>10.023250000000001</v>
      </c>
      <c r="I12" s="63" t="s">
        <v>74</v>
      </c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62">
        <v>2240</v>
      </c>
      <c r="H13" s="18">
        <f>7148.28/1000</f>
        <v>7.1482799999999997</v>
      </c>
      <c r="I13" s="63" t="s">
        <v>73</v>
      </c>
      <c r="J13" s="18"/>
      <c r="K13" s="13"/>
    </row>
    <row r="14" spans="1:11" ht="15.75" x14ac:dyDescent="0.25">
      <c r="A14" s="22"/>
      <c r="B14" s="20"/>
      <c r="C14" s="18"/>
      <c r="D14" s="18"/>
      <c r="E14" s="19"/>
      <c r="F14" s="16">
        <f t="shared" si="0"/>
        <v>0</v>
      </c>
      <c r="G14" s="62">
        <v>2240</v>
      </c>
      <c r="H14" s="18"/>
      <c r="I14" s="63" t="s">
        <v>72</v>
      </c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62">
        <v>2240</v>
      </c>
      <c r="H15" s="18">
        <f>8028.22/1000</f>
        <v>8.028220000000001</v>
      </c>
      <c r="I15" s="19" t="s">
        <v>61</v>
      </c>
      <c r="J15" s="18"/>
      <c r="K15" s="13"/>
    </row>
    <row r="16" spans="1:11" ht="15.75" x14ac:dyDescent="0.25">
      <c r="A16" s="17"/>
      <c r="B16" s="12"/>
      <c r="C16" s="14"/>
      <c r="D16" s="14"/>
      <c r="E16" s="15"/>
      <c r="F16" s="16">
        <f t="shared" si="0"/>
        <v>0</v>
      </c>
      <c r="G16" s="61">
        <v>2240</v>
      </c>
      <c r="H16" s="14">
        <f>17310.03/1000</f>
        <v>17.310029999999998</v>
      </c>
      <c r="I16" s="15" t="s">
        <v>71</v>
      </c>
      <c r="J16" s="14"/>
      <c r="K16" s="13"/>
    </row>
    <row r="17" spans="1:11" ht="15.75" x14ac:dyDescent="0.25">
      <c r="A17" s="17"/>
      <c r="B17" s="12"/>
      <c r="C17" s="14"/>
      <c r="D17" s="14"/>
      <c r="E17" s="15"/>
      <c r="F17" s="16">
        <f t="shared" si="0"/>
        <v>0</v>
      </c>
      <c r="G17" s="12"/>
      <c r="H17" s="14"/>
      <c r="I17" s="15"/>
      <c r="J17" s="14"/>
      <c r="K17" s="13"/>
    </row>
    <row r="18" spans="1:11" ht="15.75" x14ac:dyDescent="0.25">
      <c r="A18" s="12"/>
      <c r="B18" s="11" t="s">
        <v>2</v>
      </c>
      <c r="C18" s="7">
        <f>SUM(C5:C17)</f>
        <v>60.94</v>
      </c>
      <c r="D18" s="7">
        <f>SUM(D5:D17)</f>
        <v>0</v>
      </c>
      <c r="E18" s="8"/>
      <c r="F18" s="10">
        <f t="shared" si="0"/>
        <v>60.94</v>
      </c>
      <c r="G18" s="9"/>
      <c r="H18" s="7">
        <f>SUM(H5:H17)</f>
        <v>74.066609999999997</v>
      </c>
      <c r="I18" s="8"/>
      <c r="J18" s="7">
        <f>SUM(J5:J17)</f>
        <v>0</v>
      </c>
      <c r="K18" s="6">
        <f>C18-H18</f>
        <v>-13.126609999999999</v>
      </c>
    </row>
    <row r="21" spans="1:11" ht="15.75" x14ac:dyDescent="0.25">
      <c r="B21" s="5" t="s">
        <v>70</v>
      </c>
      <c r="F21" s="4"/>
      <c r="G21" s="166" t="s">
        <v>69</v>
      </c>
      <c r="H21" s="167"/>
    </row>
    <row r="22" spans="1:11" x14ac:dyDescent="0.25">
      <c r="B22" s="5"/>
      <c r="F22" s="3" t="s">
        <v>0</v>
      </c>
      <c r="G22" s="2"/>
      <c r="H22" s="2"/>
    </row>
    <row r="23" spans="1:11" ht="15.75" x14ac:dyDescent="0.25">
      <c r="B23" s="5" t="s">
        <v>1</v>
      </c>
      <c r="F23" s="4"/>
      <c r="G23" s="166" t="s">
        <v>68</v>
      </c>
      <c r="H23" s="167"/>
    </row>
    <row r="24" spans="1:11" x14ac:dyDescent="0.25">
      <c r="F24" s="3" t="s">
        <v>0</v>
      </c>
      <c r="G24" s="2"/>
      <c r="H24" s="2"/>
    </row>
  </sheetData>
  <mergeCells count="10">
    <mergeCell ref="G21:H21"/>
    <mergeCell ref="G23:H23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90" zoomScaleNormal="90" workbookViewId="0">
      <selection activeCell="E12" sqref="E12"/>
    </sheetView>
  </sheetViews>
  <sheetFormatPr defaultRowHeight="15" x14ac:dyDescent="0.25"/>
  <cols>
    <col min="1" max="1" width="11.85546875" style="1" customWidth="1"/>
    <col min="2" max="2" width="24.42578125" style="1" customWidth="1"/>
    <col min="3" max="3" width="10.7109375" style="1" customWidth="1"/>
    <col min="4" max="4" width="13" style="1" customWidth="1"/>
    <col min="5" max="5" width="22.7109375" style="1" customWidth="1"/>
    <col min="6" max="6" width="12.42578125" style="1" customWidth="1"/>
    <col min="7" max="7" width="17.42578125" style="1" customWidth="1"/>
    <col min="8" max="8" width="9.140625" style="1" customWidth="1"/>
    <col min="9" max="9" width="28" style="1" customWidth="1"/>
    <col min="10" max="10" width="10.42578125" style="1" customWidth="1"/>
    <col min="11" max="11" width="16.28515625" style="1" customWidth="1"/>
    <col min="12" max="16384" width="9.140625" style="1"/>
  </cols>
  <sheetData>
    <row r="1" spans="1:11" ht="0.75" customHeight="1" x14ac:dyDescent="0.25"/>
    <row r="2" spans="1:11" hidden="1" x14ac:dyDescent="0.25"/>
    <row r="3" spans="1:11" ht="21" x14ac:dyDescent="0.35">
      <c r="A3" s="176" t="s">
        <v>125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21" x14ac:dyDescent="0.35">
      <c r="A4" s="176" t="s">
        <v>124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1" ht="21" x14ac:dyDescent="0.35">
      <c r="A5" s="176" t="s">
        <v>123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</row>
    <row r="6" spans="1:11" ht="20.25" customHeight="1" x14ac:dyDescent="0.35">
      <c r="A6" s="176" t="s">
        <v>122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1" hidden="1" x14ac:dyDescent="0.25"/>
    <row r="8" spans="1:11" ht="39" customHeight="1" x14ac:dyDescent="0.25">
      <c r="A8" s="177" t="s">
        <v>121</v>
      </c>
      <c r="B8" s="179" t="s">
        <v>120</v>
      </c>
      <c r="C8" s="181" t="s">
        <v>119</v>
      </c>
      <c r="D8" s="182"/>
      <c r="E8" s="183"/>
      <c r="F8" s="179" t="s">
        <v>118</v>
      </c>
      <c r="G8" s="181" t="s">
        <v>117</v>
      </c>
      <c r="H8" s="182"/>
      <c r="I8" s="182"/>
      <c r="J8" s="183"/>
      <c r="K8" s="179" t="s">
        <v>116</v>
      </c>
    </row>
    <row r="9" spans="1:11" ht="121.5" customHeight="1" x14ac:dyDescent="0.25">
      <c r="A9" s="178"/>
      <c r="B9" s="180"/>
      <c r="C9" s="91" t="s">
        <v>115</v>
      </c>
      <c r="D9" s="91" t="s">
        <v>114</v>
      </c>
      <c r="E9" s="24" t="s">
        <v>9</v>
      </c>
      <c r="F9" s="180"/>
      <c r="G9" s="90" t="s">
        <v>113</v>
      </c>
      <c r="H9" s="90" t="s">
        <v>112</v>
      </c>
      <c r="I9" s="24" t="s">
        <v>7</v>
      </c>
      <c r="J9" s="90" t="s">
        <v>112</v>
      </c>
      <c r="K9" s="180"/>
    </row>
    <row r="10" spans="1:11" ht="23.25" customHeight="1" x14ac:dyDescent="0.3">
      <c r="A10" s="177" t="s">
        <v>111</v>
      </c>
      <c r="B10" s="76" t="s">
        <v>54</v>
      </c>
      <c r="C10" s="76">
        <v>116.2</v>
      </c>
      <c r="D10" s="76"/>
      <c r="E10" s="76"/>
      <c r="F10" s="76">
        <f>C10+D10</f>
        <v>116.2</v>
      </c>
      <c r="G10" s="76">
        <v>2111</v>
      </c>
      <c r="H10" s="78">
        <v>21.9</v>
      </c>
      <c r="I10" s="76" t="s">
        <v>101</v>
      </c>
      <c r="J10" s="78">
        <f t="shared" ref="J10:J18" si="0">H10</f>
        <v>21.9</v>
      </c>
      <c r="K10" s="89"/>
    </row>
    <row r="11" spans="1:11" ht="36" customHeight="1" x14ac:dyDescent="0.3">
      <c r="A11" s="184"/>
      <c r="B11" s="89"/>
      <c r="C11" s="89"/>
      <c r="D11" s="89"/>
      <c r="E11" s="89"/>
      <c r="F11" s="89">
        <f>C11+D11</f>
        <v>0</v>
      </c>
      <c r="G11" s="76">
        <v>2120</v>
      </c>
      <c r="H11" s="78">
        <v>5</v>
      </c>
      <c r="I11" s="79" t="s">
        <v>110</v>
      </c>
      <c r="J11" s="78">
        <f t="shared" si="0"/>
        <v>5</v>
      </c>
      <c r="K11" s="88"/>
    </row>
    <row r="12" spans="1:11" ht="63.75" customHeight="1" x14ac:dyDescent="0.3">
      <c r="A12" s="184"/>
      <c r="B12" s="89"/>
      <c r="C12" s="89"/>
      <c r="D12" s="89"/>
      <c r="E12" s="89"/>
      <c r="F12" s="89"/>
      <c r="G12" s="76">
        <v>2210</v>
      </c>
      <c r="H12" s="78">
        <v>4.9000000000000004</v>
      </c>
      <c r="I12" s="82" t="s">
        <v>109</v>
      </c>
      <c r="J12" s="78">
        <f t="shared" si="0"/>
        <v>4.9000000000000004</v>
      </c>
      <c r="K12" s="88"/>
    </row>
    <row r="13" spans="1:11" ht="56.25" customHeight="1" x14ac:dyDescent="0.3">
      <c r="A13" s="184"/>
      <c r="B13" s="89"/>
      <c r="C13" s="89"/>
      <c r="D13" s="89"/>
      <c r="E13" s="89"/>
      <c r="F13" s="89"/>
      <c r="G13" s="76">
        <v>2210</v>
      </c>
      <c r="H13" s="78">
        <v>9.5</v>
      </c>
      <c r="I13" s="79" t="s">
        <v>108</v>
      </c>
      <c r="J13" s="78">
        <f t="shared" si="0"/>
        <v>9.5</v>
      </c>
      <c r="K13" s="88"/>
    </row>
    <row r="14" spans="1:11" ht="71.25" customHeight="1" x14ac:dyDescent="0.3">
      <c r="A14" s="184"/>
      <c r="B14" s="89"/>
      <c r="C14" s="89"/>
      <c r="D14" s="89"/>
      <c r="E14" s="89"/>
      <c r="F14" s="89"/>
      <c r="G14" s="76">
        <v>2220</v>
      </c>
      <c r="H14" s="78">
        <v>4</v>
      </c>
      <c r="I14" s="79" t="s">
        <v>107</v>
      </c>
      <c r="J14" s="78">
        <f t="shared" si="0"/>
        <v>4</v>
      </c>
      <c r="K14" s="88"/>
    </row>
    <row r="15" spans="1:11" ht="27.75" customHeight="1" x14ac:dyDescent="0.3">
      <c r="A15" s="184"/>
      <c r="B15" s="89"/>
      <c r="C15" s="89"/>
      <c r="D15" s="89"/>
      <c r="E15" s="89"/>
      <c r="F15" s="89"/>
      <c r="G15" s="76">
        <v>2220</v>
      </c>
      <c r="H15" s="78">
        <v>15.4</v>
      </c>
      <c r="I15" s="79" t="s">
        <v>100</v>
      </c>
      <c r="J15" s="78">
        <f t="shared" si="0"/>
        <v>15.4</v>
      </c>
      <c r="K15" s="88"/>
    </row>
    <row r="16" spans="1:11" ht="55.5" customHeight="1" x14ac:dyDescent="0.3">
      <c r="A16" s="184"/>
      <c r="B16" s="89"/>
      <c r="C16" s="89"/>
      <c r="D16" s="89"/>
      <c r="E16" s="89"/>
      <c r="F16" s="89"/>
      <c r="G16" s="76">
        <v>2220</v>
      </c>
      <c r="H16" s="78">
        <v>2.2000000000000002</v>
      </c>
      <c r="I16" s="79" t="s">
        <v>106</v>
      </c>
      <c r="J16" s="78">
        <f t="shared" si="0"/>
        <v>2.2000000000000002</v>
      </c>
      <c r="K16" s="88"/>
    </row>
    <row r="17" spans="1:11" ht="51.75" customHeight="1" x14ac:dyDescent="0.3">
      <c r="A17" s="184"/>
      <c r="B17" s="89"/>
      <c r="C17" s="89"/>
      <c r="D17" s="89"/>
      <c r="E17" s="89"/>
      <c r="F17" s="89"/>
      <c r="G17" s="76">
        <v>2240</v>
      </c>
      <c r="H17" s="78">
        <v>6.7</v>
      </c>
      <c r="I17" s="82" t="s">
        <v>105</v>
      </c>
      <c r="J17" s="78">
        <f t="shared" si="0"/>
        <v>6.7</v>
      </c>
      <c r="K17" s="88"/>
    </row>
    <row r="18" spans="1:11" ht="52.5" customHeight="1" x14ac:dyDescent="0.3">
      <c r="A18" s="184"/>
      <c r="B18" s="89"/>
      <c r="C18" s="89"/>
      <c r="D18" s="89"/>
      <c r="E18" s="89"/>
      <c r="F18" s="89"/>
      <c r="G18" s="76">
        <v>3110</v>
      </c>
      <c r="H18" s="78">
        <v>18.600000000000001</v>
      </c>
      <c r="I18" s="82" t="s">
        <v>104</v>
      </c>
      <c r="J18" s="78">
        <f t="shared" si="0"/>
        <v>18.600000000000001</v>
      </c>
      <c r="K18" s="88"/>
    </row>
    <row r="19" spans="1:11" ht="48.75" customHeight="1" x14ac:dyDescent="0.3">
      <c r="A19" s="77" t="s">
        <v>103</v>
      </c>
      <c r="B19" s="87"/>
      <c r="C19" s="86">
        <f>C10+C11</f>
        <v>116.2</v>
      </c>
      <c r="D19" s="86">
        <f>D10+D11</f>
        <v>0</v>
      </c>
      <c r="E19" s="86"/>
      <c r="F19" s="86">
        <f>F10+F11</f>
        <v>116.2</v>
      </c>
      <c r="G19" s="86"/>
      <c r="H19" s="75">
        <f>H10+H11+H12+H13+H14+H15+H16+H17+H18</f>
        <v>88.199999999999989</v>
      </c>
      <c r="I19" s="75"/>
      <c r="J19" s="75">
        <f>J10+J11+J12+J13+J14+J15+J16+J17+J18</f>
        <v>88.199999999999989</v>
      </c>
      <c r="K19" s="75">
        <f>F19-J19</f>
        <v>28.000000000000014</v>
      </c>
    </row>
    <row r="20" spans="1:11" ht="29.25" customHeight="1" x14ac:dyDescent="0.3">
      <c r="A20" s="177" t="s">
        <v>102</v>
      </c>
      <c r="B20" s="76" t="s">
        <v>54</v>
      </c>
      <c r="C20" s="85">
        <v>100</v>
      </c>
      <c r="D20" s="85"/>
      <c r="E20" s="85"/>
      <c r="F20" s="85">
        <f>C20+D20</f>
        <v>100</v>
      </c>
      <c r="G20" s="84">
        <v>2111</v>
      </c>
      <c r="H20" s="83">
        <v>8.4</v>
      </c>
      <c r="I20" s="76" t="s">
        <v>101</v>
      </c>
      <c r="J20" s="83">
        <v>8.4</v>
      </c>
      <c r="K20" s="75"/>
    </row>
    <row r="21" spans="1:11" ht="27.75" customHeight="1" x14ac:dyDescent="0.3">
      <c r="A21" s="184"/>
      <c r="B21" s="76"/>
      <c r="C21" s="76"/>
      <c r="D21" s="76"/>
      <c r="E21" s="76"/>
      <c r="F21" s="76"/>
      <c r="G21" s="76">
        <v>2220</v>
      </c>
      <c r="H21" s="76">
        <v>36.1</v>
      </c>
      <c r="I21" s="79" t="s">
        <v>100</v>
      </c>
      <c r="J21" s="76">
        <v>36.1</v>
      </c>
      <c r="K21" s="75"/>
    </row>
    <row r="22" spans="1:11" ht="38.25" customHeight="1" x14ac:dyDescent="0.3">
      <c r="A22" s="184"/>
      <c r="B22" s="76"/>
      <c r="C22" s="76"/>
      <c r="D22" s="76"/>
      <c r="E22" s="76"/>
      <c r="F22" s="76"/>
      <c r="G22" s="76">
        <v>2220</v>
      </c>
      <c r="H22" s="78">
        <v>10</v>
      </c>
      <c r="I22" s="79" t="s">
        <v>99</v>
      </c>
      <c r="J22" s="78">
        <v>10</v>
      </c>
      <c r="K22" s="75"/>
    </row>
    <row r="23" spans="1:11" ht="51" customHeight="1" x14ac:dyDescent="0.3">
      <c r="A23" s="184"/>
      <c r="B23" s="76"/>
      <c r="C23" s="76"/>
      <c r="D23" s="76"/>
      <c r="E23" s="76"/>
      <c r="F23" s="76"/>
      <c r="G23" s="76">
        <v>2240</v>
      </c>
      <c r="H23" s="76">
        <v>6.6</v>
      </c>
      <c r="I23" s="82" t="s">
        <v>98</v>
      </c>
      <c r="J23" s="76">
        <v>6.6</v>
      </c>
      <c r="K23" s="75"/>
    </row>
    <row r="24" spans="1:11" ht="49.5" customHeight="1" x14ac:dyDescent="0.3">
      <c r="A24" s="178"/>
      <c r="B24" s="76"/>
      <c r="C24" s="76"/>
      <c r="D24" s="76"/>
      <c r="E24" s="76"/>
      <c r="F24" s="76"/>
      <c r="G24" s="76">
        <v>2240</v>
      </c>
      <c r="H24" s="76">
        <v>1.2</v>
      </c>
      <c r="I24" s="82" t="s">
        <v>97</v>
      </c>
      <c r="J24" s="76">
        <v>1.2</v>
      </c>
      <c r="K24" s="75"/>
    </row>
    <row r="25" spans="1:11" ht="51.75" customHeight="1" x14ac:dyDescent="0.3">
      <c r="A25" s="77" t="s">
        <v>96</v>
      </c>
      <c r="B25" s="76"/>
      <c r="C25" s="72">
        <f>C20+C21+C22+C23+C24</f>
        <v>100</v>
      </c>
      <c r="D25" s="72"/>
      <c r="E25" s="72"/>
      <c r="F25" s="72">
        <f>F20+F21+F22+F23+F24</f>
        <v>100</v>
      </c>
      <c r="G25" s="81"/>
      <c r="H25" s="80">
        <f>H20+H21+H22+H23+H24</f>
        <v>62.300000000000004</v>
      </c>
      <c r="I25" s="80"/>
      <c r="J25" s="80">
        <f>J20+J21+J22+J23+J24</f>
        <v>62.300000000000004</v>
      </c>
      <c r="K25" s="75">
        <f>F25-J25</f>
        <v>37.699999999999996</v>
      </c>
    </row>
    <row r="26" spans="1:11" ht="26.25" customHeight="1" x14ac:dyDescent="0.3">
      <c r="A26" s="177" t="s">
        <v>95</v>
      </c>
      <c r="B26" s="76" t="s">
        <v>54</v>
      </c>
      <c r="C26" s="76">
        <v>72.5</v>
      </c>
      <c r="D26" s="76"/>
      <c r="E26" s="76"/>
      <c r="F26" s="76">
        <f>C26+D26+E26</f>
        <v>72.5</v>
      </c>
      <c r="G26" s="76">
        <v>2220</v>
      </c>
      <c r="H26" s="76">
        <v>9.6</v>
      </c>
      <c r="I26" s="76" t="s">
        <v>94</v>
      </c>
      <c r="J26" s="76">
        <f>H26</f>
        <v>9.6</v>
      </c>
      <c r="K26" s="75"/>
    </row>
    <row r="27" spans="1:11" ht="44.25" customHeight="1" x14ac:dyDescent="0.3">
      <c r="A27" s="184"/>
      <c r="B27" s="76"/>
      <c r="C27" s="76"/>
      <c r="D27" s="76"/>
      <c r="E27" s="76"/>
      <c r="F27" s="76"/>
      <c r="G27" s="76">
        <v>2220</v>
      </c>
      <c r="H27" s="78">
        <v>7</v>
      </c>
      <c r="I27" s="79" t="s">
        <v>93</v>
      </c>
      <c r="J27" s="78">
        <f>H27</f>
        <v>7</v>
      </c>
      <c r="K27" s="75"/>
    </row>
    <row r="28" spans="1:11" ht="37.5" customHeight="1" x14ac:dyDescent="0.3">
      <c r="A28" s="184"/>
      <c r="B28" s="76"/>
      <c r="C28" s="76"/>
      <c r="D28" s="76"/>
      <c r="E28" s="76"/>
      <c r="F28" s="76"/>
      <c r="G28" s="76">
        <v>2220</v>
      </c>
      <c r="H28" s="78">
        <v>50.4</v>
      </c>
      <c r="I28" s="79" t="s">
        <v>92</v>
      </c>
      <c r="J28" s="78">
        <f>H28</f>
        <v>50.4</v>
      </c>
      <c r="K28" s="75"/>
    </row>
    <row r="29" spans="1:11" ht="51" customHeight="1" x14ac:dyDescent="0.3">
      <c r="A29" s="77" t="s">
        <v>91</v>
      </c>
      <c r="B29" s="76"/>
      <c r="C29" s="73">
        <f>C26+C27+C28</f>
        <v>72.5</v>
      </c>
      <c r="D29" s="73"/>
      <c r="E29" s="73"/>
      <c r="F29" s="73">
        <f>F26+F27+F28</f>
        <v>72.5</v>
      </c>
      <c r="G29" s="73"/>
      <c r="H29" s="71">
        <f>H26+H27+H28</f>
        <v>67</v>
      </c>
      <c r="I29" s="73"/>
      <c r="J29" s="71">
        <f>J26+J27+J28</f>
        <v>67</v>
      </c>
      <c r="K29" s="75">
        <f>F29-J29</f>
        <v>5.5</v>
      </c>
    </row>
    <row r="30" spans="1:11" ht="51" customHeight="1" x14ac:dyDescent="0.3">
      <c r="A30" s="77" t="s">
        <v>90</v>
      </c>
      <c r="B30" s="76" t="s">
        <v>54</v>
      </c>
      <c r="C30" s="76">
        <v>87.9</v>
      </c>
      <c r="D30" s="76"/>
      <c r="E30" s="76"/>
      <c r="F30" s="76">
        <f>C30</f>
        <v>87.9</v>
      </c>
      <c r="G30" s="73"/>
      <c r="H30" s="71"/>
      <c r="I30" s="73"/>
      <c r="J30" s="71"/>
      <c r="K30" s="75"/>
    </row>
    <row r="31" spans="1:11" ht="51" customHeight="1" x14ac:dyDescent="0.3">
      <c r="A31" s="77" t="s">
        <v>89</v>
      </c>
      <c r="B31" s="76"/>
      <c r="C31" s="73">
        <f>C30</f>
        <v>87.9</v>
      </c>
      <c r="D31" s="73"/>
      <c r="E31" s="73"/>
      <c r="F31" s="73">
        <f>F30</f>
        <v>87.9</v>
      </c>
      <c r="G31" s="73"/>
      <c r="H31" s="73">
        <f>H30</f>
        <v>0</v>
      </c>
      <c r="I31" s="73"/>
      <c r="J31" s="73">
        <f>J30</f>
        <v>0</v>
      </c>
      <c r="K31" s="75">
        <f>F31-J31</f>
        <v>87.9</v>
      </c>
    </row>
    <row r="32" spans="1:11" ht="56.25" customHeight="1" x14ac:dyDescent="0.3">
      <c r="A32" s="74" t="s">
        <v>88</v>
      </c>
      <c r="B32" s="73"/>
      <c r="C32" s="72">
        <f>C19+C25+C29+C31</f>
        <v>376.6</v>
      </c>
      <c r="D32" s="72">
        <f>D19+D25+D29+D31</f>
        <v>0</v>
      </c>
      <c r="E32" s="72">
        <f>E19+E25+E29+E31</f>
        <v>0</v>
      </c>
      <c r="F32" s="72">
        <f>F19+F25+F29+F31</f>
        <v>376.6</v>
      </c>
      <c r="G32" s="72"/>
      <c r="H32" s="72">
        <f>H19+H25+H29+H31</f>
        <v>217.5</v>
      </c>
      <c r="I32" s="72"/>
      <c r="J32" s="72">
        <f>J19+J25+J29+J31</f>
        <v>217.5</v>
      </c>
      <c r="K32" s="71">
        <f>K19+K25+K29+K31</f>
        <v>159.10000000000002</v>
      </c>
    </row>
    <row r="33" spans="1:12" ht="24" customHeight="1" x14ac:dyDescent="0.25">
      <c r="A33" s="70" t="s">
        <v>87</v>
      </c>
      <c r="B33" s="69"/>
      <c r="C33" s="69"/>
      <c r="D33" s="69"/>
      <c r="E33" s="69"/>
      <c r="F33" s="69"/>
      <c r="G33" s="69"/>
      <c r="H33" s="69"/>
      <c r="I33" s="69"/>
      <c r="J33" s="69"/>
      <c r="K33" s="68"/>
    </row>
    <row r="34" spans="1:12" ht="23.25" customHeight="1" x14ac:dyDescent="0.25">
      <c r="A34" s="67" t="s">
        <v>86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 ht="27.75" customHeight="1" x14ac:dyDescent="0.25">
      <c r="B35" s="5" t="s">
        <v>19</v>
      </c>
      <c r="F35" s="4"/>
      <c r="G35" s="166" t="s">
        <v>85</v>
      </c>
      <c r="H35" s="167"/>
    </row>
    <row r="36" spans="1:12" x14ac:dyDescent="0.25">
      <c r="B36" s="5"/>
      <c r="F36" s="3" t="s">
        <v>0</v>
      </c>
      <c r="G36" s="2"/>
      <c r="H36" s="2"/>
    </row>
    <row r="37" spans="1:12" ht="15.75" x14ac:dyDescent="0.25">
      <c r="B37" s="5" t="s">
        <v>1</v>
      </c>
      <c r="F37" s="4"/>
      <c r="G37" s="166" t="s">
        <v>84</v>
      </c>
      <c r="H37" s="167"/>
    </row>
    <row r="38" spans="1:12" x14ac:dyDescent="0.25">
      <c r="F38" s="3" t="s">
        <v>0</v>
      </c>
      <c r="G38" s="2"/>
      <c r="H38" s="2"/>
    </row>
  </sheetData>
  <mergeCells count="15">
    <mergeCell ref="G37:H37"/>
    <mergeCell ref="A3:K3"/>
    <mergeCell ref="A4:K4"/>
    <mergeCell ref="A5:K5"/>
    <mergeCell ref="A6:K6"/>
    <mergeCell ref="A8:A9"/>
    <mergeCell ref="B8:B9"/>
    <mergeCell ref="C8:E8"/>
    <mergeCell ref="F8:F9"/>
    <mergeCell ref="G8:J8"/>
    <mergeCell ref="K8:K9"/>
    <mergeCell ref="A10:A18"/>
    <mergeCell ref="A20:A24"/>
    <mergeCell ref="A26:A28"/>
    <mergeCell ref="G35:H35"/>
  </mergeCells>
  <pageMargins left="0" right="0" top="0" bottom="0" header="0.31496062992125984" footer="0.31496062992125984"/>
  <pageSetup paperSize="9" scale="7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80" zoomScaleNormal="80" zoomScaleSheetLayoutView="80" workbookViewId="0">
      <selection activeCell="E4" sqref="E4"/>
    </sheetView>
  </sheetViews>
  <sheetFormatPr defaultRowHeight="15" x14ac:dyDescent="0.25"/>
  <cols>
    <col min="1" max="1" width="7.28515625" style="1" customWidth="1"/>
    <col min="2" max="2" width="32.7109375" style="1" customWidth="1"/>
    <col min="3" max="3" width="16.28515625" style="1" customWidth="1"/>
    <col min="4" max="4" width="13.5703125" style="1" customWidth="1"/>
    <col min="5" max="5" width="39.425781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2.5703125" style="1" customWidth="1"/>
    <col min="10" max="10" width="14" style="1" customWidth="1"/>
    <col min="11" max="11" width="26.28515625" style="1" customWidth="1"/>
    <col min="12" max="16384" width="9.140625" style="1"/>
  </cols>
  <sheetData>
    <row r="1" spans="1:11" ht="61.5" customHeight="1" x14ac:dyDescent="0.25">
      <c r="A1" s="27"/>
      <c r="B1" s="163" t="s">
        <v>134</v>
      </c>
      <c r="C1" s="164"/>
      <c r="D1" s="164"/>
      <c r="E1" s="164"/>
      <c r="F1" s="164"/>
      <c r="G1" s="164"/>
      <c r="H1" s="164"/>
      <c r="I1" s="164"/>
      <c r="J1" s="164"/>
      <c r="K1" s="27"/>
    </row>
    <row r="2" spans="1:11" ht="31.5" customHeight="1" x14ac:dyDescent="0.25">
      <c r="A2" s="185" t="s">
        <v>133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33" customHeight="1" x14ac:dyDescent="0.25">
      <c r="A3" s="168" t="s">
        <v>17</v>
      </c>
      <c r="B3" s="168" t="s">
        <v>16</v>
      </c>
      <c r="C3" s="165" t="s">
        <v>15</v>
      </c>
      <c r="D3" s="165"/>
      <c r="E3" s="165"/>
      <c r="F3" s="165" t="s">
        <v>14</v>
      </c>
      <c r="G3" s="165" t="s">
        <v>13</v>
      </c>
      <c r="H3" s="165"/>
      <c r="I3" s="165"/>
      <c r="J3" s="165"/>
      <c r="K3" s="161" t="s">
        <v>12</v>
      </c>
    </row>
    <row r="4" spans="1:11" ht="158.25" customHeight="1" x14ac:dyDescent="0.25">
      <c r="A4" s="168"/>
      <c r="B4" s="168"/>
      <c r="C4" s="24" t="s">
        <v>11</v>
      </c>
      <c r="D4" s="24" t="s">
        <v>10</v>
      </c>
      <c r="E4" s="24" t="s">
        <v>9</v>
      </c>
      <c r="F4" s="165"/>
      <c r="G4" s="25" t="s">
        <v>8</v>
      </c>
      <c r="H4" s="24" t="s">
        <v>6</v>
      </c>
      <c r="I4" s="24" t="s">
        <v>7</v>
      </c>
      <c r="J4" s="24" t="s">
        <v>6</v>
      </c>
      <c r="K4" s="161"/>
    </row>
    <row r="5" spans="1:11" ht="31.5" x14ac:dyDescent="0.25">
      <c r="A5" s="22">
        <v>1</v>
      </c>
      <c r="B5" s="20" t="s">
        <v>132</v>
      </c>
      <c r="C5" s="18"/>
      <c r="D5" s="18">
        <v>7.65</v>
      </c>
      <c r="E5" s="19" t="s">
        <v>128</v>
      </c>
      <c r="F5" s="16">
        <f t="shared" ref="F5:F48" si="0">SUM(C5,D5)</f>
        <v>7.65</v>
      </c>
      <c r="G5" s="20"/>
      <c r="H5" s="18"/>
      <c r="I5" s="23"/>
      <c r="J5" s="18"/>
      <c r="K5" s="13">
        <v>7.65</v>
      </c>
    </row>
    <row r="6" spans="1:11" ht="31.5" x14ac:dyDescent="0.25">
      <c r="A6" s="22">
        <v>2</v>
      </c>
      <c r="B6" s="92" t="s">
        <v>131</v>
      </c>
      <c r="C6" s="18"/>
      <c r="D6" s="18">
        <v>0.13</v>
      </c>
      <c r="E6" s="19" t="s">
        <v>130</v>
      </c>
      <c r="F6" s="16">
        <f t="shared" si="0"/>
        <v>0.13</v>
      </c>
      <c r="G6" s="20"/>
      <c r="H6" s="18"/>
      <c r="I6" s="23"/>
      <c r="J6" s="18"/>
      <c r="K6" s="13">
        <v>0.13</v>
      </c>
    </row>
    <row r="7" spans="1:11" ht="31.5" x14ac:dyDescent="0.25">
      <c r="A7" s="22">
        <v>3</v>
      </c>
      <c r="B7" s="20" t="s">
        <v>129</v>
      </c>
      <c r="C7" s="18"/>
      <c r="D7" s="18">
        <v>13.2</v>
      </c>
      <c r="E7" s="19" t="s">
        <v>128</v>
      </c>
      <c r="F7" s="16">
        <f t="shared" si="0"/>
        <v>13.2</v>
      </c>
      <c r="G7" s="20"/>
      <c r="H7" s="18"/>
      <c r="I7" s="23"/>
      <c r="J7" s="18"/>
      <c r="K7" s="13">
        <v>13.2</v>
      </c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2</v>
      </c>
      <c r="C48" s="7">
        <f>SUM(C5:C47)</f>
        <v>0</v>
      </c>
      <c r="D48" s="7">
        <f>SUM(D5:D47)</f>
        <v>20.98</v>
      </c>
      <c r="E48" s="8"/>
      <c r="F48" s="10">
        <f t="shared" si="0"/>
        <v>20.98</v>
      </c>
      <c r="G48" s="9"/>
      <c r="H48" s="7">
        <f>SUM(H5:H47)</f>
        <v>0</v>
      </c>
      <c r="I48" s="8"/>
      <c r="J48" s="7">
        <f>SUM(J5:J47)</f>
        <v>0</v>
      </c>
      <c r="K48" s="6">
        <f>C48+D48-H48-J48</f>
        <v>20.98</v>
      </c>
    </row>
    <row r="51" spans="2:8" ht="15.75" x14ac:dyDescent="0.25">
      <c r="B51" s="5" t="s">
        <v>70</v>
      </c>
      <c r="F51" s="4"/>
      <c r="G51" s="166" t="s">
        <v>127</v>
      </c>
      <c r="H51" s="167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1</v>
      </c>
      <c r="F53" s="4"/>
      <c r="G53" s="166" t="s">
        <v>126</v>
      </c>
      <c r="H53" s="167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B11" sqref="B11"/>
    </sheetView>
  </sheetViews>
  <sheetFormatPr defaultRowHeight="15" x14ac:dyDescent="0.25"/>
  <cols>
    <col min="1" max="1" width="8.85546875" style="1" customWidth="1"/>
    <col min="2" max="2" width="25.7109375" style="1" customWidth="1"/>
    <col min="3" max="3" width="13.140625" style="1" customWidth="1"/>
    <col min="4" max="5" width="15.85546875" style="1" customWidth="1"/>
    <col min="6" max="6" width="21.7109375" style="1" customWidth="1"/>
    <col min="7" max="7" width="12.7109375" style="1" customWidth="1"/>
    <col min="8" max="8" width="15.7109375" style="1" customWidth="1"/>
    <col min="9" max="9" width="11.140625" style="1" customWidth="1"/>
    <col min="10" max="10" width="28.28515625" style="1" customWidth="1"/>
    <col min="11" max="11" width="12.7109375" style="1" customWidth="1"/>
    <col min="12" max="12" width="12.85546875" style="1" customWidth="1"/>
    <col min="13" max="16384" width="9.140625" style="1"/>
  </cols>
  <sheetData>
    <row r="1" spans="1:12" ht="37.5" customHeight="1" x14ac:dyDescent="0.25">
      <c r="D1" s="186" t="s">
        <v>166</v>
      </c>
      <c r="E1" s="187"/>
      <c r="F1" s="187"/>
      <c r="G1" s="187"/>
      <c r="H1" s="187"/>
      <c r="I1" s="187"/>
      <c r="J1" s="187"/>
    </row>
    <row r="2" spans="1:12" x14ac:dyDescent="0.25">
      <c r="D2" s="187"/>
      <c r="E2" s="187"/>
      <c r="F2" s="187"/>
      <c r="G2" s="187"/>
      <c r="H2" s="187"/>
      <c r="I2" s="187"/>
      <c r="J2" s="187"/>
    </row>
    <row r="3" spans="1:12" ht="21" x14ac:dyDescent="0.35">
      <c r="B3" s="110" t="s">
        <v>165</v>
      </c>
      <c r="C3" s="110"/>
      <c r="D3" s="109"/>
      <c r="E3" s="109"/>
      <c r="F3" s="109"/>
      <c r="G3" s="109"/>
      <c r="H3" s="109"/>
      <c r="I3" s="108"/>
      <c r="J3" s="108"/>
    </row>
    <row r="5" spans="1:12" ht="46.5" customHeight="1" x14ac:dyDescent="0.25">
      <c r="A5" s="179" t="s">
        <v>164</v>
      </c>
      <c r="B5" s="179" t="s">
        <v>163</v>
      </c>
      <c r="C5" s="179" t="s">
        <v>162</v>
      </c>
      <c r="D5" s="188" t="s">
        <v>161</v>
      </c>
      <c r="E5" s="189"/>
      <c r="F5" s="190"/>
      <c r="G5" s="179" t="s">
        <v>160</v>
      </c>
      <c r="H5" s="191" t="s">
        <v>159</v>
      </c>
      <c r="I5" s="192"/>
      <c r="J5" s="192"/>
      <c r="K5" s="193"/>
      <c r="L5" s="179" t="s">
        <v>158</v>
      </c>
    </row>
    <row r="6" spans="1:12" ht="88.5" customHeight="1" x14ac:dyDescent="0.25">
      <c r="A6" s="180"/>
      <c r="B6" s="180"/>
      <c r="C6" s="180"/>
      <c r="D6" s="91" t="s">
        <v>157</v>
      </c>
      <c r="E6" s="91" t="s">
        <v>156</v>
      </c>
      <c r="F6" s="91" t="s">
        <v>155</v>
      </c>
      <c r="G6" s="180"/>
      <c r="H6" s="107" t="s">
        <v>154</v>
      </c>
      <c r="I6" s="107" t="s">
        <v>152</v>
      </c>
      <c r="J6" s="107" t="s">
        <v>153</v>
      </c>
      <c r="K6" s="107" t="s">
        <v>152</v>
      </c>
      <c r="L6" s="180"/>
    </row>
    <row r="7" spans="1:12" ht="29.25" customHeight="1" x14ac:dyDescent="0.25">
      <c r="A7" s="89">
        <v>1</v>
      </c>
      <c r="B7" s="89" t="s">
        <v>151</v>
      </c>
      <c r="C7" s="89">
        <v>4.3710000000000004</v>
      </c>
      <c r="D7" s="106">
        <v>62.097000000000001</v>
      </c>
      <c r="E7" s="89"/>
      <c r="F7" s="104"/>
      <c r="G7" s="105">
        <f>D7+C7</f>
        <v>66.468000000000004</v>
      </c>
      <c r="H7" s="102">
        <v>2210</v>
      </c>
      <c r="I7" s="96">
        <f>K7+K8+K11+K9+K10</f>
        <v>16.055</v>
      </c>
      <c r="J7" s="81" t="s">
        <v>150</v>
      </c>
      <c r="K7" s="103">
        <v>1.1399999999999999</v>
      </c>
      <c r="L7" s="95"/>
    </row>
    <row r="8" spans="1:12" ht="15.75" x14ac:dyDescent="0.25">
      <c r="A8" s="89">
        <v>2</v>
      </c>
      <c r="B8" s="89"/>
      <c r="C8" s="81"/>
      <c r="D8" s="81"/>
      <c r="E8" s="89"/>
      <c r="F8" s="104"/>
      <c r="G8" s="95"/>
      <c r="H8" s="102"/>
      <c r="I8" s="101"/>
      <c r="J8" s="81" t="s">
        <v>149</v>
      </c>
      <c r="K8" s="103">
        <v>7.37</v>
      </c>
      <c r="L8" s="95"/>
    </row>
    <row r="9" spans="1:12" ht="15.75" x14ac:dyDescent="0.25">
      <c r="A9" s="89"/>
      <c r="B9" s="89"/>
      <c r="C9" s="81"/>
      <c r="D9" s="81"/>
      <c r="E9" s="89"/>
      <c r="F9" s="104"/>
      <c r="G9" s="95"/>
      <c r="H9" s="102"/>
      <c r="I9" s="101"/>
      <c r="J9" s="81" t="s">
        <v>148</v>
      </c>
      <c r="K9" s="103">
        <v>0.87</v>
      </c>
      <c r="L9" s="95"/>
    </row>
    <row r="10" spans="1:12" ht="15.75" x14ac:dyDescent="0.25">
      <c r="A10" s="89"/>
      <c r="B10" s="89"/>
      <c r="C10" s="81"/>
      <c r="D10" s="81"/>
      <c r="E10" s="89"/>
      <c r="F10" s="104"/>
      <c r="G10" s="95"/>
      <c r="H10" s="102"/>
      <c r="I10" s="101"/>
      <c r="J10" s="81" t="s">
        <v>147</v>
      </c>
      <c r="K10" s="103">
        <v>1.2</v>
      </c>
      <c r="L10" s="95"/>
    </row>
    <row r="11" spans="1:12" ht="15.75" x14ac:dyDescent="0.25">
      <c r="A11" s="89">
        <v>3</v>
      </c>
      <c r="B11" s="100"/>
      <c r="C11" s="81"/>
      <c r="D11" s="81"/>
      <c r="E11" s="89"/>
      <c r="F11" s="81"/>
      <c r="G11" s="95"/>
      <c r="H11" s="102"/>
      <c r="I11" s="101"/>
      <c r="J11" s="100" t="s">
        <v>146</v>
      </c>
      <c r="K11" s="103">
        <v>5.4749999999999996</v>
      </c>
      <c r="L11" s="95"/>
    </row>
    <row r="12" spans="1:12" ht="15.75" x14ac:dyDescent="0.25">
      <c r="A12" s="89">
        <v>7</v>
      </c>
      <c r="B12" s="81"/>
      <c r="C12" s="81"/>
      <c r="D12" s="81"/>
      <c r="E12" s="81"/>
      <c r="F12" s="81"/>
      <c r="G12" s="95"/>
      <c r="H12" s="102">
        <v>2220</v>
      </c>
      <c r="I12" s="96">
        <f>K12</f>
        <v>7</v>
      </c>
      <c r="J12" s="81" t="s">
        <v>145</v>
      </c>
      <c r="K12" s="99">
        <v>7</v>
      </c>
      <c r="L12" s="95"/>
    </row>
    <row r="13" spans="1:12" ht="30" x14ac:dyDescent="0.25">
      <c r="A13" s="89">
        <v>10</v>
      </c>
      <c r="B13" s="81"/>
      <c r="C13" s="81"/>
      <c r="D13" s="81"/>
      <c r="E13" s="81"/>
      <c r="F13" s="81"/>
      <c r="G13" s="95"/>
      <c r="H13" s="102">
        <v>2240</v>
      </c>
      <c r="I13" s="96">
        <f>K13+K14+K15+K16+K17+K18</f>
        <v>42.951000000000001</v>
      </c>
      <c r="J13" s="100" t="s">
        <v>144</v>
      </c>
      <c r="K13" s="99">
        <v>8.0960000000000001</v>
      </c>
      <c r="L13" s="95"/>
    </row>
    <row r="14" spans="1:12" ht="30" x14ac:dyDescent="0.25">
      <c r="A14" s="89">
        <v>11</v>
      </c>
      <c r="B14" s="81"/>
      <c r="C14" s="81"/>
      <c r="D14" s="81"/>
      <c r="E14" s="81"/>
      <c r="F14" s="81"/>
      <c r="G14" s="95"/>
      <c r="H14" s="102"/>
      <c r="I14" s="101"/>
      <c r="J14" s="100" t="s">
        <v>143</v>
      </c>
      <c r="K14" s="99">
        <v>11.256</v>
      </c>
      <c r="L14" s="95"/>
    </row>
    <row r="15" spans="1:12" ht="15.75" x14ac:dyDescent="0.25">
      <c r="A15" s="89">
        <v>12</v>
      </c>
      <c r="B15" s="81"/>
      <c r="C15" s="81"/>
      <c r="D15" s="81"/>
      <c r="E15" s="81"/>
      <c r="F15" s="81"/>
      <c r="G15" s="95"/>
      <c r="H15" s="102"/>
      <c r="I15" s="101"/>
      <c r="J15" s="100" t="s">
        <v>142</v>
      </c>
      <c r="K15" s="99">
        <v>4.3</v>
      </c>
      <c r="L15" s="95"/>
    </row>
    <row r="16" spans="1:12" ht="15.75" x14ac:dyDescent="0.25">
      <c r="A16" s="89">
        <v>15</v>
      </c>
      <c r="B16" s="81"/>
      <c r="C16" s="81"/>
      <c r="D16" s="81"/>
      <c r="E16" s="81"/>
      <c r="F16" s="81"/>
      <c r="G16" s="95"/>
      <c r="H16" s="102"/>
      <c r="I16" s="101"/>
      <c r="J16" s="100" t="s">
        <v>141</v>
      </c>
      <c r="K16" s="99">
        <v>1.2</v>
      </c>
      <c r="L16" s="95"/>
    </row>
    <row r="17" spans="1:12" ht="45" x14ac:dyDescent="0.25">
      <c r="A17" s="89"/>
      <c r="B17" s="81"/>
      <c r="C17" s="81"/>
      <c r="D17" s="81"/>
      <c r="E17" s="81"/>
      <c r="F17" s="81"/>
      <c r="G17" s="95"/>
      <c r="H17" s="102"/>
      <c r="I17" s="101"/>
      <c r="J17" s="100" t="s">
        <v>140</v>
      </c>
      <c r="K17" s="99">
        <v>15.6</v>
      </c>
      <c r="L17" s="95"/>
    </row>
    <row r="18" spans="1:12" ht="30" x14ac:dyDescent="0.25">
      <c r="A18" s="89"/>
      <c r="B18" s="81"/>
      <c r="C18" s="81"/>
      <c r="D18" s="81"/>
      <c r="E18" s="81"/>
      <c r="F18" s="81"/>
      <c r="G18" s="95"/>
      <c r="H18" s="102"/>
      <c r="I18" s="101"/>
      <c r="J18" s="100" t="s">
        <v>139</v>
      </c>
      <c r="K18" s="99">
        <v>2.4990000000000001</v>
      </c>
      <c r="L18" s="95"/>
    </row>
    <row r="19" spans="1:12" ht="24" customHeight="1" x14ac:dyDescent="0.25">
      <c r="A19" s="87" t="s">
        <v>138</v>
      </c>
      <c r="B19" s="95"/>
      <c r="C19" s="95">
        <f>C7</f>
        <v>4.3710000000000004</v>
      </c>
      <c r="D19" s="98">
        <f>D7</f>
        <v>62.097000000000001</v>
      </c>
      <c r="E19" s="97">
        <f>E8+E11</f>
        <v>0</v>
      </c>
      <c r="F19" s="95"/>
      <c r="G19" s="95">
        <f>SUM(G7:G18)</f>
        <v>66.468000000000004</v>
      </c>
      <c r="H19" s="97"/>
      <c r="I19" s="96">
        <f>I13+I7+I12</f>
        <v>66.006</v>
      </c>
      <c r="J19" s="95"/>
      <c r="K19" s="94">
        <f>SUM(K7:K18)</f>
        <v>66.006</v>
      </c>
      <c r="L19" s="94">
        <f>G19-I19</f>
        <v>0.4620000000000033</v>
      </c>
    </row>
    <row r="22" spans="1:12" ht="18.75" x14ac:dyDescent="0.3">
      <c r="A22" s="93" t="s">
        <v>137</v>
      </c>
      <c r="B22" s="93"/>
      <c r="C22" s="93"/>
      <c r="D22" s="93"/>
      <c r="E22" s="93" t="s">
        <v>136</v>
      </c>
    </row>
    <row r="23" spans="1:12" ht="18.75" x14ac:dyDescent="0.3">
      <c r="A23" s="93"/>
      <c r="B23" s="93"/>
      <c r="C23" s="93"/>
      <c r="D23" s="93"/>
      <c r="E23" s="93"/>
    </row>
    <row r="24" spans="1:12" ht="18.75" x14ac:dyDescent="0.3">
      <c r="A24" s="93"/>
      <c r="B24" s="93"/>
      <c r="C24" s="93"/>
      <c r="D24" s="93"/>
      <c r="E24" s="93"/>
    </row>
    <row r="25" spans="1:12" ht="18.75" x14ac:dyDescent="0.3">
      <c r="A25" s="93" t="s">
        <v>1</v>
      </c>
      <c r="B25" s="93"/>
      <c r="C25" s="93"/>
      <c r="D25" s="93"/>
      <c r="E25" s="93" t="s">
        <v>135</v>
      </c>
    </row>
    <row r="26" spans="1:12" ht="18.75" x14ac:dyDescent="0.3">
      <c r="A26" s="93"/>
      <c r="B26" s="93"/>
      <c r="C26" s="93"/>
      <c r="D26" s="93"/>
      <c r="E26" s="93"/>
    </row>
  </sheetData>
  <mergeCells count="8">
    <mergeCell ref="L5:L6"/>
    <mergeCell ref="D1:J2"/>
    <mergeCell ref="D5:F5"/>
    <mergeCell ref="A5:A6"/>
    <mergeCell ref="B5:B6"/>
    <mergeCell ref="H5:K5"/>
    <mergeCell ref="G5:G6"/>
    <mergeCell ref="C5:C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90" zoomScaleNormal="90" workbookViewId="0">
      <selection activeCell="C6" sqref="C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6" ht="18.75" customHeight="1" x14ac:dyDescent="0.25">
      <c r="K1" s="40"/>
      <c r="L1" s="40"/>
      <c r="M1" s="169"/>
      <c r="N1" s="169"/>
      <c r="O1" s="169"/>
    </row>
    <row r="2" spans="1:16" ht="20.25" customHeight="1" x14ac:dyDescent="0.25">
      <c r="A2" s="27"/>
      <c r="B2" s="27"/>
      <c r="C2" s="27"/>
      <c r="D2" s="27"/>
      <c r="E2" s="27"/>
      <c r="F2" s="27"/>
      <c r="G2" s="27"/>
      <c r="H2" s="39"/>
      <c r="I2" s="39"/>
      <c r="K2" s="38"/>
      <c r="L2" s="38"/>
      <c r="M2" s="170"/>
      <c r="N2" s="170"/>
      <c r="O2" s="170"/>
      <c r="P2" s="170"/>
    </row>
    <row r="3" spans="1:16" ht="61.5" customHeight="1" x14ac:dyDescent="0.25">
      <c r="A3" s="27"/>
      <c r="B3" s="163" t="s">
        <v>173</v>
      </c>
      <c r="C3" s="164"/>
      <c r="D3" s="164"/>
      <c r="E3" s="164"/>
      <c r="F3" s="164"/>
      <c r="G3" s="164"/>
      <c r="H3" s="164"/>
      <c r="I3" s="164"/>
      <c r="J3" s="164"/>
      <c r="K3" s="27"/>
    </row>
    <row r="4" spans="1:16" ht="31.5" customHeight="1" x14ac:dyDescent="0.25">
      <c r="A4" s="162" t="s">
        <v>18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6" ht="33" customHeight="1" x14ac:dyDescent="0.25">
      <c r="A5" s="168" t="s">
        <v>17</v>
      </c>
      <c r="B5" s="168" t="s">
        <v>16</v>
      </c>
      <c r="C5" s="165" t="s">
        <v>15</v>
      </c>
      <c r="D5" s="165"/>
      <c r="E5" s="165"/>
      <c r="F5" s="165" t="s">
        <v>14</v>
      </c>
      <c r="G5" s="165" t="s">
        <v>13</v>
      </c>
      <c r="H5" s="165"/>
      <c r="I5" s="165"/>
      <c r="J5" s="165"/>
      <c r="K5" s="161" t="s">
        <v>12</v>
      </c>
    </row>
    <row r="6" spans="1:16" ht="158.25" customHeight="1" x14ac:dyDescent="0.25">
      <c r="A6" s="168"/>
      <c r="B6" s="168"/>
      <c r="C6" s="24" t="s">
        <v>11</v>
      </c>
      <c r="D6" s="24" t="s">
        <v>10</v>
      </c>
      <c r="E6" s="24" t="s">
        <v>9</v>
      </c>
      <c r="F6" s="165"/>
      <c r="G6" s="25" t="s">
        <v>8</v>
      </c>
      <c r="H6" s="24" t="s">
        <v>6</v>
      </c>
      <c r="I6" s="24" t="s">
        <v>7</v>
      </c>
      <c r="J6" s="24" t="s">
        <v>6</v>
      </c>
      <c r="K6" s="161"/>
    </row>
    <row r="7" spans="1:16" ht="47.25" x14ac:dyDescent="0.25">
      <c r="A7" s="22">
        <v>1</v>
      </c>
      <c r="B7" s="22" t="s">
        <v>171</v>
      </c>
      <c r="C7" s="65"/>
      <c r="D7" s="65">
        <v>29.224</v>
      </c>
      <c r="E7" s="22" t="s">
        <v>172</v>
      </c>
      <c r="F7" s="120">
        <f t="shared" ref="F7:F50" si="0">SUM(C7,D7)</f>
        <v>29.224</v>
      </c>
      <c r="G7" s="21"/>
      <c r="H7" s="65"/>
      <c r="I7" s="22" t="s">
        <v>171</v>
      </c>
      <c r="J7" s="65">
        <v>29.224</v>
      </c>
      <c r="K7" s="117"/>
    </row>
    <row r="8" spans="1:16" ht="31.5" x14ac:dyDescent="0.25">
      <c r="A8" s="196">
        <v>2</v>
      </c>
      <c r="B8" s="194" t="s">
        <v>54</v>
      </c>
      <c r="C8" s="65"/>
      <c r="D8" s="65">
        <v>30.01</v>
      </c>
      <c r="E8" s="22" t="s">
        <v>170</v>
      </c>
      <c r="F8" s="120">
        <f t="shared" si="0"/>
        <v>30.01</v>
      </c>
      <c r="G8" s="21"/>
      <c r="H8" s="65"/>
      <c r="I8" s="194" t="s">
        <v>54</v>
      </c>
      <c r="J8" s="65">
        <v>30.01</v>
      </c>
      <c r="K8" s="117"/>
    </row>
    <row r="9" spans="1:16" ht="15.75" x14ac:dyDescent="0.25">
      <c r="A9" s="197"/>
      <c r="B9" s="195"/>
      <c r="C9" s="65"/>
      <c r="D9" s="65">
        <v>22.43</v>
      </c>
      <c r="E9" s="22" t="s">
        <v>169</v>
      </c>
      <c r="F9" s="120">
        <f t="shared" si="0"/>
        <v>22.43</v>
      </c>
      <c r="G9" s="21"/>
      <c r="H9" s="65"/>
      <c r="I9" s="195"/>
      <c r="J9" s="65">
        <v>22.43</v>
      </c>
      <c r="K9" s="117"/>
    </row>
    <row r="10" spans="1:16" ht="15.75" x14ac:dyDescent="0.25">
      <c r="A10" s="22"/>
      <c r="B10" s="21"/>
      <c r="C10" s="65"/>
      <c r="D10" s="65"/>
      <c r="E10" s="22"/>
      <c r="F10" s="120">
        <f t="shared" si="0"/>
        <v>0</v>
      </c>
      <c r="G10" s="21" t="s">
        <v>3</v>
      </c>
      <c r="H10" s="65"/>
      <c r="I10" s="22"/>
      <c r="J10" s="65"/>
      <c r="K10" s="117"/>
    </row>
    <row r="11" spans="1:16" ht="15.75" x14ac:dyDescent="0.25">
      <c r="A11" s="22"/>
      <c r="B11" s="22"/>
      <c r="C11" s="65"/>
      <c r="D11" s="65"/>
      <c r="E11" s="22"/>
      <c r="F11" s="120">
        <f t="shared" si="0"/>
        <v>0</v>
      </c>
      <c r="G11" s="21"/>
      <c r="H11" s="65"/>
      <c r="I11" s="22"/>
      <c r="J11" s="65"/>
      <c r="K11" s="117"/>
    </row>
    <row r="12" spans="1:16" ht="15.75" x14ac:dyDescent="0.25">
      <c r="A12" s="22"/>
      <c r="B12" s="22"/>
      <c r="C12" s="65"/>
      <c r="D12" s="65"/>
      <c r="E12" s="22"/>
      <c r="F12" s="120">
        <f t="shared" si="0"/>
        <v>0</v>
      </c>
      <c r="G12" s="21"/>
      <c r="H12" s="65"/>
      <c r="I12" s="22"/>
      <c r="J12" s="65"/>
      <c r="K12" s="117"/>
    </row>
    <row r="13" spans="1:16" ht="15.75" x14ac:dyDescent="0.25">
      <c r="A13" s="22"/>
      <c r="B13" s="22"/>
      <c r="C13" s="65"/>
      <c r="D13" s="65"/>
      <c r="E13" s="22"/>
      <c r="F13" s="120">
        <f t="shared" si="0"/>
        <v>0</v>
      </c>
      <c r="G13" s="21"/>
      <c r="H13" s="65"/>
      <c r="I13" s="22"/>
      <c r="J13" s="65"/>
      <c r="K13" s="117"/>
    </row>
    <row r="14" spans="1:16" ht="15.75" x14ac:dyDescent="0.25">
      <c r="A14" s="22"/>
      <c r="B14" s="22"/>
      <c r="C14" s="65"/>
      <c r="D14" s="65"/>
      <c r="E14" s="22"/>
      <c r="F14" s="120">
        <f t="shared" si="0"/>
        <v>0</v>
      </c>
      <c r="G14" s="21"/>
      <c r="H14" s="65"/>
      <c r="I14" s="22"/>
      <c r="J14" s="65"/>
      <c r="K14" s="117"/>
    </row>
    <row r="15" spans="1:16" ht="15.75" x14ac:dyDescent="0.25">
      <c r="A15" s="21"/>
      <c r="B15" s="22"/>
      <c r="C15" s="65"/>
      <c r="D15" s="65"/>
      <c r="E15" s="22"/>
      <c r="F15" s="120">
        <f t="shared" si="0"/>
        <v>0</v>
      </c>
      <c r="G15" s="21"/>
      <c r="H15" s="65"/>
      <c r="I15" s="22"/>
      <c r="J15" s="65"/>
      <c r="K15" s="117"/>
    </row>
    <row r="16" spans="1:16" ht="15" customHeight="1" x14ac:dyDescent="0.25">
      <c r="A16" s="21"/>
      <c r="B16" s="22"/>
      <c r="C16" s="65"/>
      <c r="D16" s="65"/>
      <c r="E16" s="22"/>
      <c r="F16" s="120">
        <f t="shared" si="0"/>
        <v>0</v>
      </c>
      <c r="G16" s="21"/>
      <c r="H16" s="65"/>
      <c r="I16" s="22"/>
      <c r="J16" s="65"/>
      <c r="K16" s="117"/>
    </row>
    <row r="17" spans="1:11" ht="15.75" x14ac:dyDescent="0.25">
      <c r="A17" s="22"/>
      <c r="B17" s="22"/>
      <c r="C17" s="65"/>
      <c r="D17" s="65"/>
      <c r="E17" s="22"/>
      <c r="F17" s="120">
        <f t="shared" si="0"/>
        <v>0</v>
      </c>
      <c r="G17" s="21"/>
      <c r="H17" s="65"/>
      <c r="I17" s="22"/>
      <c r="J17" s="65"/>
      <c r="K17" s="117"/>
    </row>
    <row r="18" spans="1:11" ht="15.75" x14ac:dyDescent="0.25">
      <c r="A18" s="22"/>
      <c r="B18" s="22"/>
      <c r="C18" s="65"/>
      <c r="D18" s="65"/>
      <c r="E18" s="22"/>
      <c r="F18" s="120">
        <f t="shared" si="0"/>
        <v>0</v>
      </c>
      <c r="G18" s="21"/>
      <c r="H18" s="65"/>
      <c r="I18" s="22"/>
      <c r="J18" s="65"/>
      <c r="K18" s="117"/>
    </row>
    <row r="19" spans="1:11" ht="15.75" x14ac:dyDescent="0.25">
      <c r="A19" s="22"/>
      <c r="B19" s="22"/>
      <c r="C19" s="65"/>
      <c r="D19" s="65"/>
      <c r="E19" s="22"/>
      <c r="F19" s="120">
        <f t="shared" si="0"/>
        <v>0</v>
      </c>
      <c r="G19" s="21"/>
      <c r="H19" s="65"/>
      <c r="I19" s="22"/>
      <c r="J19" s="65"/>
      <c r="K19" s="117"/>
    </row>
    <row r="20" spans="1:11" ht="15.75" x14ac:dyDescent="0.25">
      <c r="A20" s="22"/>
      <c r="B20" s="22"/>
      <c r="C20" s="65"/>
      <c r="D20" s="65"/>
      <c r="E20" s="22"/>
      <c r="F20" s="120">
        <f t="shared" si="0"/>
        <v>0</v>
      </c>
      <c r="G20" s="21"/>
      <c r="H20" s="65"/>
      <c r="I20" s="22"/>
      <c r="J20" s="65"/>
      <c r="K20" s="117"/>
    </row>
    <row r="21" spans="1:11" ht="15.75" x14ac:dyDescent="0.25">
      <c r="A21" s="22"/>
      <c r="B21" s="22"/>
      <c r="C21" s="65"/>
      <c r="D21" s="65"/>
      <c r="E21" s="22"/>
      <c r="F21" s="120">
        <f t="shared" si="0"/>
        <v>0</v>
      </c>
      <c r="G21" s="21"/>
      <c r="H21" s="65"/>
      <c r="I21" s="22"/>
      <c r="J21" s="65"/>
      <c r="K21" s="117"/>
    </row>
    <row r="22" spans="1:11" ht="15.75" x14ac:dyDescent="0.25">
      <c r="A22" s="22"/>
      <c r="B22" s="22"/>
      <c r="C22" s="65"/>
      <c r="D22" s="65"/>
      <c r="E22" s="22"/>
      <c r="F22" s="120">
        <f t="shared" si="0"/>
        <v>0</v>
      </c>
      <c r="G22" s="21"/>
      <c r="H22" s="65"/>
      <c r="I22" s="22"/>
      <c r="J22" s="65"/>
      <c r="K22" s="117"/>
    </row>
    <row r="23" spans="1:11" ht="15.75" x14ac:dyDescent="0.25">
      <c r="A23" s="22"/>
      <c r="B23" s="22"/>
      <c r="C23" s="65"/>
      <c r="D23" s="65"/>
      <c r="E23" s="22"/>
      <c r="F23" s="120">
        <f t="shared" si="0"/>
        <v>0</v>
      </c>
      <c r="G23" s="21"/>
      <c r="H23" s="65"/>
      <c r="I23" s="22"/>
      <c r="J23" s="65"/>
      <c r="K23" s="117"/>
    </row>
    <row r="24" spans="1:11" ht="15.75" x14ac:dyDescent="0.25">
      <c r="A24" s="22"/>
      <c r="B24" s="22"/>
      <c r="C24" s="65"/>
      <c r="D24" s="65"/>
      <c r="E24" s="22"/>
      <c r="F24" s="120">
        <f t="shared" si="0"/>
        <v>0</v>
      </c>
      <c r="G24" s="21"/>
      <c r="H24" s="65"/>
      <c r="I24" s="22"/>
      <c r="J24" s="65"/>
      <c r="K24" s="117"/>
    </row>
    <row r="25" spans="1:11" ht="15.75" x14ac:dyDescent="0.25">
      <c r="A25" s="21"/>
      <c r="B25" s="22"/>
      <c r="C25" s="65"/>
      <c r="D25" s="65"/>
      <c r="E25" s="22"/>
      <c r="F25" s="120">
        <f t="shared" si="0"/>
        <v>0</v>
      </c>
      <c r="G25" s="21"/>
      <c r="H25" s="65"/>
      <c r="I25" s="22"/>
      <c r="J25" s="65"/>
      <c r="K25" s="117"/>
    </row>
    <row r="26" spans="1:11" ht="15.75" x14ac:dyDescent="0.25">
      <c r="A26" s="21"/>
      <c r="B26" s="22"/>
      <c r="C26" s="65"/>
      <c r="D26" s="65"/>
      <c r="E26" s="22"/>
      <c r="F26" s="120">
        <f t="shared" si="0"/>
        <v>0</v>
      </c>
      <c r="G26" s="21"/>
      <c r="H26" s="65"/>
      <c r="I26" s="22"/>
      <c r="J26" s="65"/>
      <c r="K26" s="117"/>
    </row>
    <row r="27" spans="1:11" ht="15.75" x14ac:dyDescent="0.25">
      <c r="A27" s="22"/>
      <c r="B27" s="22"/>
      <c r="C27" s="65"/>
      <c r="D27" s="65"/>
      <c r="E27" s="22"/>
      <c r="F27" s="120">
        <f t="shared" si="0"/>
        <v>0</v>
      </c>
      <c r="G27" s="21"/>
      <c r="H27" s="65"/>
      <c r="I27" s="22"/>
      <c r="J27" s="65"/>
      <c r="K27" s="117"/>
    </row>
    <row r="28" spans="1:11" ht="15.75" x14ac:dyDescent="0.25">
      <c r="A28" s="22"/>
      <c r="B28" s="22"/>
      <c r="C28" s="65"/>
      <c r="D28" s="65"/>
      <c r="E28" s="22"/>
      <c r="F28" s="120">
        <f t="shared" si="0"/>
        <v>0</v>
      </c>
      <c r="G28" s="21"/>
      <c r="H28" s="65"/>
      <c r="I28" s="22"/>
      <c r="J28" s="65"/>
      <c r="K28" s="117"/>
    </row>
    <row r="29" spans="1:11" ht="15.75" x14ac:dyDescent="0.25">
      <c r="A29" s="22"/>
      <c r="B29" s="22"/>
      <c r="C29" s="65"/>
      <c r="D29" s="65"/>
      <c r="E29" s="22"/>
      <c r="F29" s="120">
        <f t="shared" si="0"/>
        <v>0</v>
      </c>
      <c r="G29" s="21"/>
      <c r="H29" s="65"/>
      <c r="I29" s="22"/>
      <c r="J29" s="65"/>
      <c r="K29" s="117"/>
    </row>
    <row r="30" spans="1:11" ht="15.75" x14ac:dyDescent="0.25">
      <c r="A30" s="22"/>
      <c r="B30" s="21"/>
      <c r="C30" s="65"/>
      <c r="D30" s="65"/>
      <c r="E30" s="22"/>
      <c r="F30" s="120">
        <f t="shared" si="0"/>
        <v>0</v>
      </c>
      <c r="G30" s="21"/>
      <c r="H30" s="65"/>
      <c r="I30" s="22"/>
      <c r="J30" s="65"/>
      <c r="K30" s="117"/>
    </row>
    <row r="31" spans="1:11" ht="15.75" x14ac:dyDescent="0.25">
      <c r="A31" s="22"/>
      <c r="B31" s="21"/>
      <c r="C31" s="65"/>
      <c r="D31" s="65"/>
      <c r="E31" s="22"/>
      <c r="F31" s="120">
        <f t="shared" si="0"/>
        <v>0</v>
      </c>
      <c r="G31" s="21"/>
      <c r="H31" s="65"/>
      <c r="I31" s="22"/>
      <c r="J31" s="65"/>
      <c r="K31" s="117"/>
    </row>
    <row r="32" spans="1:11" ht="15.75" x14ac:dyDescent="0.25">
      <c r="A32" s="22"/>
      <c r="B32" s="21"/>
      <c r="C32" s="65"/>
      <c r="D32" s="65"/>
      <c r="E32" s="22"/>
      <c r="F32" s="120">
        <f t="shared" si="0"/>
        <v>0</v>
      </c>
      <c r="G32" s="21"/>
      <c r="H32" s="65"/>
      <c r="I32" s="22"/>
      <c r="J32" s="65"/>
      <c r="K32" s="117"/>
    </row>
    <row r="33" spans="1:11" ht="15.75" x14ac:dyDescent="0.25">
      <c r="A33" s="22"/>
      <c r="B33" s="21"/>
      <c r="C33" s="65"/>
      <c r="D33" s="65"/>
      <c r="E33" s="22"/>
      <c r="F33" s="120">
        <f t="shared" si="0"/>
        <v>0</v>
      </c>
      <c r="G33" s="21"/>
      <c r="H33" s="65"/>
      <c r="I33" s="22"/>
      <c r="J33" s="65"/>
      <c r="K33" s="117"/>
    </row>
    <row r="34" spans="1:11" ht="15.75" x14ac:dyDescent="0.25">
      <c r="A34" s="22"/>
      <c r="B34" s="21"/>
      <c r="C34" s="65"/>
      <c r="D34" s="65"/>
      <c r="E34" s="22"/>
      <c r="F34" s="120">
        <f t="shared" si="0"/>
        <v>0</v>
      </c>
      <c r="G34" s="21"/>
      <c r="H34" s="65"/>
      <c r="I34" s="22"/>
      <c r="J34" s="65"/>
      <c r="K34" s="117"/>
    </row>
    <row r="35" spans="1:11" ht="15.75" x14ac:dyDescent="0.25">
      <c r="A35" s="21"/>
      <c r="B35" s="21"/>
      <c r="C35" s="65"/>
      <c r="D35" s="65"/>
      <c r="E35" s="22"/>
      <c r="F35" s="120">
        <f t="shared" si="0"/>
        <v>0</v>
      </c>
      <c r="G35" s="21"/>
      <c r="H35" s="65"/>
      <c r="I35" s="22"/>
      <c r="J35" s="65"/>
      <c r="K35" s="117"/>
    </row>
    <row r="36" spans="1:11" ht="15.75" x14ac:dyDescent="0.25">
      <c r="A36" s="21"/>
      <c r="B36" s="21"/>
      <c r="C36" s="65"/>
      <c r="D36" s="65"/>
      <c r="E36" s="22"/>
      <c r="F36" s="120">
        <f t="shared" si="0"/>
        <v>0</v>
      </c>
      <c r="G36" s="21"/>
      <c r="H36" s="65"/>
      <c r="I36" s="22"/>
      <c r="J36" s="65"/>
      <c r="K36" s="117"/>
    </row>
    <row r="37" spans="1:11" ht="15.75" x14ac:dyDescent="0.25">
      <c r="A37" s="22"/>
      <c r="B37" s="21"/>
      <c r="C37" s="65"/>
      <c r="D37" s="65"/>
      <c r="E37" s="22"/>
      <c r="F37" s="120">
        <f t="shared" si="0"/>
        <v>0</v>
      </c>
      <c r="G37" s="21"/>
      <c r="H37" s="65"/>
      <c r="I37" s="22"/>
      <c r="J37" s="65"/>
      <c r="K37" s="117"/>
    </row>
    <row r="38" spans="1:11" ht="15.75" x14ac:dyDescent="0.25">
      <c r="A38" s="22"/>
      <c r="B38" s="21"/>
      <c r="C38" s="65"/>
      <c r="D38" s="65"/>
      <c r="E38" s="22"/>
      <c r="F38" s="120">
        <f t="shared" si="0"/>
        <v>0</v>
      </c>
      <c r="G38" s="21"/>
      <c r="H38" s="65"/>
      <c r="I38" s="22"/>
      <c r="J38" s="65"/>
      <c r="K38" s="117"/>
    </row>
    <row r="39" spans="1:11" ht="15.75" x14ac:dyDescent="0.25">
      <c r="A39" s="22"/>
      <c r="B39" s="21"/>
      <c r="C39" s="65"/>
      <c r="D39" s="65"/>
      <c r="E39" s="22"/>
      <c r="F39" s="120">
        <f t="shared" si="0"/>
        <v>0</v>
      </c>
      <c r="G39" s="21"/>
      <c r="H39" s="65"/>
      <c r="I39" s="22"/>
      <c r="J39" s="65"/>
      <c r="K39" s="117"/>
    </row>
    <row r="40" spans="1:11" ht="15.75" x14ac:dyDescent="0.25">
      <c r="A40" s="22"/>
      <c r="B40" s="21"/>
      <c r="C40" s="65"/>
      <c r="D40" s="65"/>
      <c r="E40" s="22"/>
      <c r="F40" s="120">
        <f t="shared" si="0"/>
        <v>0</v>
      </c>
      <c r="G40" s="21"/>
      <c r="H40" s="65"/>
      <c r="I40" s="22"/>
      <c r="J40" s="65"/>
      <c r="K40" s="117"/>
    </row>
    <row r="41" spans="1:11" ht="15.75" x14ac:dyDescent="0.25">
      <c r="A41" s="22"/>
      <c r="B41" s="21"/>
      <c r="C41" s="65"/>
      <c r="D41" s="65"/>
      <c r="E41" s="22"/>
      <c r="F41" s="120">
        <f t="shared" si="0"/>
        <v>0</v>
      </c>
      <c r="G41" s="21"/>
      <c r="H41" s="65"/>
      <c r="I41" s="22"/>
      <c r="J41" s="65"/>
      <c r="K41" s="117"/>
    </row>
    <row r="42" spans="1:11" ht="15.75" x14ac:dyDescent="0.25">
      <c r="A42" s="22"/>
      <c r="B42" s="21"/>
      <c r="C42" s="65"/>
      <c r="D42" s="65"/>
      <c r="E42" s="22"/>
      <c r="F42" s="120">
        <f t="shared" si="0"/>
        <v>0</v>
      </c>
      <c r="G42" s="21"/>
      <c r="H42" s="65"/>
      <c r="I42" s="22"/>
      <c r="J42" s="65"/>
      <c r="K42" s="117"/>
    </row>
    <row r="43" spans="1:11" ht="15.75" x14ac:dyDescent="0.25">
      <c r="A43" s="22"/>
      <c r="B43" s="21"/>
      <c r="C43" s="65"/>
      <c r="D43" s="65"/>
      <c r="E43" s="22"/>
      <c r="F43" s="120">
        <f t="shared" si="0"/>
        <v>0</v>
      </c>
      <c r="G43" s="21"/>
      <c r="H43" s="65"/>
      <c r="I43" s="22"/>
      <c r="J43" s="65"/>
      <c r="K43" s="117"/>
    </row>
    <row r="44" spans="1:11" ht="15.75" x14ac:dyDescent="0.25">
      <c r="A44" s="22"/>
      <c r="B44" s="21"/>
      <c r="C44" s="65"/>
      <c r="D44" s="65"/>
      <c r="E44" s="22"/>
      <c r="F44" s="120">
        <f t="shared" si="0"/>
        <v>0</v>
      </c>
      <c r="G44" s="21"/>
      <c r="H44" s="65"/>
      <c r="I44" s="22"/>
      <c r="J44" s="65"/>
      <c r="K44" s="117"/>
    </row>
    <row r="45" spans="1:11" ht="15.75" x14ac:dyDescent="0.25">
      <c r="A45" s="21"/>
      <c r="B45" s="21"/>
      <c r="C45" s="65"/>
      <c r="D45" s="65"/>
      <c r="E45" s="22"/>
      <c r="F45" s="120">
        <f t="shared" si="0"/>
        <v>0</v>
      </c>
      <c r="G45" s="21"/>
      <c r="H45" s="65"/>
      <c r="I45" s="22"/>
      <c r="J45" s="65"/>
      <c r="K45" s="117"/>
    </row>
    <row r="46" spans="1:11" ht="15.75" x14ac:dyDescent="0.25">
      <c r="A46" s="21"/>
      <c r="B46" s="21"/>
      <c r="C46" s="65"/>
      <c r="D46" s="65"/>
      <c r="E46" s="22"/>
      <c r="F46" s="120">
        <f t="shared" si="0"/>
        <v>0</v>
      </c>
      <c r="G46" s="21"/>
      <c r="H46" s="65"/>
      <c r="I46" s="22"/>
      <c r="J46" s="65"/>
      <c r="K46" s="117"/>
    </row>
    <row r="47" spans="1:11" ht="15.75" x14ac:dyDescent="0.25">
      <c r="A47" s="17"/>
      <c r="B47" s="17"/>
      <c r="C47" s="118"/>
      <c r="D47" s="118"/>
      <c r="E47" s="119"/>
      <c r="F47" s="120">
        <f t="shared" si="0"/>
        <v>0</v>
      </c>
      <c r="G47" s="17"/>
      <c r="H47" s="118"/>
      <c r="I47" s="119"/>
      <c r="J47" s="118"/>
      <c r="K47" s="117"/>
    </row>
    <row r="48" spans="1:11" ht="15.75" x14ac:dyDescent="0.25">
      <c r="A48" s="17"/>
      <c r="B48" s="17"/>
      <c r="C48" s="118"/>
      <c r="D48" s="118"/>
      <c r="E48" s="119"/>
      <c r="F48" s="120">
        <f t="shared" si="0"/>
        <v>0</v>
      </c>
      <c r="G48" s="17"/>
      <c r="H48" s="118"/>
      <c r="I48" s="119"/>
      <c r="J48" s="118"/>
      <c r="K48" s="117"/>
    </row>
    <row r="49" spans="1:11" ht="15.75" x14ac:dyDescent="0.25">
      <c r="A49" s="17"/>
      <c r="B49" s="17"/>
      <c r="C49" s="118"/>
      <c r="D49" s="118"/>
      <c r="E49" s="119"/>
      <c r="F49" s="120">
        <f t="shared" si="0"/>
        <v>0</v>
      </c>
      <c r="G49" s="17"/>
      <c r="H49" s="118"/>
      <c r="I49" s="119"/>
      <c r="J49" s="118"/>
      <c r="K49" s="117"/>
    </row>
    <row r="50" spans="1:11" ht="15.75" x14ac:dyDescent="0.25">
      <c r="A50" s="12"/>
      <c r="B50" s="116" t="s">
        <v>2</v>
      </c>
      <c r="C50" s="112">
        <f>SUM(C7:C49)</f>
        <v>0</v>
      </c>
      <c r="D50" s="112">
        <f>SUM(D7:D49)</f>
        <v>81.664000000000001</v>
      </c>
      <c r="E50" s="113"/>
      <c r="F50" s="115">
        <f t="shared" si="0"/>
        <v>81.664000000000001</v>
      </c>
      <c r="G50" s="114"/>
      <c r="H50" s="112">
        <f>SUM(H7:H49)</f>
        <v>0</v>
      </c>
      <c r="I50" s="113"/>
      <c r="J50" s="112">
        <f>SUM(J7:J49)</f>
        <v>81.664000000000001</v>
      </c>
      <c r="K50" s="111">
        <f>C50-H50</f>
        <v>0</v>
      </c>
    </row>
    <row r="53" spans="1:11" ht="15.75" x14ac:dyDescent="0.25">
      <c r="B53" s="5" t="s">
        <v>19</v>
      </c>
      <c r="F53" s="4"/>
      <c r="G53" s="166" t="s">
        <v>168</v>
      </c>
      <c r="H53" s="167"/>
    </row>
    <row r="54" spans="1:11" x14ac:dyDescent="0.25">
      <c r="B54" s="5"/>
      <c r="F54" s="3" t="s">
        <v>0</v>
      </c>
      <c r="G54" s="2"/>
      <c r="H54" s="2"/>
    </row>
    <row r="55" spans="1:11" ht="15.75" x14ac:dyDescent="0.25">
      <c r="B55" s="5" t="s">
        <v>1</v>
      </c>
      <c r="F55" s="4"/>
      <c r="G55" s="166" t="s">
        <v>167</v>
      </c>
      <c r="H55" s="167"/>
    </row>
    <row r="56" spans="1:11" x14ac:dyDescent="0.25">
      <c r="F56" s="3" t="s">
        <v>0</v>
      </c>
      <c r="G56" s="2"/>
      <c r="H56" s="2"/>
    </row>
  </sheetData>
  <mergeCells count="15">
    <mergeCell ref="G55:H55"/>
    <mergeCell ref="G53:H53"/>
    <mergeCell ref="A5:A6"/>
    <mergeCell ref="B5:B6"/>
    <mergeCell ref="F5:F6"/>
    <mergeCell ref="G5:J5"/>
    <mergeCell ref="B8:B9"/>
    <mergeCell ref="A8:A9"/>
    <mergeCell ref="I8:I9"/>
    <mergeCell ref="M1:O1"/>
    <mergeCell ref="M2:P2"/>
    <mergeCell ref="K5:K6"/>
    <mergeCell ref="A4:K4"/>
    <mergeCell ref="B3:J3"/>
    <mergeCell ref="C5:E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КМКДЦ</vt:lpstr>
      <vt:lpstr>СУВАГ</vt:lpstr>
      <vt:lpstr>ДЗ СМСЧ №10 МОЗ України</vt:lpstr>
      <vt:lpstr>КДЦ №1 Дарницького району</vt:lpstr>
      <vt:lpstr>КДЦ №2 Дарницького району</vt:lpstr>
      <vt:lpstr>КДЦД Дарницького району</vt:lpstr>
      <vt:lpstr>КДЦ Дніпровського району</vt:lpstr>
      <vt:lpstr>КДЦД Дніпровського району</vt:lpstr>
      <vt:lpstr>КДЦ Печерського району</vt:lpstr>
      <vt:lpstr>КДЦ Подільського</vt:lpstr>
      <vt:lpstr>КДЦ Святошинського району</vt:lpstr>
      <vt:lpstr>КДЦ Солом'янського району</vt:lpstr>
      <vt:lpstr>КДЦ Шевченківського району</vt:lpstr>
      <vt:lpstr>КМКЛ №17</vt:lpstr>
      <vt:lpstr>'ДЗ СМСЧ №10 МОЗ України'!Область_печати</vt:lpstr>
      <vt:lpstr>'КДЦ №1 Дарницького району'!Область_печати</vt:lpstr>
      <vt:lpstr>'КДЦ Дніпровського району'!Область_печати</vt:lpstr>
      <vt:lpstr>'КДЦ Печерського району'!Область_печати</vt:lpstr>
      <vt:lpstr>'КДЦ Подільського'!Область_печати</vt:lpstr>
      <vt:lpstr>'КДЦ Святошинського району'!Область_печати</vt:lpstr>
      <vt:lpstr>'КДЦ Шевченківського району'!Область_печати</vt:lpstr>
      <vt:lpstr>КМКДЦ!Область_печати</vt:lpstr>
      <vt:lpstr>'КМКЛ №17'!Область_печати</vt:lpstr>
      <vt:lpstr>СУВАГ!Область_печати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2022-01-18T13:35:11Z</dcterms:modified>
</cp:coreProperties>
</file>