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Ok\Desktop\ГРОМАДСЬКЕ ЗДОРОВЯ\зміни 2024\"/>
    </mc:Choice>
  </mc:AlternateContent>
  <xr:revisionPtr revIDLastSave="0" documentId="13_ncr:1_{C3FCE3D0-6B38-4DCB-8614-59125AF68A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орівняльна таблиця" sheetId="2" r:id="rId1"/>
    <sheet name="Нова редакція" sheetId="3" r:id="rId2"/>
  </sheets>
  <definedNames>
    <definedName name="_Hlk27468225" localSheetId="0">'Порівняльна таблиця'!#REF!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1" i="2" l="1"/>
  <c r="V210" i="2"/>
  <c r="H206" i="3"/>
  <c r="M205" i="3"/>
  <c r="L205" i="3"/>
  <c r="K205" i="3"/>
  <c r="J205" i="3"/>
  <c r="H205" i="3"/>
  <c r="H204" i="3"/>
  <c r="H203" i="3"/>
  <c r="H201" i="3"/>
  <c r="M200" i="3"/>
  <c r="L200" i="3"/>
  <c r="K200" i="3"/>
  <c r="J200" i="3"/>
  <c r="H200" i="3"/>
  <c r="H199" i="3"/>
  <c r="H198" i="3"/>
  <c r="H196" i="3"/>
  <c r="M195" i="3"/>
  <c r="L195" i="3"/>
  <c r="K195" i="3"/>
  <c r="J195" i="3"/>
  <c r="H195" i="3"/>
  <c r="H194" i="3"/>
  <c r="H193" i="3"/>
  <c r="K189" i="3"/>
  <c r="J189" i="3"/>
  <c r="H188" i="3"/>
  <c r="H187" i="3"/>
  <c r="K184" i="3"/>
  <c r="H183" i="3"/>
  <c r="M183" i="3"/>
  <c r="L183" i="3"/>
  <c r="K183" i="3"/>
  <c r="J183" i="3"/>
  <c r="H182" i="3"/>
  <c r="H181" i="3"/>
  <c r="H180" i="3"/>
  <c r="H177" i="3"/>
  <c r="H176" i="3"/>
  <c r="K175" i="3"/>
  <c r="H175" i="3"/>
  <c r="H174" i="3"/>
  <c r="H172" i="3"/>
  <c r="M171" i="3"/>
  <c r="L171" i="3"/>
  <c r="K171" i="3"/>
  <c r="J171" i="3"/>
  <c r="H171" i="3"/>
  <c r="H170" i="3"/>
  <c r="H169" i="3"/>
  <c r="H167" i="3"/>
  <c r="H166" i="3"/>
  <c r="J165" i="3"/>
  <c r="K165" i="3" s="1"/>
  <c r="H165" i="3"/>
  <c r="H164" i="3"/>
  <c r="H162" i="3"/>
  <c r="H161" i="3"/>
  <c r="J160" i="3"/>
  <c r="K160" i="3" s="1"/>
  <c r="H160" i="3"/>
  <c r="H159" i="3"/>
  <c r="H157" i="3"/>
  <c r="H156" i="3"/>
  <c r="M155" i="3"/>
  <c r="K155" i="3"/>
  <c r="J155" i="3"/>
  <c r="H155" i="3"/>
  <c r="H154" i="3"/>
  <c r="H152" i="3"/>
  <c r="H151" i="3"/>
  <c r="K150" i="3"/>
  <c r="L150" i="3" s="1"/>
  <c r="M150" i="3" s="1"/>
  <c r="H150" i="3"/>
  <c r="H149" i="3"/>
  <c r="H147" i="3"/>
  <c r="J146" i="3"/>
  <c r="K146" i="3" s="1"/>
  <c r="H146" i="3"/>
  <c r="K145" i="3"/>
  <c r="K147" i="3" s="1"/>
  <c r="H145" i="3"/>
  <c r="H144" i="3"/>
  <c r="J140" i="3"/>
  <c r="H137" i="3"/>
  <c r="K136" i="3"/>
  <c r="K140" i="3" s="1"/>
  <c r="H135" i="3"/>
  <c r="H134" i="3"/>
  <c r="M133" i="3"/>
  <c r="L133" i="3"/>
  <c r="K133" i="3"/>
  <c r="J133" i="3"/>
  <c r="H133" i="3"/>
  <c r="H132" i="3"/>
  <c r="H130" i="3"/>
  <c r="H129" i="3"/>
  <c r="M128" i="3"/>
  <c r="L128" i="3"/>
  <c r="K128" i="3"/>
  <c r="J128" i="3"/>
  <c r="H128" i="3"/>
  <c r="H127" i="3"/>
  <c r="H125" i="3"/>
  <c r="H124" i="3"/>
  <c r="M123" i="3"/>
  <c r="L123" i="3"/>
  <c r="K123" i="3"/>
  <c r="J123" i="3"/>
  <c r="H123" i="3"/>
  <c r="H122" i="3"/>
  <c r="H120" i="3"/>
  <c r="H119" i="3"/>
  <c r="M118" i="3"/>
  <c r="L118" i="3"/>
  <c r="K118" i="3"/>
  <c r="J118" i="3"/>
  <c r="H118" i="3"/>
  <c r="H117" i="3"/>
  <c r="H115" i="3"/>
  <c r="H114" i="3"/>
  <c r="M113" i="3"/>
  <c r="L113" i="3"/>
  <c r="K113" i="3"/>
  <c r="J113" i="3"/>
  <c r="H113" i="3"/>
  <c r="H112" i="3"/>
  <c r="K109" i="3"/>
  <c r="H108" i="3"/>
  <c r="H107" i="3"/>
  <c r="H106" i="3"/>
  <c r="K103" i="3"/>
  <c r="J103" i="3"/>
  <c r="H103" i="3"/>
  <c r="H102" i="3"/>
  <c r="H101" i="3" s="1"/>
  <c r="J98" i="3"/>
  <c r="K98" i="3" s="1"/>
  <c r="H98" i="3"/>
  <c r="H97" i="3"/>
  <c r="H96" i="3" s="1"/>
  <c r="K94" i="3"/>
  <c r="J94" i="3"/>
  <c r="H93" i="3"/>
  <c r="H92" i="3"/>
  <c r="H91" i="3"/>
  <c r="H90" i="3"/>
  <c r="H89" i="3"/>
  <c r="H88" i="3"/>
  <c r="H87" i="3"/>
  <c r="K83" i="3"/>
  <c r="J83" i="3"/>
  <c r="H83" i="3"/>
  <c r="H82" i="3"/>
  <c r="H81" i="3"/>
  <c r="K78" i="3"/>
  <c r="J78" i="3"/>
  <c r="H78" i="3"/>
  <c r="H77" i="3"/>
  <c r="K72" i="3"/>
  <c r="J72" i="3"/>
  <c r="H72" i="3"/>
  <c r="H69" i="3"/>
  <c r="H68" i="3" s="1"/>
  <c r="K65" i="3"/>
  <c r="J65" i="3"/>
  <c r="H65" i="3"/>
  <c r="H62" i="3"/>
  <c r="H61" i="3" s="1"/>
  <c r="H60" i="3"/>
  <c r="H59" i="3"/>
  <c r="M58" i="3"/>
  <c r="L58" i="3"/>
  <c r="K58" i="3"/>
  <c r="J58" i="3"/>
  <c r="M57" i="3"/>
  <c r="L57" i="3"/>
  <c r="K57" i="3"/>
  <c r="J57" i="3"/>
  <c r="H57" i="3"/>
  <c r="H53" i="3"/>
  <c r="K49" i="3"/>
  <c r="J49" i="3"/>
  <c r="H49" i="3"/>
  <c r="H48" i="3"/>
  <c r="H47" i="3" s="1"/>
  <c r="K44" i="3"/>
  <c r="J44" i="3"/>
  <c r="H44" i="3"/>
  <c r="H43" i="3"/>
  <c r="H41" i="3"/>
  <c r="H40" i="3"/>
  <c r="M39" i="3"/>
  <c r="L39" i="3"/>
  <c r="K39" i="3"/>
  <c r="J39" i="3"/>
  <c r="H39" i="3"/>
  <c r="H38" i="3"/>
  <c r="H35" i="3"/>
  <c r="H34" i="3"/>
  <c r="M33" i="3"/>
  <c r="L33" i="3"/>
  <c r="K33" i="3"/>
  <c r="J33" i="3"/>
  <c r="H33" i="3"/>
  <c r="H32" i="3"/>
  <c r="H28" i="3"/>
  <c r="M27" i="3"/>
  <c r="L27" i="3"/>
  <c r="K27" i="3"/>
  <c r="J27" i="3"/>
  <c r="H27" i="3"/>
  <c r="H26" i="3"/>
  <c r="H25" i="3"/>
  <c r="H23" i="3"/>
  <c r="H22" i="3"/>
  <c r="M21" i="3"/>
  <c r="L21" i="3"/>
  <c r="K21" i="3"/>
  <c r="J21" i="3"/>
  <c r="H21" i="3"/>
  <c r="H20" i="3"/>
  <c r="H18" i="3"/>
  <c r="J17" i="3"/>
  <c r="K17" i="3" s="1"/>
  <c r="L17" i="3" s="1"/>
  <c r="M17" i="3" s="1"/>
  <c r="H17" i="3"/>
  <c r="K16" i="3"/>
  <c r="H16" i="3"/>
  <c r="H15" i="3"/>
  <c r="H168" i="3" l="1"/>
  <c r="H202" i="3"/>
  <c r="H143" i="3"/>
  <c r="H52" i="3"/>
  <c r="H19" i="3"/>
  <c r="H42" i="3"/>
  <c r="H210" i="3"/>
  <c r="H158" i="3"/>
  <c r="H163" i="3"/>
  <c r="H126" i="3"/>
  <c r="H215" i="3"/>
  <c r="H186" i="3"/>
  <c r="H121" i="3"/>
  <c r="H173" i="3"/>
  <c r="H179" i="3"/>
  <c r="H192" i="3"/>
  <c r="H116" i="3"/>
  <c r="H86" i="3"/>
  <c r="H31" i="3"/>
  <c r="H111" i="3"/>
  <c r="H37" i="3"/>
  <c r="H148" i="3"/>
  <c r="H153" i="3"/>
  <c r="H216" i="3"/>
  <c r="H24" i="3"/>
  <c r="H131" i="3"/>
  <c r="H197" i="3"/>
  <c r="H213" i="3"/>
  <c r="H76" i="3"/>
  <c r="H214" i="3"/>
  <c r="H208" i="3"/>
  <c r="H14" i="3"/>
  <c r="H211" i="3"/>
  <c r="H138" i="3"/>
  <c r="H136" i="3" s="1"/>
  <c r="V39" i="2"/>
  <c r="V40" i="2"/>
  <c r="Z133" i="2"/>
  <c r="AB14" i="2"/>
  <c r="AB19" i="2"/>
  <c r="AB24" i="2"/>
  <c r="AB31" i="2"/>
  <c r="AB37" i="2"/>
  <c r="AB42" i="2"/>
  <c r="AB47" i="2"/>
  <c r="AB52" i="2"/>
  <c r="AB61" i="2"/>
  <c r="AB68" i="2"/>
  <c r="AB76" i="2"/>
  <c r="AB81" i="2"/>
  <c r="AB86" i="2"/>
  <c r="AB91" i="2"/>
  <c r="AB96" i="2"/>
  <c r="AB101" i="2"/>
  <c r="AB106" i="2"/>
  <c r="AB111" i="2"/>
  <c r="AB116" i="2"/>
  <c r="AB121" i="2"/>
  <c r="AB126" i="2"/>
  <c r="AB131" i="2"/>
  <c r="AB143" i="2"/>
  <c r="AB148" i="2"/>
  <c r="AB153" i="2"/>
  <c r="AB158" i="2"/>
  <c r="AB163" i="2"/>
  <c r="AB168" i="2"/>
  <c r="AB173" i="2"/>
  <c r="AB179" i="2"/>
  <c r="AB186" i="2"/>
  <c r="AB192" i="2"/>
  <c r="AB197" i="2"/>
  <c r="AB202" i="2"/>
  <c r="V174" i="2"/>
  <c r="H212" i="3" l="1"/>
  <c r="H209" i="3"/>
  <c r="H207" i="3" s="1"/>
  <c r="AA39" i="2"/>
  <c r="Z39" i="2"/>
  <c r="V41" i="2"/>
  <c r="X140" i="2" l="1"/>
  <c r="Y136" i="2"/>
  <c r="AB136" i="2" s="1"/>
  <c r="AB207" i="2" s="1"/>
  <c r="Y189" i="2"/>
  <c r="Y140" i="2" l="1"/>
  <c r="X189" i="2"/>
  <c r="AA171" i="2"/>
  <c r="Z171" i="2"/>
  <c r="Y171" i="2"/>
  <c r="X171" i="2"/>
  <c r="X160" i="2"/>
  <c r="Y160" i="2" s="1"/>
  <c r="V206" i="2" l="1"/>
  <c r="AA205" i="2"/>
  <c r="Z205" i="2"/>
  <c r="Y205" i="2"/>
  <c r="X205" i="2"/>
  <c r="V205" i="2"/>
  <c r="V204" i="2"/>
  <c r="V203" i="2"/>
  <c r="V201" i="2"/>
  <c r="AA200" i="2"/>
  <c r="Z200" i="2"/>
  <c r="Y200" i="2"/>
  <c r="X200" i="2"/>
  <c r="V200" i="2"/>
  <c r="V199" i="2"/>
  <c r="V198" i="2"/>
  <c r="V196" i="2"/>
  <c r="AA195" i="2"/>
  <c r="Z195" i="2"/>
  <c r="Y195" i="2"/>
  <c r="X195" i="2"/>
  <c r="V195" i="2"/>
  <c r="V194" i="2"/>
  <c r="V193" i="2"/>
  <c r="V188" i="2"/>
  <c r="V187" i="2"/>
  <c r="V177" i="2"/>
  <c r="V176" i="2"/>
  <c r="Y175" i="2"/>
  <c r="V175" i="2"/>
  <c r="V172" i="2"/>
  <c r="V171" i="2"/>
  <c r="V170" i="2"/>
  <c r="V169" i="2"/>
  <c r="V167" i="2"/>
  <c r="V166" i="2"/>
  <c r="X165" i="2"/>
  <c r="Y165" i="2" s="1"/>
  <c r="V165" i="2"/>
  <c r="V164" i="2"/>
  <c r="V162" i="2"/>
  <c r="V161" i="2"/>
  <c r="V160" i="2"/>
  <c r="V159" i="2"/>
  <c r="V157" i="2"/>
  <c r="V156" i="2"/>
  <c r="AA155" i="2"/>
  <c r="Y155" i="2"/>
  <c r="X155" i="2"/>
  <c r="V155" i="2"/>
  <c r="V154" i="2"/>
  <c r="V152" i="2"/>
  <c r="V151" i="2"/>
  <c r="Y150" i="2"/>
  <c r="Z150" i="2" s="1"/>
  <c r="AA150" i="2" s="1"/>
  <c r="V150" i="2"/>
  <c r="V149" i="2"/>
  <c r="V147" i="2"/>
  <c r="X146" i="2"/>
  <c r="Y146" i="2" s="1"/>
  <c r="V146" i="2"/>
  <c r="Y145" i="2"/>
  <c r="Y147" i="2" s="1"/>
  <c r="V145" i="2"/>
  <c r="V144" i="2"/>
  <c r="V138" i="2"/>
  <c r="V137" i="2"/>
  <c r="V135" i="2"/>
  <c r="V134" i="2"/>
  <c r="AA133" i="2"/>
  <c r="Y133" i="2"/>
  <c r="X133" i="2"/>
  <c r="V133" i="2"/>
  <c r="V132" i="2"/>
  <c r="V130" i="2"/>
  <c r="V129" i="2"/>
  <c r="AA128" i="2"/>
  <c r="Z128" i="2"/>
  <c r="Y128" i="2"/>
  <c r="X128" i="2"/>
  <c r="V128" i="2"/>
  <c r="V127" i="2"/>
  <c r="V125" i="2"/>
  <c r="V124" i="2"/>
  <c r="AA123" i="2"/>
  <c r="Z123" i="2"/>
  <c r="Y123" i="2"/>
  <c r="X123" i="2"/>
  <c r="V123" i="2"/>
  <c r="V122" i="2"/>
  <c r="V120" i="2"/>
  <c r="V119" i="2"/>
  <c r="AA118" i="2"/>
  <c r="Z118" i="2"/>
  <c r="Y118" i="2"/>
  <c r="X118" i="2"/>
  <c r="V118" i="2"/>
  <c r="V117" i="2"/>
  <c r="V115" i="2"/>
  <c r="V114" i="2"/>
  <c r="AA113" i="2"/>
  <c r="Z113" i="2"/>
  <c r="Y113" i="2"/>
  <c r="X113" i="2"/>
  <c r="V113" i="2"/>
  <c r="V112" i="2"/>
  <c r="Y109" i="2"/>
  <c r="V108" i="2"/>
  <c r="V107" i="2"/>
  <c r="Y103" i="2"/>
  <c r="X103" i="2"/>
  <c r="V103" i="2"/>
  <c r="V102" i="2"/>
  <c r="X98" i="2"/>
  <c r="Y98" i="2" s="1"/>
  <c r="V98" i="2"/>
  <c r="V97" i="2"/>
  <c r="Y94" i="2"/>
  <c r="X94" i="2"/>
  <c r="V93" i="2"/>
  <c r="V92" i="2"/>
  <c r="V90" i="2"/>
  <c r="V89" i="2"/>
  <c r="V88" i="2"/>
  <c r="V87" i="2"/>
  <c r="Y83" i="2"/>
  <c r="X83" i="2"/>
  <c r="V83" i="2"/>
  <c r="V82" i="2"/>
  <c r="Y78" i="2"/>
  <c r="X78" i="2"/>
  <c r="V78" i="2"/>
  <c r="V77" i="2"/>
  <c r="Y72" i="2"/>
  <c r="X72" i="2"/>
  <c r="V72" i="2"/>
  <c r="V69" i="2"/>
  <c r="Y65" i="2"/>
  <c r="X65" i="2"/>
  <c r="V65" i="2"/>
  <c r="V62" i="2"/>
  <c r="V60" i="2"/>
  <c r="V59" i="2"/>
  <c r="AA58" i="2"/>
  <c r="Z58" i="2"/>
  <c r="Y58" i="2"/>
  <c r="X58" i="2"/>
  <c r="AA57" i="2"/>
  <c r="Z57" i="2"/>
  <c r="Y57" i="2"/>
  <c r="X57" i="2"/>
  <c r="V57" i="2"/>
  <c r="V53" i="2"/>
  <c r="Y49" i="2"/>
  <c r="X49" i="2"/>
  <c r="V49" i="2"/>
  <c r="V48" i="2"/>
  <c r="Y44" i="2"/>
  <c r="X44" i="2"/>
  <c r="V44" i="2"/>
  <c r="V43" i="2"/>
  <c r="Y39" i="2"/>
  <c r="X39" i="2"/>
  <c r="V38" i="2"/>
  <c r="V37" i="2" s="1"/>
  <c r="V35" i="2"/>
  <c r="V34" i="2"/>
  <c r="AA33" i="2"/>
  <c r="Z33" i="2"/>
  <c r="Y33" i="2"/>
  <c r="X33" i="2"/>
  <c r="V33" i="2"/>
  <c r="V32" i="2"/>
  <c r="V28" i="2"/>
  <c r="AA27" i="2"/>
  <c r="Z27" i="2"/>
  <c r="Y27" i="2"/>
  <c r="X27" i="2"/>
  <c r="V27" i="2"/>
  <c r="V26" i="2"/>
  <c r="V25" i="2"/>
  <c r="V23" i="2"/>
  <c r="V22" i="2"/>
  <c r="AA21" i="2"/>
  <c r="Z21" i="2"/>
  <c r="Y21" i="2"/>
  <c r="X21" i="2"/>
  <c r="V21" i="2"/>
  <c r="V20" i="2"/>
  <c r="V18" i="2"/>
  <c r="X17" i="2"/>
  <c r="Y17" i="2" s="1"/>
  <c r="Z17" i="2" s="1"/>
  <c r="AA17" i="2" s="1"/>
  <c r="V17" i="2"/>
  <c r="Y16" i="2"/>
  <c r="V16" i="2"/>
  <c r="V15" i="2"/>
  <c r="J205" i="2"/>
  <c r="H203" i="2"/>
  <c r="H204" i="2"/>
  <c r="J200" i="2"/>
  <c r="H198" i="2"/>
  <c r="H199" i="2"/>
  <c r="J195" i="2"/>
  <c r="H193" i="2"/>
  <c r="H194" i="2"/>
  <c r="H190" i="2"/>
  <c r="M189" i="2"/>
  <c r="L189" i="2"/>
  <c r="K189" i="2"/>
  <c r="J189" i="2"/>
  <c r="H189" i="2"/>
  <c r="H188" i="2"/>
  <c r="H187" i="2"/>
  <c r="M184" i="2"/>
  <c r="L184" i="2"/>
  <c r="K184" i="2"/>
  <c r="H184" i="2"/>
  <c r="M183" i="2"/>
  <c r="L183" i="2"/>
  <c r="K183" i="2"/>
  <c r="J183" i="2"/>
  <c r="H183" i="2"/>
  <c r="H181" i="2"/>
  <c r="H180" i="2"/>
  <c r="K175" i="2"/>
  <c r="L175" i="2" s="1"/>
  <c r="H176" i="2" s="1"/>
  <c r="H175" i="2"/>
  <c r="H174" i="2"/>
  <c r="H169" i="2"/>
  <c r="H171" i="2"/>
  <c r="H170" i="2"/>
  <c r="J165" i="2"/>
  <c r="K165" i="2" s="1"/>
  <c r="H164" i="2"/>
  <c r="J160" i="2"/>
  <c r="K160" i="2" s="1"/>
  <c r="H159" i="2"/>
  <c r="H157" i="2"/>
  <c r="H156" i="2"/>
  <c r="M155" i="2"/>
  <c r="L155" i="2"/>
  <c r="K155" i="2"/>
  <c r="J155" i="2"/>
  <c r="H155" i="2"/>
  <c r="H154" i="2"/>
  <c r="K150" i="2"/>
  <c r="L150" i="2" s="1"/>
  <c r="H149" i="2"/>
  <c r="M145" i="2"/>
  <c r="L145" i="2"/>
  <c r="K145" i="2"/>
  <c r="J146" i="2"/>
  <c r="K146" i="2" s="1"/>
  <c r="L146" i="2" s="1"/>
  <c r="L140" i="2"/>
  <c r="H140" i="2" s="1"/>
  <c r="H138" i="2"/>
  <c r="H137" i="2"/>
  <c r="J133" i="2"/>
  <c r="H132" i="2"/>
  <c r="K133" i="2"/>
  <c r="J128" i="2"/>
  <c r="H127" i="2"/>
  <c r="K128" i="2"/>
  <c r="J123" i="2"/>
  <c r="H122" i="2"/>
  <c r="K123" i="2"/>
  <c r="J118" i="2"/>
  <c r="H117" i="2"/>
  <c r="K118" i="2"/>
  <c r="J113" i="2"/>
  <c r="H112" i="2"/>
  <c r="K113" i="2"/>
  <c r="K109" i="2"/>
  <c r="L109" i="2" s="1"/>
  <c r="M109" i="2" s="1"/>
  <c r="H110" i="2" s="1"/>
  <c r="H109" i="2"/>
  <c r="H108" i="2"/>
  <c r="H107" i="2"/>
  <c r="J103" i="2"/>
  <c r="H102" i="2"/>
  <c r="K103" i="2"/>
  <c r="J98" i="2"/>
  <c r="K98" i="2" s="1"/>
  <c r="H97" i="2"/>
  <c r="H95" i="2"/>
  <c r="M94" i="2"/>
  <c r="L94" i="2"/>
  <c r="K94" i="2"/>
  <c r="J94" i="2"/>
  <c r="H94" i="2"/>
  <c r="H93" i="2"/>
  <c r="H92" i="2"/>
  <c r="H90" i="2"/>
  <c r="H89" i="2"/>
  <c r="H88" i="2"/>
  <c r="H87" i="2"/>
  <c r="L83" i="2"/>
  <c r="J83" i="2"/>
  <c r="H82" i="2"/>
  <c r="H84" i="2"/>
  <c r="H83" i="2"/>
  <c r="L78" i="2"/>
  <c r="J78" i="2"/>
  <c r="H77" i="2"/>
  <c r="H79" i="2"/>
  <c r="H78" i="2"/>
  <c r="L72" i="2"/>
  <c r="J72" i="2"/>
  <c r="H69" i="2"/>
  <c r="H73" i="2"/>
  <c r="H72" i="2"/>
  <c r="H67" i="2"/>
  <c r="H66" i="2"/>
  <c r="M65" i="2"/>
  <c r="L65" i="2"/>
  <c r="K65" i="2"/>
  <c r="J65" i="2"/>
  <c r="H65" i="2"/>
  <c r="H62" i="2"/>
  <c r="H60" i="2"/>
  <c r="H59" i="2"/>
  <c r="M58" i="2"/>
  <c r="L58" i="2"/>
  <c r="K58" i="2"/>
  <c r="J58" i="2"/>
  <c r="M57" i="2"/>
  <c r="L57" i="2"/>
  <c r="K57" i="2"/>
  <c r="J57" i="2"/>
  <c r="H57" i="2"/>
  <c r="H53" i="2"/>
  <c r="H51" i="2"/>
  <c r="H50" i="2"/>
  <c r="M49" i="2"/>
  <c r="L49" i="2"/>
  <c r="K49" i="2"/>
  <c r="J49" i="2"/>
  <c r="H49" i="2"/>
  <c r="H48" i="2"/>
  <c r="H46" i="2"/>
  <c r="H45" i="2"/>
  <c r="M44" i="2"/>
  <c r="L44" i="2"/>
  <c r="K44" i="2"/>
  <c r="J44" i="2"/>
  <c r="H44" i="2"/>
  <c r="H43" i="2"/>
  <c r="H41" i="2"/>
  <c r="H40" i="2"/>
  <c r="M39" i="2"/>
  <c r="L39" i="2"/>
  <c r="K39" i="2"/>
  <c r="J39" i="2"/>
  <c r="H39" i="2"/>
  <c r="H38" i="2"/>
  <c r="J33" i="2"/>
  <c r="H32" i="2"/>
  <c r="K33" i="2"/>
  <c r="J27" i="2"/>
  <c r="H25" i="2"/>
  <c r="K27" i="2"/>
  <c r="H23" i="2"/>
  <c r="H22" i="2"/>
  <c r="M21" i="2"/>
  <c r="L21" i="2"/>
  <c r="K21" i="2"/>
  <c r="J21" i="2"/>
  <c r="H21" i="2"/>
  <c r="H20" i="2"/>
  <c r="K16" i="2"/>
  <c r="J17" i="2"/>
  <c r="K17" i="2" s="1"/>
  <c r="V209" i="2" l="1"/>
  <c r="V86" i="2"/>
  <c r="V202" i="2"/>
  <c r="V106" i="2"/>
  <c r="V153" i="2"/>
  <c r="V158" i="2"/>
  <c r="V61" i="2"/>
  <c r="H42" i="2"/>
  <c r="H91" i="2"/>
  <c r="H179" i="2"/>
  <c r="V143" i="2"/>
  <c r="V24" i="2"/>
  <c r="V19" i="2"/>
  <c r="V131" i="2"/>
  <c r="H186" i="2"/>
  <c r="V42" i="2"/>
  <c r="V111" i="2"/>
  <c r="V192" i="2"/>
  <c r="V168" i="2"/>
  <c r="V52" i="2"/>
  <c r="H19" i="2"/>
  <c r="V81" i="2"/>
  <c r="V136" i="2"/>
  <c r="V173" i="2"/>
  <c r="V121" i="2"/>
  <c r="H37" i="2"/>
  <c r="V208" i="2"/>
  <c r="V68" i="2"/>
  <c r="V101" i="2"/>
  <c r="V186" i="2"/>
  <c r="H61" i="2"/>
  <c r="V14" i="2"/>
  <c r="V91" i="2"/>
  <c r="V148" i="2"/>
  <c r="H52" i="2"/>
  <c r="V31" i="2"/>
  <c r="V47" i="2"/>
  <c r="V197" i="2"/>
  <c r="V76" i="2"/>
  <c r="V126" i="2"/>
  <c r="V163" i="2"/>
  <c r="V96" i="2"/>
  <c r="H47" i="2"/>
  <c r="V116" i="2"/>
  <c r="H153" i="2"/>
  <c r="H106" i="2"/>
  <c r="H16" i="2"/>
  <c r="L17" i="2"/>
  <c r="L98" i="2"/>
  <c r="H98" i="2"/>
  <c r="H146" i="2"/>
  <c r="M146" i="2"/>
  <c r="H147" i="2" s="1"/>
  <c r="H28" i="2"/>
  <c r="M27" i="2"/>
  <c r="H35" i="2"/>
  <c r="M33" i="2"/>
  <c r="L160" i="2"/>
  <c r="H160" i="2"/>
  <c r="H86" i="2"/>
  <c r="H151" i="2"/>
  <c r="M150" i="2"/>
  <c r="H152" i="2" s="1"/>
  <c r="L165" i="2"/>
  <c r="H165" i="2"/>
  <c r="H145" i="2"/>
  <c r="M140" i="2"/>
  <c r="H141" i="2" s="1"/>
  <c r="H136" i="2" s="1"/>
  <c r="H150" i="2"/>
  <c r="M175" i="2"/>
  <c r="H177" i="2" s="1"/>
  <c r="H173" i="2" s="1"/>
  <c r="K195" i="2"/>
  <c r="K200" i="2"/>
  <c r="K205" i="2"/>
  <c r="H15" i="2"/>
  <c r="H34" i="2"/>
  <c r="H26" i="2"/>
  <c r="L27" i="2"/>
  <c r="H33" i="2"/>
  <c r="K72" i="2"/>
  <c r="K78" i="2"/>
  <c r="K83" i="2"/>
  <c r="H103" i="2"/>
  <c r="H113" i="2"/>
  <c r="H118" i="2"/>
  <c r="H123" i="2"/>
  <c r="H128" i="2"/>
  <c r="H133" i="2"/>
  <c r="H144" i="2"/>
  <c r="H27" i="2"/>
  <c r="L33" i="2"/>
  <c r="V212" i="2" l="1"/>
  <c r="V207" i="2"/>
  <c r="H213" i="2"/>
  <c r="H214" i="2"/>
  <c r="H208" i="2"/>
  <c r="H148" i="2"/>
  <c r="H31" i="2"/>
  <c r="H209" i="2"/>
  <c r="H143" i="2"/>
  <c r="M78" i="2"/>
  <c r="H80" i="2"/>
  <c r="H76" i="2" s="1"/>
  <c r="L128" i="2"/>
  <c r="H129" i="2"/>
  <c r="L103" i="2"/>
  <c r="H104" i="2"/>
  <c r="L133" i="2"/>
  <c r="H134" i="2"/>
  <c r="L113" i="2"/>
  <c r="H114" i="2"/>
  <c r="H17" i="2"/>
  <c r="M17" i="2"/>
  <c r="H18" i="2" s="1"/>
  <c r="L205" i="2"/>
  <c r="H205" i="2"/>
  <c r="H172" i="2"/>
  <c r="H168" i="2" s="1"/>
  <c r="L195" i="2"/>
  <c r="H195" i="2"/>
  <c r="M83" i="2"/>
  <c r="H85" i="2"/>
  <c r="H81" i="2" s="1"/>
  <c r="M72" i="2"/>
  <c r="H74" i="2"/>
  <c r="H68" i="2" s="1"/>
  <c r="L118" i="2"/>
  <c r="H119" i="2"/>
  <c r="H166" i="2"/>
  <c r="M165" i="2"/>
  <c r="H167" i="2" s="1"/>
  <c r="H161" i="2"/>
  <c r="M160" i="2"/>
  <c r="H162" i="2" s="1"/>
  <c r="M98" i="2"/>
  <c r="H100" i="2" s="1"/>
  <c r="H99" i="2"/>
  <c r="L200" i="2"/>
  <c r="H200" i="2"/>
  <c r="L123" i="2"/>
  <c r="H124" i="2"/>
  <c r="H24" i="2"/>
  <c r="H215" i="2" l="1"/>
  <c r="H163" i="2"/>
  <c r="H158" i="2"/>
  <c r="H210" i="2"/>
  <c r="H96" i="2"/>
  <c r="H14" i="2"/>
  <c r="M195" i="2"/>
  <c r="H196" i="2"/>
  <c r="H192" i="2" s="1"/>
  <c r="H130" i="2"/>
  <c r="H126" i="2" s="1"/>
  <c r="M128" i="2"/>
  <c r="H120" i="2"/>
  <c r="H116" i="2" s="1"/>
  <c r="M118" i="2"/>
  <c r="M200" i="2"/>
  <c r="H201" i="2"/>
  <c r="H197" i="2" s="1"/>
  <c r="H125" i="2"/>
  <c r="H121" i="2" s="1"/>
  <c r="M123" i="2"/>
  <c r="H115" i="2"/>
  <c r="M113" i="2"/>
  <c r="M205" i="2"/>
  <c r="H206" i="2"/>
  <c r="H202" i="2" s="1"/>
  <c r="H135" i="2"/>
  <c r="H131" i="2" s="1"/>
  <c r="M133" i="2"/>
  <c r="H105" i="2"/>
  <c r="H101" i="2" s="1"/>
  <c r="M103" i="2"/>
  <c r="H216" i="2" l="1"/>
  <c r="H111" i="2"/>
  <c r="H211" i="2"/>
  <c r="H212" i="2" l="1"/>
  <c r="H207" i="2"/>
</calcChain>
</file>

<file path=xl/sharedStrings.xml><?xml version="1.0" encoding="utf-8"?>
<sst xmlns="http://schemas.openxmlformats.org/spreadsheetml/2006/main" count="1395" uniqueCount="212">
  <si>
    <t>Заходи програми</t>
  </si>
  <si>
    <t>Джерела фінансування</t>
  </si>
  <si>
    <t>Всього</t>
  </si>
  <si>
    <t>Бюджет міста Києва</t>
  </si>
  <si>
    <t>Перелік завдань і заходів</t>
  </si>
  <si>
    <t>Оперативна ціль Стратегії розвитку міста Києва</t>
  </si>
  <si>
    <t>Завдання програми</t>
  </si>
  <si>
    <t>Виконавці заходу</t>
  </si>
  <si>
    <t>Очікуваний результат (результативні показники)</t>
  </si>
  <si>
    <t>Назва показника</t>
  </si>
  <si>
    <t>Додаток 1 до Програми</t>
  </si>
  <si>
    <t>Всього:</t>
  </si>
  <si>
    <t xml:space="preserve">2022 рік </t>
  </si>
  <si>
    <t>2022 рік</t>
  </si>
  <si>
    <t>2023 рік</t>
  </si>
  <si>
    <t>2024 рік</t>
  </si>
  <si>
    <t>2025 рік</t>
  </si>
  <si>
    <t xml:space="preserve">2023 рік </t>
  </si>
  <si>
    <t xml:space="preserve">2024 рік </t>
  </si>
  <si>
    <t xml:space="preserve">2025 рік </t>
  </si>
  <si>
    <t>кількість хворих, з них :</t>
  </si>
  <si>
    <t>показник продукту кількість хворих з факторами ризику відриву від лікування від загальної кількості зареєстрованих, з них :</t>
  </si>
  <si>
    <t>чоловіки, осіб</t>
  </si>
  <si>
    <t>жінки, осіб</t>
  </si>
  <si>
    <t>показник ефективності середній розмір витрат на супровід 1 хворої особи, грн</t>
  </si>
  <si>
    <t>чоловіків, осіб</t>
  </si>
  <si>
    <t>жінок, осіб</t>
  </si>
  <si>
    <t>1. Реалізація ініціативи FAST TRACK CITIES та виконання цілі «90-90-90»  безперервного каскаду заходів з профілактики, догляду та лікування, спрямованої на протидію епідемії ВІЛ-інфекції / СНІДу</t>
  </si>
  <si>
    <t>в тому числі жінок, осіб</t>
  </si>
  <si>
    <t>Поширення можливостей для своєчасного виявлення та профілактики захворювань</t>
  </si>
  <si>
    <t>Департамент охорони здоров'я,  заклади охорони здоровя, що засновані на комунальній власності територіальної громади міста Києва</t>
  </si>
  <si>
    <t>на 4%</t>
  </si>
  <si>
    <t xml:space="preserve">показник якості: зменшення первинної інвалідності  населення від серцево-судинних захворювань, %   </t>
  </si>
  <si>
    <t>Департамент охорони здоров'я, заклади охорони здоров'я, що засновані на комунальній власності територіальної громади м. Києва.</t>
  </si>
  <si>
    <t>РАЗОМ</t>
  </si>
  <si>
    <t>показник продукту: кількість осіб, у яких вперше виявлено ВІЛ-інфекцію, осіб</t>
  </si>
  <si>
    <t xml:space="preserve">2. Здійснення заходів щодо раннього виявлення та лікування туберкульозу </t>
  </si>
  <si>
    <t>2.1. Діагностика туберкульозу та латентної туберкульозної інфекції у дітей віком від 1 до 17 років шляхом проведення туберкулінодіагностики</t>
  </si>
  <si>
    <t>2022 - 2025</t>
  </si>
  <si>
    <t>показник продукту: кількість працівників протитуберкульозних установ, осіб, в тому числі :</t>
  </si>
  <si>
    <t xml:space="preserve">показник якості: кількість виявлених підозр, % </t>
  </si>
  <si>
    <t>показник продукту: середньорічна кількість жінок, які будуть забезпечені антирезусним імуноглобуліном, осіб</t>
  </si>
  <si>
    <t>показник якості: кількість випадків смерті немовлят від гемолітичної хвороби новонароджених, од.</t>
  </si>
  <si>
    <t>показник ефективності: витрати на одну дитину, грн.</t>
  </si>
  <si>
    <t>2022-2025</t>
  </si>
  <si>
    <t xml:space="preserve">3.3. Діагностика населення за групою ризику на виявлення колоректального раку </t>
  </si>
  <si>
    <t>показник ефективності: витрати на одне дослідження, грн</t>
  </si>
  <si>
    <t xml:space="preserve">3.6. Профілактика вроджених аномалій шляхом забезпечення вагітних жінок в перший триместр вагітності    фолієвою кислотою           </t>
  </si>
  <si>
    <t>показник ефективності: витрати на одного пацієнта, грн.</t>
  </si>
  <si>
    <t>на 4,2%</t>
  </si>
  <si>
    <t>на 4,1%</t>
  </si>
  <si>
    <t>на 3,9%</t>
  </si>
  <si>
    <t>Департамент охорони здоров'я, заклади охорони здоров'я, що засновані на комунальній власності територіальної громади м. Києва</t>
  </si>
  <si>
    <t>показник ефективності: середні витрати на одне дослідження,  грн</t>
  </si>
  <si>
    <t>показник якості: відсоток позитивних результатів на гепатит С із числа обстежених, %</t>
  </si>
  <si>
    <t>показник якості: рівень охоплення лабораторною діагностикою, %</t>
  </si>
  <si>
    <t>показник продукту:  кількість лабораторних обстежень, одиниць</t>
  </si>
  <si>
    <t>показник ефективності: середні витрати на одне обстеження,  грн</t>
  </si>
  <si>
    <t>показник ефективності: витрати на одного пацієнта, грн</t>
  </si>
  <si>
    <t xml:space="preserve">2.3. Проведення зовнішнього контролю якості бактеріоскопічної діагностики туберкульозу в лабораторіях І рівня </t>
  </si>
  <si>
    <t xml:space="preserve">2.4. Заохочення хворих на туберкульоз до безперервного амбулаторного лікування шляхом надання продуктових наборів </t>
  </si>
  <si>
    <t xml:space="preserve">2.6. Запобігання розповсюдженню туберкульозної інфекції серед працівників та пацієнтів протитуберкульозних установ </t>
  </si>
  <si>
    <t>показник якості: відсоток позитивних результатів на гепатит В із числа обстежених, %</t>
  </si>
  <si>
    <t>3.11. Діагностика пацієнтів з позитивним результатом
обстеження на вірусний гепатит С</t>
  </si>
  <si>
    <t xml:space="preserve">3.12. Профілактика  гемолітичних хвороб новонароджених відповідно до клінічного протоколу </t>
  </si>
  <si>
    <t xml:space="preserve">3.13. Розширення неонатального
скринінгу новонароджених дітей на спадкові хвороби обміну речовин у новонароджених  </t>
  </si>
  <si>
    <t xml:space="preserve"> 3.14. Профілактика розвитку цервікального раку шийки матки </t>
  </si>
  <si>
    <t xml:space="preserve">3.15. Діагностичне цитологічне обстеження жінок на  рак шийки матки </t>
  </si>
  <si>
    <t>показник продукту: кількість осіб, що підлягають скринінгу для визначення холестерину, осіб</t>
  </si>
  <si>
    <t>показник продукту: кількість осіб, що підлягають обстеженню, осіб</t>
  </si>
  <si>
    <t>показник продукту: кількість осіб, що підлягають вакцинації, осіб</t>
  </si>
  <si>
    <t>показник продукту: кількість медичних працівників, що потребують щеплення, осіб</t>
  </si>
  <si>
    <t>показник продукту: кількість досліджень, од.</t>
  </si>
  <si>
    <t>показник продукту: середньорічна кількість дітей до 1 -го року, що потребує скринінгу, осіб</t>
  </si>
  <si>
    <t>показник продукту: в тому числі дівчат, осіб</t>
  </si>
  <si>
    <t>показник продукту: середньорічна кількість дітей до 1 -го року, яким буде проведено скринінг, осіб</t>
  </si>
  <si>
    <t>показник продукту:  кількість дівчаток від 10 до 14 років життя, що підлягають вакцинації, осіб</t>
  </si>
  <si>
    <t>показник продукту:  кількість дівчаток від 10 до 14 років життя, які будуть вакциновані, осіб</t>
  </si>
  <si>
    <t>показник якості: частка виявлених осіб з підозрою на рак шийки матки з числа обстежених, %</t>
  </si>
  <si>
    <t>3.7. Проведення скринінгових обстежень дітей та вагітних жінок з метою визначення тиреоїдного статусу</t>
  </si>
  <si>
    <t>показник ефективності: середні витрати на одне дослідження, грн.</t>
  </si>
  <si>
    <t>показник продукту:  кількість тестувань на гостру респіраторну хворобу COVID-19, спричиненої коронавірусом SARS-CoV-2,  од.</t>
  </si>
  <si>
    <t>3.17. Діагностика населення на остеопороз</t>
  </si>
  <si>
    <t>показник продукту: кількість проведених скринінгових досліджень, од.</t>
  </si>
  <si>
    <t>показник продукту: кількість пацієнтів обстежених на остеопороз, осіб</t>
  </si>
  <si>
    <t>показник ефективності: середні витрати на пацієнта, грн.</t>
  </si>
  <si>
    <t>показник продукту: кількість пацієнтів хворих на остеопороз, осіб</t>
  </si>
  <si>
    <t>показник продукту: кількість проведених досліджень, од.</t>
  </si>
  <si>
    <t>РАЗОМ на 2022-2025 роки</t>
  </si>
  <si>
    <t>3. Своєчасне виявлення та профілактика захворювань</t>
  </si>
  <si>
    <t>4. Використання інформаційно-комунікаційних технологій у сфері управління та надання медичних послуг за допомогою електронних засобів</t>
  </si>
  <si>
    <t xml:space="preserve">3.8. Скринінг населення на гепатит В за групами ризику, визначеними  стандартами медичної
допомоги </t>
  </si>
  <si>
    <t xml:space="preserve">3.9. Скринінг населення на гепатит С за групами ризику, визначеними  стандартами медичної
допомоги </t>
  </si>
  <si>
    <t>3.18. Моніторинг стану  перебігу захворювання   на остеопороз</t>
  </si>
  <si>
    <t xml:space="preserve">3.20. Діагностування інфекційних захворювань </t>
  </si>
  <si>
    <t xml:space="preserve">1.1. Надання особам, які вживають наркотики ін’єкційно, замісної підтримувальної терапії  </t>
  </si>
  <si>
    <t>показник ефективності: середні витрати на одну особу на рік, грн</t>
  </si>
  <si>
    <t>показник продукту: кількість дітей першого року життя, народжених ВІЛ-інфікованими матерями,  осіб</t>
  </si>
  <si>
    <t>показник ефективності: вартість вигодовування 1 дитини на рік, грн</t>
  </si>
  <si>
    <t xml:space="preserve">1.3. Тестування населення на ВІЛ-інфекцію </t>
  </si>
  <si>
    <t xml:space="preserve">показник ефективності: середня вартість тестування однієї особи, грн. </t>
  </si>
  <si>
    <t xml:space="preserve">1.4. Медикаментозна профілактика опортуністичних інфекцій у людей, які живуть з ВІЛ </t>
  </si>
  <si>
    <t>показник продукту: кількість осіб, які  отримують медикаментозну профілактику опортуністичних інфекцій, осіб</t>
  </si>
  <si>
    <t>2.2. Виявлення туберкульозу шляхом проведення профілактичних оглядів населення на пересувних цифрових флюорографах</t>
  </si>
  <si>
    <t>3.2. Проведення скринінгу населення для визначення рівня холестерину</t>
  </si>
  <si>
    <t>показник продукту: кількість осіб,охоплених замісною підтримувальною терапією, осіб</t>
  </si>
  <si>
    <t>показник якості: динаміка перерваного лікування серед хворих на туберкульоз, які лікуються амбулаторно, %</t>
  </si>
  <si>
    <t xml:space="preserve">2.5. Медико-соціальний супровід хворих на туберкульоз </t>
  </si>
  <si>
    <t>показник продукту: кількість підготовлених інформаційних матеріалів, одиниць</t>
  </si>
  <si>
    <t>міської цільової програми "Громадське здоров'я" на 2022-2025 роки</t>
  </si>
  <si>
    <t>Строки виконання заходу</t>
  </si>
  <si>
    <t>Обсяги фінансування, (тис. грн)</t>
  </si>
  <si>
    <t>Забезпечення якісної та доступної медицини в     м. Києві</t>
  </si>
  <si>
    <t>показник ефективності: середня вартість медикоментозної профілактики однієї особи, грн</t>
  </si>
  <si>
    <t>показник ефективності: середній розмір витрат на 1 особу, грн</t>
  </si>
  <si>
    <t xml:space="preserve">показник продукту: планова кількість осіб, яким може бути проведено профілактичний огляд на пересувних цифрових флюорографах, осіб </t>
  </si>
  <si>
    <t>показник якості: рівень відповідності результатів зовнішнього контролю якості рекомендаціям ВООЗ , %</t>
  </si>
  <si>
    <t>показник продукту кількість продуктових наборів, одиниць</t>
  </si>
  <si>
    <t>показник якості:  рівень забезпечення медико-соціальним супроводом хворих на туберкульоз від потреби, %</t>
  </si>
  <si>
    <t>показник ефективності: середній обсяг витрат на  одного працівника, грн</t>
  </si>
  <si>
    <t>показник якості: кількість випадків захворювання на туберкульоз серед працівників протитуберкульозних установ, випадок</t>
  </si>
  <si>
    <t xml:space="preserve">3.1. Скринінг населення  з метою ранньої діагностики цукрового діабету </t>
  </si>
  <si>
    <t>показник продукту: кількість осіб, що підлягають скринінгу для визначення рівня цукру, осіб</t>
  </si>
  <si>
    <t>показник ефективності:середня вартість одного дослідження, грн</t>
  </si>
  <si>
    <t>показник ефективності: середній обсяг витрат на щеплення одного медичного працівника,  грн.</t>
  </si>
  <si>
    <t>показник продукту: кількість жінок, що підлягають забезпеченню, осіб</t>
  </si>
  <si>
    <t>показник ефективності: середні витрати на одне дослідження, грн</t>
  </si>
  <si>
    <t>показник ефективності: середні витрати на  обстеження однієї особи,  грн</t>
  </si>
  <si>
    <t>показник ефективності: середні витрати на одного пацієнта,  грн</t>
  </si>
  <si>
    <t>показник ефективності: середня вартість  вакцинаціі однієї дитини,  грн</t>
  </si>
  <si>
    <t>показник якості: рівень охоплення вакцинацією дівчаток цільової групи, %</t>
  </si>
  <si>
    <t>показник якості: частка осіб, у яких виявлено підозру на гемотрансмісивні інфекції з числа обстежених, %</t>
  </si>
  <si>
    <t>показник якості: частка осіб, у яких виявлено підозру на остеопороз, %</t>
  </si>
  <si>
    <t>показник якості: рівень забезпечення хворих на остеопороз обстеженнями, %</t>
  </si>
  <si>
    <t>показник якості: рівень охоплення дослідженнями жінок, які потребують  повторного обстеження, %</t>
  </si>
  <si>
    <t>показник якості: частка виявлених осіб з підтвердженим випадком гострої респіраторної хвороби COVID-19, спричиненої коронавірусом SARS-CoV-2, із числа проведених тестувань, %</t>
  </si>
  <si>
    <t>Просування здорового способу життя серед мешканців міста</t>
  </si>
  <si>
    <t>Популяризація здорового способу життя</t>
  </si>
  <si>
    <t>показник ефективності: середній розмір витрат на одного хворого, грн</t>
  </si>
  <si>
    <t>показник якості: рівень забезпечення дітей, народжених  від ВІЛ-інфікованих жінок, харчуванням (%)</t>
  </si>
  <si>
    <t>показник якості: рівень забезпечення людей, які живуть з ВІЛ, замісною підтримувальною терапією,  %</t>
  </si>
  <si>
    <t>1.2. Забезпечення дітей першого року життя адаптованими молочними сумішами з метою зменшення рівня передачі ВІЛ-інфекції  від інфікованої матері до дитини</t>
  </si>
  <si>
    <t>показник продукту: кількість осіб, яким планується проведення тестування, осіб</t>
  </si>
  <si>
    <t>показник якості: відсоток позитивних результатів тестування на ВІЛ-інфекцію у відсотках до запланованого обсягу протестованих (%)</t>
  </si>
  <si>
    <t>показник якості: питома вага осіб, охоплених медичним спостереженням із числа вперше  виявленних (%)</t>
  </si>
  <si>
    <t>показник якості: рівень забезпечення  людей, які живуть з ВІЛ, засобами медичної профілактики у відсотках до кількості осіб, що її потребують (%)</t>
  </si>
  <si>
    <t>показник якості: рівень охоплення дітей віком від 1 до 17 років туберкулінодіагностикою, %</t>
  </si>
  <si>
    <t>показник якості: рівень  охоплення профілактичними оглядами, %</t>
  </si>
  <si>
    <t>показник продукту кількість лабораторій, одиниць</t>
  </si>
  <si>
    <t xml:space="preserve">показник ефективності: середній розмір витрат на проведення однієї перевірки, грн  </t>
  </si>
  <si>
    <t>показник ефективності: середня вартість одного продуктового набору, тис. грн</t>
  </si>
  <si>
    <t>показник ефективності: витрати на одне дослідження зі скринінгу для визначення рівня цукру, грн</t>
  </si>
  <si>
    <t>на 24%</t>
  </si>
  <si>
    <t xml:space="preserve">показник якості: частка виявлених підозр із загальної кількості обстежених, % </t>
  </si>
  <si>
    <t>показник якості:  рівень зниження захворюваності груп епідемічного ризику, %</t>
  </si>
  <si>
    <t>показник якості: зменшення кількості вроджених аномалій розвитку, %</t>
  </si>
  <si>
    <t>показник якості: частка виявлених осіб з тироїдним статусом загальної кількості обстежених,  %</t>
  </si>
  <si>
    <t>показник продукту:  кількість осіб, яким передбачається проведення обстеження на гепатит С, осіб</t>
  </si>
  <si>
    <t>показник продукту:  кількість осіб, яким передбачається проведення обстеження на гепатит В, осіб</t>
  </si>
  <si>
    <t>показник продукту:  кількість пацієнтів з позитивним результатом на вірусний гепатит В, які потребують обстеження, осіб.</t>
  </si>
  <si>
    <t>показник ефективності: середні витрати на обстеження одного пацієнта,  грн</t>
  </si>
  <si>
    <t>3.10. Діагностика  пацієнтів з позитивним результатом
обстеження на вірусний гепатит В</t>
  </si>
  <si>
    <t>показник продукту:  кількість пацієнтів з позитивним результатом на вірусний гепатит С, які потребують обстеження, осіб.</t>
  </si>
  <si>
    <t xml:space="preserve">3.16. Скринінг донорської крові та її компонентів на наявність маркерів гемотрансмісивних інфекцій. </t>
  </si>
  <si>
    <t>показник ефективності: середня вартість проведення однієї експертизи результатів скринінгу, грн.</t>
  </si>
  <si>
    <t xml:space="preserve">3.19.  Проведення експертизи результатів скринінгу раку молочної залози </t>
  </si>
  <si>
    <t>показник продукту: кількість результатів мамографії, які потребують повторного розгляду (проведення експертизи), од.</t>
  </si>
  <si>
    <t>показник ефективності: середні витрати на створення та супровід інформаційної системи,  грн</t>
  </si>
  <si>
    <t>показник продукту:  кількість закладів, яким буде забезпечено доступ до інформаційної системи "Вірусні гепатити", од.</t>
  </si>
  <si>
    <t>5. Проведення інформаційних кампаній з питань профілактики захворювань та здорового способу життя.</t>
  </si>
  <si>
    <t>показник якості:  рівень поінформованості населення м.Києва, %</t>
  </si>
  <si>
    <t>Департамент охорони здоров'я, Департамент молоді та спорту, заклади охорони здоров'я, що засновані на комунальній власності територіальної громади м. Києва</t>
  </si>
  <si>
    <t>показник продукту: кількість тем по яких буде підготовлено інформаційні матеріали, одиниць</t>
  </si>
  <si>
    <t>показник продукту: кількість нозологій (захворювань) по яких будуть підготовлені інформаційні матеріали, одиниць</t>
  </si>
  <si>
    <t>показник ефективності: середня вартість  інформаційних матеріалів по одній нозології, тис. грн.</t>
  </si>
  <si>
    <t>показник ефективності: середня вартість  інформаційних матеріалів по одній темі, тис грн.</t>
  </si>
  <si>
    <t>4.2. Cтворення, впровадження та підтримка інформаційної системи "Вірусні гепатити"</t>
  </si>
  <si>
    <t>4.1. Створення та супровід інформаційної платформи (системи)  статистичних даних про стан здоров'я населення та діяльність закладів охорони здоров'я</t>
  </si>
  <si>
    <t>показник продукту:  кількість модулів платформи, одиниць</t>
  </si>
  <si>
    <t>показник продукту:  кількість користувачів, одиниць</t>
  </si>
  <si>
    <t>показник ефективності: середні витрати на створення та супровід модуля,  тис. грн</t>
  </si>
  <si>
    <t>показник витрат: обсяг видатків, тис. грн</t>
  </si>
  <si>
    <t>показник якості: питома вага жінок, охоплених медичним спостереженням із числа вперше виявленних (%)</t>
  </si>
  <si>
    <t xml:space="preserve">3.4.  Проведення щеплень груп епідемічного ризику з метою зниження рівня захворюваності   на гепатит B </t>
  </si>
  <si>
    <t>показник ефективності: середня вартість  профілактичних засобів на одну пацієнтку, грн.</t>
  </si>
  <si>
    <t>3.5. Проведення передсезонної імунопрофілактики грипу в групах епідемічного ризику (медичні працівники)</t>
  </si>
  <si>
    <t>показник якості: рівень охоплення щепленням медичних працівників від потреби,  %</t>
  </si>
  <si>
    <t>показник якості: рівень доступу до  інформаційної системи "Вірусні гепатити", %</t>
  </si>
  <si>
    <t>5.2. Підвищення рівня поінформованості населення з питань запобігання та профілактики інфекційних захворювань шляхом  виготовлення і розповсюдження відео та поліграфічної продукції.</t>
  </si>
  <si>
    <t>5.1. Підвищення рівня поінформованості населення з питань запобігання та профілактики неінфекційних захворювань шляхом виготовлення і розповсюдження  відео та поліграфічної продукції.</t>
  </si>
  <si>
    <t xml:space="preserve">5.3. Пропаганда здорового способу життя шляхом виготовлення і розповсюдження відео та поліграфічної продукції (тютюнопаління, алкоголізм, наркоманія, надмірна вага, фізична активність, небезпечний секс, вакцинація, тощо). </t>
  </si>
  <si>
    <t>показник продукту: кількість дітей віком від 1 до 17 років, які потребують проведення туберкулінодіагностики, осіб</t>
  </si>
  <si>
    <t>показник якості: динаміка кількості користувачів у порівнянні з попереднім роком, %</t>
  </si>
  <si>
    <t xml:space="preserve">показник якості: рівень охоплення скринінгом дітей до 1 року на спадкові хвороби обміну речовин у % </t>
  </si>
  <si>
    <t>Департамент охорони здоров'я, заклади охорони здоров'я, що засновані на комунальній власності територіальної громади м. Києва, КНП "КМІАЦ МС"</t>
  </si>
  <si>
    <t>Департамент охорони здоров'я, КНП «Київська міська клінічна лікарня № 5»,  заклади охорони здоровя, що засновані на комунальній власності територіальної громади міста Києва</t>
  </si>
  <si>
    <t>Департамент охорони здоров'я, КНП «Київська міська клінічна лікарня № 5»,  заклади охорони здоровя,  що засновані на комунальній власності територіальної громади міста Києва</t>
  </si>
  <si>
    <t>Департамент охорони здоров'я,  КНП "ФТИЗІАТРІЯ", заклади охорони здоров'я, що засновані на комунальній власності територіальної громади міста Києва</t>
  </si>
  <si>
    <t>Департамент охорони здоров'я, КНП "ФТИЗІАТРІЯ", заклади охорони здоров'я, що засновані на комунальній власності територіальної громади міста Києва</t>
  </si>
  <si>
    <t>Департамент охорони здоров'я,  КНП "ФТИЗІАТРІЯ", заклади охорони здоров', що засновані на комунальній власності територіальної громади міста Києва</t>
  </si>
  <si>
    <t>Додаток1 до Програми</t>
  </si>
  <si>
    <t>Порівняльна таблиця до проєкту змін міської цільової програми «Громадське здоров'я» на 2022 – 2025 роки</t>
  </si>
  <si>
    <t>чинна редакція</t>
  </si>
  <si>
    <t>проєкт нової редакції</t>
  </si>
  <si>
    <t>показник продукту: кількість проведених експертиз, од.</t>
  </si>
  <si>
    <t>показник продукту: кількість осіб, груп ризику, які потребують проведення туберкулінодіагностики, осіб, з них</t>
  </si>
  <si>
    <t>2.1. Діагностика туберкульозу та латентної туберкульозної інфекції у осіб з груп ризику шляхом проведення тубердіагностики</t>
  </si>
  <si>
    <t>показник якості: рівень охоплення осіб з груп ризику туберкулінодіагностикою, %</t>
  </si>
  <si>
    <t>2022 - 2023</t>
  </si>
  <si>
    <t>2022-2023</t>
  </si>
  <si>
    <t>показник продукту:  кількість закладів галузі охорони здоров’я, одиниць</t>
  </si>
  <si>
    <t xml:space="preserve">показник якості: частка закладів галузі охорони здоров’я, що забезпечені  автоматизованою системою збирання даних, %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</si>
</sst>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61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24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2" borderId="0" applyNumberFormat="0" applyBorder="0" applyAlignment="0" applyProtection="0"/>
  </cellStyleXfs>
  <cellXfs count="834"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/>
    <xf numFmtId="0" fontId="4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13" fillId="3" borderId="0" xfId="0" applyFont="1" applyFill="1"/>
    <xf numFmtId="0" fontId="13" fillId="0" borderId="0" xfId="0" applyFont="1"/>
    <xf numFmtId="0" fontId="7" fillId="3" borderId="0" xfId="0" applyFont="1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4" fillId="0" borderId="6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" fontId="14" fillId="0" borderId="67" xfId="0" applyNumberFormat="1" applyFont="1" applyBorder="1" applyAlignment="1">
      <alignment horizontal="center" vertical="center" wrapText="1"/>
    </xf>
    <xf numFmtId="1" fontId="14" fillId="0" borderId="41" xfId="0" applyNumberFormat="1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" fontId="10" fillId="0" borderId="6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7" xfId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0" fontId="4" fillId="0" borderId="58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4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9" fontId="4" fillId="0" borderId="17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70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0" fontId="4" fillId="0" borderId="7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9" fontId="4" fillId="0" borderId="16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9" fontId="4" fillId="0" borderId="54" xfId="0" applyNumberFormat="1" applyFont="1" applyBorder="1" applyAlignment="1">
      <alignment horizontal="center" vertical="center"/>
    </xf>
    <xf numFmtId="9" fontId="4" fillId="0" borderId="24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/>
    </xf>
    <xf numFmtId="166" fontId="4" fillId="0" borderId="39" xfId="0" applyNumberFormat="1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6" fontId="4" fillId="0" borderId="24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4" fillId="0" borderId="54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3" fontId="4" fillId="0" borderId="75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165" fontId="4" fillId="0" borderId="29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9" fontId="4" fillId="0" borderId="54" xfId="0" applyNumberFormat="1" applyFont="1" applyBorder="1" applyAlignment="1">
      <alignment horizontal="center" vertical="center" wrapText="1"/>
    </xf>
    <xf numFmtId="9" fontId="4" fillId="0" borderId="42" xfId="0" applyNumberFormat="1" applyFont="1" applyBorder="1" applyAlignment="1">
      <alignment horizontal="center" vertical="center" wrapText="1"/>
    </xf>
    <xf numFmtId="9" fontId="4" fillId="0" borderId="36" xfId="0" applyNumberFormat="1" applyFont="1" applyBorder="1" applyAlignment="1">
      <alignment horizontal="center" vertical="center" wrapText="1"/>
    </xf>
    <xf numFmtId="1" fontId="4" fillId="0" borderId="23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9" fontId="4" fillId="0" borderId="39" xfId="0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vertical="center" wrapText="1"/>
    </xf>
    <xf numFmtId="9" fontId="4" fillId="0" borderId="40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166" fontId="4" fillId="0" borderId="21" xfId="0" applyNumberFormat="1" applyFont="1" applyBorder="1" applyAlignment="1">
      <alignment horizontal="center" vertical="center"/>
    </xf>
    <xf numFmtId="4" fontId="4" fillId="0" borderId="7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166" fontId="4" fillId="0" borderId="54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166" fontId="4" fillId="0" borderId="55" xfId="0" applyNumberFormat="1" applyFont="1" applyBorder="1" applyAlignment="1">
      <alignment horizontal="center" vertical="center" wrapText="1"/>
    </xf>
    <xf numFmtId="4" fontId="4" fillId="0" borderId="42" xfId="0" applyNumberFormat="1" applyFont="1" applyBorder="1" applyAlignment="1">
      <alignment horizontal="center" vertical="center" wrapText="1"/>
    </xf>
    <xf numFmtId="4" fontId="4" fillId="0" borderId="36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166" fontId="4" fillId="0" borderId="70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0" fontId="4" fillId="0" borderId="64" xfId="0" applyFont="1" applyBorder="1" applyAlignment="1">
      <alignment vertical="center" wrapText="1"/>
    </xf>
    <xf numFmtId="9" fontId="4" fillId="0" borderId="31" xfId="0" applyNumberFormat="1" applyFont="1" applyBorder="1" applyAlignment="1">
      <alignment horizontal="center" vertical="center" wrapText="1"/>
    </xf>
    <xf numFmtId="164" fontId="4" fillId="0" borderId="59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47" xfId="0" applyNumberFormat="1" applyFont="1" applyBorder="1" applyAlignment="1">
      <alignment horizontal="center" vertical="center" wrapText="1"/>
    </xf>
    <xf numFmtId="164" fontId="4" fillId="0" borderId="47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9" fontId="4" fillId="0" borderId="18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9" fontId="4" fillId="0" borderId="55" xfId="0" applyNumberFormat="1" applyFont="1" applyBorder="1" applyAlignment="1">
      <alignment horizontal="center" vertical="center" wrapText="1"/>
    </xf>
    <xf numFmtId="165" fontId="4" fillId="0" borderId="70" xfId="0" applyNumberFormat="1" applyFont="1" applyBorder="1" applyAlignment="1">
      <alignment horizontal="center" vertical="center" wrapText="1"/>
    </xf>
    <xf numFmtId="3" fontId="4" fillId="0" borderId="44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4" fillId="0" borderId="57" xfId="0" applyFont="1" applyBorder="1" applyAlignment="1">
      <alignment vertical="center" wrapText="1"/>
    </xf>
    <xf numFmtId="2" fontId="4" fillId="0" borderId="6" xfId="0" applyNumberFormat="1" applyFont="1" applyBorder="1" applyAlignment="1">
      <alignment vertical="center" wrapText="1"/>
    </xf>
    <xf numFmtId="0" fontId="4" fillId="0" borderId="58" xfId="0" applyFont="1" applyBorder="1" applyAlignment="1">
      <alignment vertical="center" wrapText="1"/>
    </xf>
    <xf numFmtId="0" fontId="4" fillId="0" borderId="51" xfId="0" applyFont="1" applyBorder="1" applyAlignment="1">
      <alignment vertical="top" wrapText="1"/>
    </xf>
    <xf numFmtId="4" fontId="4" fillId="0" borderId="44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51" xfId="0" applyFont="1" applyBorder="1" applyAlignment="1">
      <alignment vertical="center" wrapText="1"/>
    </xf>
    <xf numFmtId="9" fontId="4" fillId="0" borderId="45" xfId="0" applyNumberFormat="1" applyFont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3" fontId="4" fillId="0" borderId="70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0" xfId="0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 wrapText="1"/>
    </xf>
    <xf numFmtId="166" fontId="4" fillId="0" borderId="21" xfId="0" applyNumberFormat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4" fillId="0" borderId="51" xfId="0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left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4" fontId="4" fillId="0" borderId="37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1" xfId="0" applyNumberFormat="1" applyFont="1" applyBorder="1" applyAlignment="1">
      <alignment horizontal="center" vertical="center"/>
    </xf>
    <xf numFmtId="4" fontId="4" fillId="0" borderId="49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4" fontId="4" fillId="0" borderId="52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38" xfId="0" applyNumberFormat="1" applyFont="1" applyBorder="1" applyAlignment="1">
      <alignment horizontal="center" vertical="center" wrapText="1"/>
    </xf>
    <xf numFmtId="4" fontId="4" fillId="0" borderId="62" xfId="0" applyNumberFormat="1" applyFont="1" applyBorder="1" applyAlignment="1">
      <alignment horizontal="center" vertical="center" wrapText="1"/>
    </xf>
    <xf numFmtId="4" fontId="4" fillId="0" borderId="56" xfId="0" applyNumberFormat="1" applyFont="1" applyBorder="1" applyAlignment="1">
      <alignment horizontal="center" vertical="center" wrapText="1"/>
    </xf>
    <xf numFmtId="4" fontId="4" fillId="0" borderId="34" xfId="0" applyNumberFormat="1" applyFont="1" applyBorder="1" applyAlignment="1">
      <alignment horizontal="center" vertical="center" wrapText="1"/>
    </xf>
    <xf numFmtId="4" fontId="4" fillId="0" borderId="43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 wrapText="1"/>
    </xf>
    <xf numFmtId="4" fontId="4" fillId="0" borderId="49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 wrapText="1"/>
    </xf>
    <xf numFmtId="4" fontId="4" fillId="0" borderId="73" xfId="0" applyNumberFormat="1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0" borderId="54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4" fontId="4" fillId="0" borderId="46" xfId="0" applyNumberFormat="1" applyFont="1" applyBorder="1" applyAlignment="1">
      <alignment horizontal="center" vertical="center" wrapText="1"/>
    </xf>
    <xf numFmtId="4" fontId="4" fillId="0" borderId="71" xfId="0" applyNumberFormat="1" applyFont="1" applyBorder="1" applyAlignment="1">
      <alignment horizontal="center" vertical="center" wrapText="1"/>
    </xf>
    <xf numFmtId="4" fontId="4" fillId="0" borderId="63" xfId="0" applyNumberFormat="1" applyFont="1" applyBorder="1" applyAlignment="1">
      <alignment horizontal="center" vertical="center"/>
    </xf>
    <xf numFmtId="4" fontId="7" fillId="3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21" fillId="0" borderId="65" xfId="0" applyFont="1" applyBorder="1" applyAlignment="1">
      <alignment horizontal="center" vertical="center" wrapText="1"/>
    </xf>
    <xf numFmtId="1" fontId="22" fillId="0" borderId="67" xfId="0" applyNumberFormat="1" applyFont="1" applyBorder="1" applyAlignment="1">
      <alignment horizontal="center" vertical="center" wrapText="1"/>
    </xf>
    <xf numFmtId="0" fontId="20" fillId="0" borderId="57" xfId="0" applyFont="1" applyBorder="1" applyAlignment="1">
      <alignment vertical="center" wrapText="1"/>
    </xf>
    <xf numFmtId="2" fontId="20" fillId="0" borderId="6" xfId="0" applyNumberFormat="1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58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49" xfId="0" applyFont="1" applyBorder="1" applyAlignment="1">
      <alignment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50" xfId="0" applyFont="1" applyBorder="1" applyAlignment="1">
      <alignment vertical="center" wrapText="1"/>
    </xf>
    <xf numFmtId="0" fontId="20" fillId="0" borderId="60" xfId="0" applyFont="1" applyBorder="1" applyAlignment="1">
      <alignment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64" xfId="0" applyFont="1" applyBorder="1" applyAlignment="1">
      <alignment vertical="center" wrapText="1"/>
    </xf>
    <xf numFmtId="0" fontId="20" fillId="0" borderId="51" xfId="0" applyFont="1" applyBorder="1" applyAlignment="1">
      <alignment vertical="center" wrapText="1"/>
    </xf>
    <xf numFmtId="0" fontId="20" fillId="0" borderId="59" xfId="0" applyFont="1" applyBorder="1" applyAlignment="1">
      <alignment vertical="center" wrapText="1"/>
    </xf>
    <xf numFmtId="0" fontId="20" fillId="0" borderId="61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20" fillId="0" borderId="51" xfId="0" applyFont="1" applyBorder="1" applyAlignment="1">
      <alignment vertical="top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3" fillId="0" borderId="56" xfId="0" applyNumberFormat="1" applyFont="1" applyBorder="1" applyAlignment="1">
      <alignment horizontal="center" vertical="center" wrapText="1"/>
    </xf>
    <xf numFmtId="4" fontId="4" fillId="0" borderId="69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4" fontId="12" fillId="0" borderId="0" xfId="0" applyNumberFormat="1" applyFont="1"/>
    <xf numFmtId="4" fontId="4" fillId="0" borderId="19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 wrapText="1"/>
    </xf>
    <xf numFmtId="4" fontId="4" fillId="0" borderId="51" xfId="0" applyNumberFormat="1" applyFont="1" applyBorder="1" applyAlignment="1">
      <alignment horizontal="center" vertical="center" wrapText="1"/>
    </xf>
    <xf numFmtId="4" fontId="4" fillId="0" borderId="57" xfId="1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58" xfId="0" applyNumberFormat="1" applyFont="1" applyBorder="1" applyAlignment="1">
      <alignment horizontal="center" vertical="center" wrapText="1"/>
    </xf>
    <xf numFmtId="4" fontId="4" fillId="0" borderId="53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4" fillId="0" borderId="60" xfId="0" applyNumberFormat="1" applyFont="1" applyBorder="1" applyAlignment="1">
      <alignment horizontal="center" vertical="center" wrapText="1"/>
    </xf>
    <xf numFmtId="4" fontId="4" fillId="0" borderId="60" xfId="0" applyNumberFormat="1" applyFont="1" applyBorder="1" applyAlignment="1">
      <alignment horizontal="center" vertical="center"/>
    </xf>
    <xf numFmtId="4" fontId="4" fillId="0" borderId="39" xfId="0" applyNumberFormat="1" applyFont="1" applyBorder="1" applyAlignment="1">
      <alignment horizontal="center" vertical="center" wrapText="1"/>
    </xf>
    <xf numFmtId="4" fontId="4" fillId="0" borderId="64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0" borderId="59" xfId="0" applyNumberFormat="1" applyFont="1" applyBorder="1" applyAlignment="1">
      <alignment horizontal="center" vertical="center" wrapText="1"/>
    </xf>
    <xf numFmtId="4" fontId="4" fillId="0" borderId="48" xfId="0" applyNumberFormat="1" applyFont="1" applyBorder="1" applyAlignment="1">
      <alignment horizontal="center" vertical="center" wrapText="1"/>
    </xf>
    <xf numFmtId="4" fontId="4" fillId="0" borderId="54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4" fontId="3" fillId="0" borderId="49" xfId="0" applyNumberFormat="1" applyFont="1" applyBorder="1" applyAlignment="1">
      <alignment horizontal="center" vertical="center" wrapText="1"/>
    </xf>
    <xf numFmtId="0" fontId="4" fillId="3" borderId="50" xfId="1" applyFont="1" applyFill="1" applyBorder="1" applyAlignment="1">
      <alignment horizontal="center" vertical="center" wrapText="1"/>
    </xf>
    <xf numFmtId="4" fontId="4" fillId="3" borderId="47" xfId="0" applyNumberFormat="1" applyFont="1" applyFill="1" applyBorder="1" applyAlignment="1">
      <alignment horizontal="center" vertical="center" wrapText="1"/>
    </xf>
    <xf numFmtId="0" fontId="4" fillId="3" borderId="60" xfId="1" applyFont="1" applyFill="1" applyBorder="1" applyAlignment="1">
      <alignment horizontal="center" vertical="center" wrapText="1"/>
    </xf>
    <xf numFmtId="4" fontId="4" fillId="3" borderId="59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58" xfId="0" applyFont="1" applyFill="1" applyBorder="1" applyAlignment="1">
      <alignment horizontal="left" vertical="center" wrapText="1"/>
    </xf>
    <xf numFmtId="0" fontId="2" fillId="3" borderId="0" xfId="0" applyFont="1" applyFill="1"/>
    <xf numFmtId="0" fontId="4" fillId="3" borderId="54" xfId="1" applyFont="1" applyFill="1" applyBorder="1" applyAlignment="1">
      <alignment horizontal="center" vertical="center" wrapText="1"/>
    </xf>
    <xf numFmtId="4" fontId="4" fillId="3" borderId="49" xfId="0" applyNumberFormat="1" applyFont="1" applyFill="1" applyBorder="1" applyAlignment="1">
      <alignment horizontal="center" vertical="center" wrapText="1"/>
    </xf>
    <xf numFmtId="4" fontId="4" fillId="3" borderId="50" xfId="0" applyNumberFormat="1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vertical="center" wrapText="1"/>
    </xf>
    <xf numFmtId="0" fontId="20" fillId="3" borderId="50" xfId="0" applyFont="1" applyFill="1" applyBorder="1" applyAlignment="1">
      <alignment horizontal="left" vertical="center" wrapText="1"/>
    </xf>
    <xf numFmtId="0" fontId="20" fillId="3" borderId="50" xfId="0" applyFont="1" applyFill="1" applyBorder="1" applyAlignment="1">
      <alignment vertical="center" wrapText="1"/>
    </xf>
    <xf numFmtId="0" fontId="20" fillId="3" borderId="60" xfId="0" applyFont="1" applyFill="1" applyBorder="1" applyAlignment="1">
      <alignment vertical="center" wrapText="1"/>
    </xf>
    <xf numFmtId="0" fontId="20" fillId="3" borderId="51" xfId="0" applyFont="1" applyFill="1" applyBorder="1" applyAlignment="1">
      <alignment vertical="center" wrapText="1"/>
    </xf>
    <xf numFmtId="4" fontId="4" fillId="3" borderId="60" xfId="0" applyNumberFormat="1" applyFont="1" applyFill="1" applyBorder="1" applyAlignment="1">
      <alignment horizontal="center" vertical="center" wrapText="1"/>
    </xf>
    <xf numFmtId="0" fontId="4" fillId="3" borderId="71" xfId="1" applyFont="1" applyFill="1" applyBorder="1" applyAlignment="1">
      <alignment horizontal="center" vertical="center" wrapText="1"/>
    </xf>
    <xf numFmtId="0" fontId="4" fillId="3" borderId="44" xfId="1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4" fontId="4" fillId="0" borderId="73" xfId="0" applyNumberFormat="1" applyFont="1" applyBorder="1" applyAlignment="1">
      <alignment horizontal="center" vertical="center"/>
    </xf>
    <xf numFmtId="4" fontId="4" fillId="0" borderId="6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4" fontId="3" fillId="4" borderId="56" xfId="0" applyNumberFormat="1" applyFont="1" applyFill="1" applyBorder="1" applyAlignment="1">
      <alignment horizontal="center" vertical="center" wrapText="1"/>
    </xf>
    <xf numFmtId="4" fontId="3" fillId="4" borderId="34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5" fillId="3" borderId="0" xfId="0" applyFont="1" applyFill="1" applyAlignment="1">
      <alignment horizontal="center"/>
    </xf>
    <xf numFmtId="164" fontId="2" fillId="3" borderId="0" xfId="0" applyNumberFormat="1" applyFont="1" applyFill="1"/>
    <xf numFmtId="164" fontId="16" fillId="3" borderId="0" xfId="0" applyNumberFormat="1" applyFont="1" applyFill="1"/>
    <xf numFmtId="4" fontId="3" fillId="4" borderId="13" xfId="0" applyNumberFormat="1" applyFont="1" applyFill="1" applyBorder="1" applyAlignment="1">
      <alignment horizontal="center" vertical="center"/>
    </xf>
    <xf numFmtId="4" fontId="3" fillId="4" borderId="14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4" fontId="3" fillId="4" borderId="13" xfId="0" applyNumberFormat="1" applyFont="1" applyFill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16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21" xfId="0" applyNumberFormat="1" applyFont="1" applyFill="1" applyBorder="1" applyAlignment="1">
      <alignment horizontal="center" vertical="center" wrapText="1"/>
    </xf>
    <xf numFmtId="9" fontId="3" fillId="4" borderId="24" xfId="0" applyNumberFormat="1" applyFont="1" applyFill="1" applyBorder="1" applyAlignment="1">
      <alignment horizontal="center" vertical="center" wrapText="1"/>
    </xf>
    <xf numFmtId="9" fontId="3" fillId="4" borderId="21" xfId="0" applyNumberFormat="1" applyFont="1" applyFill="1" applyBorder="1" applyAlignment="1">
      <alignment horizontal="center" vertical="center" wrapText="1"/>
    </xf>
    <xf numFmtId="0" fontId="24" fillId="4" borderId="71" xfId="1" applyFont="1" applyFill="1" applyBorder="1" applyAlignment="1">
      <alignment horizontal="center" vertical="center" wrapText="1"/>
    </xf>
    <xf numFmtId="4" fontId="24" fillId="4" borderId="63" xfId="0" applyNumberFormat="1" applyFont="1" applyFill="1" applyBorder="1" applyAlignment="1">
      <alignment horizontal="center" vertical="center"/>
    </xf>
    <xf numFmtId="0" fontId="25" fillId="4" borderId="57" xfId="0" applyFont="1" applyFill="1" applyBorder="1" applyAlignment="1">
      <alignment vertical="center" wrapText="1"/>
    </xf>
    <xf numFmtId="4" fontId="24" fillId="4" borderId="12" xfId="0" applyNumberFormat="1" applyFont="1" applyFill="1" applyBorder="1" applyAlignment="1">
      <alignment horizontal="center" vertical="center" wrapText="1"/>
    </xf>
    <xf numFmtId="4" fontId="24" fillId="4" borderId="13" xfId="0" applyNumberFormat="1" applyFont="1" applyFill="1" applyBorder="1" applyAlignment="1">
      <alignment horizontal="center" vertical="center" wrapText="1"/>
    </xf>
    <xf numFmtId="4" fontId="24" fillId="4" borderId="14" xfId="0" applyNumberFormat="1" applyFont="1" applyFill="1" applyBorder="1" applyAlignment="1">
      <alignment horizontal="center" vertical="center" wrapText="1"/>
    </xf>
    <xf numFmtId="0" fontId="24" fillId="4" borderId="54" xfId="1" applyFont="1" applyFill="1" applyBorder="1" applyAlignment="1">
      <alignment horizontal="center" vertical="center" wrapText="1"/>
    </xf>
    <xf numFmtId="4" fontId="24" fillId="4" borderId="60" xfId="0" applyNumberFormat="1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left" vertical="center" wrapText="1"/>
    </xf>
    <xf numFmtId="4" fontId="24" fillId="4" borderId="15" xfId="0" applyNumberFormat="1" applyFont="1" applyFill="1" applyBorder="1" applyAlignment="1">
      <alignment horizontal="center" vertical="center" wrapText="1"/>
    </xf>
    <xf numFmtId="4" fontId="24" fillId="4" borderId="1" xfId="0" applyNumberFormat="1" applyFont="1" applyFill="1" applyBorder="1" applyAlignment="1">
      <alignment horizontal="center" vertical="center" wrapText="1"/>
    </xf>
    <xf numFmtId="4" fontId="24" fillId="4" borderId="16" xfId="0" applyNumberFormat="1" applyFont="1" applyFill="1" applyBorder="1" applyAlignment="1">
      <alignment horizontal="center" vertical="center" wrapText="1"/>
    </xf>
    <xf numFmtId="0" fontId="24" fillId="4" borderId="75" xfId="1" applyFont="1" applyFill="1" applyBorder="1" applyAlignment="1">
      <alignment horizontal="center" vertical="center" wrapText="1"/>
    </xf>
    <xf numFmtId="4" fontId="24" fillId="4" borderId="73" xfId="0" applyNumberFormat="1" applyFont="1" applyFill="1" applyBorder="1" applyAlignment="1">
      <alignment horizontal="center" vertical="center"/>
    </xf>
    <xf numFmtId="0" fontId="24" fillId="4" borderId="55" xfId="1" applyFont="1" applyFill="1" applyBorder="1" applyAlignment="1">
      <alignment horizontal="center" vertical="center" wrapText="1"/>
    </xf>
    <xf numFmtId="4" fontId="24" fillId="4" borderId="64" xfId="0" applyNumberFormat="1" applyFont="1" applyFill="1" applyBorder="1" applyAlignment="1">
      <alignment horizontal="center" vertical="center"/>
    </xf>
    <xf numFmtId="0" fontId="24" fillId="4" borderId="42" xfId="1" applyFont="1" applyFill="1" applyBorder="1" applyAlignment="1">
      <alignment horizontal="center" vertical="center" wrapText="1"/>
    </xf>
    <xf numFmtId="4" fontId="24" fillId="4" borderId="61" xfId="0" applyNumberFormat="1" applyFont="1" applyFill="1" applyBorder="1" applyAlignment="1">
      <alignment horizontal="center" vertical="center"/>
    </xf>
    <xf numFmtId="0" fontId="3" fillId="4" borderId="71" xfId="1" applyFont="1" applyFill="1" applyBorder="1" applyAlignment="1">
      <alignment horizontal="center" vertical="center" wrapText="1"/>
    </xf>
    <xf numFmtId="4" fontId="3" fillId="4" borderId="49" xfId="0" applyNumberFormat="1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vertical="center" wrapText="1"/>
    </xf>
    <xf numFmtId="4" fontId="3" fillId="4" borderId="28" xfId="0" applyNumberFormat="1" applyFont="1" applyFill="1" applyBorder="1" applyAlignment="1">
      <alignment horizontal="center" vertical="center" wrapText="1"/>
    </xf>
    <xf numFmtId="0" fontId="3" fillId="4" borderId="44" xfId="1" applyFont="1" applyFill="1" applyBorder="1" applyAlignment="1">
      <alignment horizontal="center" vertical="center" wrapText="1"/>
    </xf>
    <xf numFmtId="4" fontId="3" fillId="4" borderId="50" xfId="0" applyNumberFormat="1" applyFont="1" applyFill="1" applyBorder="1" applyAlignment="1">
      <alignment horizontal="center" vertical="center" wrapText="1"/>
    </xf>
    <xf numFmtId="0" fontId="21" fillId="4" borderId="50" xfId="0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47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vertical="center" wrapText="1"/>
    </xf>
    <xf numFmtId="9" fontId="3" fillId="4" borderId="8" xfId="0" applyNumberFormat="1" applyFont="1" applyFill="1" applyBorder="1" applyAlignment="1">
      <alignment horizontal="center" vertical="center" wrapText="1"/>
    </xf>
    <xf numFmtId="9" fontId="3" fillId="4" borderId="74" xfId="0" applyNumberFormat="1" applyFont="1" applyFill="1" applyBorder="1" applyAlignment="1">
      <alignment horizontal="center" vertical="center" wrapText="1"/>
    </xf>
    <xf numFmtId="0" fontId="3" fillId="4" borderId="45" xfId="1" applyFont="1" applyFill="1" applyBorder="1" applyAlignment="1">
      <alignment horizontal="center" vertical="center" wrapText="1"/>
    </xf>
    <xf numFmtId="4" fontId="3" fillId="4" borderId="51" xfId="0" applyNumberFormat="1" applyFont="1" applyFill="1" applyBorder="1" applyAlignment="1">
      <alignment horizontal="center" vertical="center" wrapText="1"/>
    </xf>
    <xf numFmtId="4" fontId="3" fillId="4" borderId="37" xfId="0" applyNumberFormat="1" applyFont="1" applyFill="1" applyBorder="1" applyAlignment="1">
      <alignment horizontal="center" vertical="center" wrapText="1"/>
    </xf>
    <xf numFmtId="4" fontId="3" fillId="4" borderId="40" xfId="0" applyNumberFormat="1" applyFont="1" applyFill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23" xfId="0" applyNumberFormat="1" applyFont="1" applyFill="1" applyBorder="1" applyAlignment="1">
      <alignment horizontal="center" vertical="center" wrapText="1"/>
    </xf>
    <xf numFmtId="0" fontId="3" fillId="4" borderId="75" xfId="1" applyFont="1" applyFill="1" applyBorder="1" applyAlignment="1">
      <alignment horizontal="center" vertical="center" wrapText="1"/>
    </xf>
    <xf numFmtId="4" fontId="3" fillId="4" borderId="73" xfId="0" applyNumberFormat="1" applyFont="1" applyFill="1" applyBorder="1" applyAlignment="1">
      <alignment horizontal="center" vertical="center" wrapText="1"/>
    </xf>
    <xf numFmtId="0" fontId="21" fillId="4" borderId="57" xfId="0" applyFont="1" applyFill="1" applyBorder="1" applyAlignment="1">
      <alignment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21" fillId="4" borderId="60" xfId="0" applyFont="1" applyFill="1" applyBorder="1" applyAlignment="1">
      <alignment vertical="center" wrapText="1"/>
    </xf>
    <xf numFmtId="164" fontId="3" fillId="4" borderId="70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164" fontId="3" fillId="4" borderId="59" xfId="0" applyNumberFormat="1" applyFont="1" applyFill="1" applyBorder="1" applyAlignment="1">
      <alignment horizontal="center" vertical="center" wrapText="1"/>
    </xf>
    <xf numFmtId="9" fontId="3" fillId="4" borderId="54" xfId="0" applyNumberFormat="1" applyFont="1" applyFill="1" applyBorder="1" applyAlignment="1">
      <alignment horizontal="center" vertical="center" wrapText="1"/>
    </xf>
    <xf numFmtId="0" fontId="3" fillId="4" borderId="54" xfId="1" applyFont="1" applyFill="1" applyBorder="1" applyAlignment="1">
      <alignment horizontal="center" vertical="center" wrapText="1"/>
    </xf>
    <xf numFmtId="4" fontId="3" fillId="4" borderId="60" xfId="0" applyNumberFormat="1" applyFont="1" applyFill="1" applyBorder="1" applyAlignment="1">
      <alignment horizontal="center" vertical="center" wrapText="1"/>
    </xf>
    <xf numFmtId="4" fontId="3" fillId="4" borderId="42" xfId="0" applyNumberFormat="1" applyFont="1" applyFill="1" applyBorder="1" applyAlignment="1">
      <alignment horizontal="center" vertical="center" wrapText="1"/>
    </xf>
    <xf numFmtId="4" fontId="3" fillId="4" borderId="36" xfId="0" applyNumberFormat="1" applyFont="1" applyFill="1" applyBorder="1" applyAlignment="1">
      <alignment horizontal="center" vertical="center" wrapText="1"/>
    </xf>
    <xf numFmtId="9" fontId="3" fillId="4" borderId="9" xfId="0" applyNumberFormat="1" applyFont="1" applyFill="1" applyBorder="1" applyAlignment="1">
      <alignment horizontal="center" vertical="center" wrapText="1"/>
    </xf>
    <xf numFmtId="9" fontId="3" fillId="4" borderId="31" xfId="0" applyNumberFormat="1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horizontal="center" vertical="center" wrapText="1"/>
    </xf>
    <xf numFmtId="9" fontId="3" fillId="4" borderId="18" xfId="0" applyNumberFormat="1" applyFont="1" applyFill="1" applyBorder="1" applyAlignment="1">
      <alignment horizontal="center" vertical="center" wrapText="1"/>
    </xf>
    <xf numFmtId="9" fontId="3" fillId="4" borderId="19" xfId="0" applyNumberFormat="1" applyFont="1" applyFill="1" applyBorder="1" applyAlignment="1">
      <alignment horizontal="center" vertical="center" wrapText="1"/>
    </xf>
    <xf numFmtId="4" fontId="3" fillId="4" borderId="47" xfId="0" applyNumberFormat="1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left" vertical="center" wrapText="1"/>
    </xf>
    <xf numFmtId="4" fontId="4" fillId="0" borderId="46" xfId="0" applyNumberFormat="1" applyFont="1" applyBorder="1" applyAlignment="1">
      <alignment horizontal="center" vertical="center"/>
    </xf>
    <xf numFmtId="4" fontId="4" fillId="0" borderId="47" xfId="0" applyNumberFormat="1" applyFont="1" applyBorder="1" applyAlignment="1">
      <alignment horizontal="center" vertical="center"/>
    </xf>
    <xf numFmtId="4" fontId="4" fillId="0" borderId="59" xfId="0" applyNumberFormat="1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/>
    </xf>
    <xf numFmtId="0" fontId="4" fillId="0" borderId="53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4" fillId="0" borderId="7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" fontId="4" fillId="0" borderId="74" xfId="0" applyNumberFormat="1" applyFont="1" applyBorder="1" applyAlignment="1">
      <alignment horizontal="center" vertical="center" wrapText="1"/>
    </xf>
    <xf numFmtId="9" fontId="4" fillId="0" borderId="29" xfId="0" applyNumberFormat="1" applyFont="1" applyBorder="1" applyAlignment="1">
      <alignment horizontal="center" vertical="center" wrapText="1"/>
    </xf>
    <xf numFmtId="0" fontId="4" fillId="3" borderId="73" xfId="1" applyFont="1" applyFill="1" applyBorder="1" applyAlignment="1">
      <alignment horizontal="center" vertical="center" wrapText="1"/>
    </xf>
    <xf numFmtId="4" fontId="4" fillId="3" borderId="76" xfId="0" applyNumberFormat="1" applyFont="1" applyFill="1" applyBorder="1" applyAlignment="1">
      <alignment horizontal="center" vertical="center" wrapText="1"/>
    </xf>
    <xf numFmtId="4" fontId="4" fillId="0" borderId="55" xfId="0" applyNumberFormat="1" applyFont="1" applyBorder="1" applyAlignment="1">
      <alignment horizontal="center" vertical="center" wrapText="1"/>
    </xf>
    <xf numFmtId="0" fontId="20" fillId="3" borderId="72" xfId="0" applyFont="1" applyFill="1" applyBorder="1" applyAlignment="1">
      <alignment vertical="center" wrapText="1"/>
    </xf>
    <xf numFmtId="164" fontId="4" fillId="0" borderId="4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38" xfId="0" applyNumberFormat="1" applyFont="1" applyFill="1" applyBorder="1" applyAlignment="1">
      <alignment horizontal="center" vertical="center" wrapText="1"/>
    </xf>
    <xf numFmtId="0" fontId="20" fillId="0" borderId="71" xfId="0" applyFont="1" applyBorder="1" applyAlignment="1">
      <alignment vertical="center" wrapText="1"/>
    </xf>
    <xf numFmtId="0" fontId="20" fillId="0" borderId="44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9" fontId="4" fillId="4" borderId="21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3" fontId="4" fillId="3" borderId="21" xfId="0" applyNumberFormat="1" applyFont="1" applyFill="1" applyBorder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166" fontId="4" fillId="3" borderId="21" xfId="0" applyNumberFormat="1" applyFont="1" applyFill="1" applyBorder="1" applyAlignment="1">
      <alignment horizontal="center" vertical="center" wrapText="1"/>
    </xf>
    <xf numFmtId="165" fontId="4" fillId="4" borderId="16" xfId="0" applyNumberFormat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20" fillId="0" borderId="46" xfId="0" applyFont="1" applyBorder="1" applyAlignment="1">
      <alignment vertical="center" wrapText="1"/>
    </xf>
    <xf numFmtId="0" fontId="4" fillId="0" borderId="70" xfId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4" fontId="4" fillId="0" borderId="41" xfId="0" applyNumberFormat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31" xfId="0" applyNumberFormat="1" applyFont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0" fontId="31" fillId="4" borderId="1" xfId="0" applyFont="1" applyFill="1" applyBorder="1"/>
    <xf numFmtId="0" fontId="31" fillId="4" borderId="16" xfId="0" applyFont="1" applyFill="1" applyBorder="1"/>
    <xf numFmtId="4" fontId="24" fillId="4" borderId="3" xfId="0" applyNumberFormat="1" applyFont="1" applyFill="1" applyBorder="1" applyAlignment="1">
      <alignment horizontal="center" vertical="center" wrapText="1"/>
    </xf>
    <xf numFmtId="3" fontId="24" fillId="4" borderId="24" xfId="0" applyNumberFormat="1" applyFont="1" applyFill="1" applyBorder="1" applyAlignment="1">
      <alignment horizontal="center" vertical="center" wrapText="1"/>
    </xf>
    <xf numFmtId="3" fontId="24" fillId="4" borderId="20" xfId="0" applyNumberFormat="1" applyFont="1" applyFill="1" applyBorder="1" applyAlignment="1">
      <alignment horizontal="center" vertical="center" wrapText="1"/>
    </xf>
    <xf numFmtId="165" fontId="24" fillId="4" borderId="3" xfId="0" applyNumberFormat="1" applyFont="1" applyFill="1" applyBorder="1" applyAlignment="1">
      <alignment horizontal="center" vertical="center" wrapText="1"/>
    </xf>
    <xf numFmtId="3" fontId="24" fillId="4" borderId="1" xfId="0" applyNumberFormat="1" applyFont="1" applyFill="1" applyBorder="1" applyAlignment="1">
      <alignment horizontal="center" vertical="center" wrapText="1"/>
    </xf>
    <xf numFmtId="164" fontId="24" fillId="4" borderId="1" xfId="0" applyNumberFormat="1" applyFont="1" applyFill="1" applyBorder="1" applyAlignment="1">
      <alignment horizontal="center" vertical="center" wrapText="1"/>
    </xf>
    <xf numFmtId="3" fontId="24" fillId="4" borderId="16" xfId="0" applyNumberFormat="1" applyFont="1" applyFill="1" applyBorder="1" applyAlignment="1">
      <alignment horizontal="center" vertical="center" wrapText="1"/>
    </xf>
    <xf numFmtId="9" fontId="24" fillId="4" borderId="24" xfId="0" applyNumberFormat="1" applyFont="1" applyFill="1" applyBorder="1" applyAlignment="1">
      <alignment horizontal="center" vertical="center" wrapText="1"/>
    </xf>
    <xf numFmtId="9" fontId="24" fillId="4" borderId="21" xfId="0" applyNumberFormat="1" applyFont="1" applyFill="1" applyBorder="1" applyAlignment="1">
      <alignment horizontal="center" vertical="center" wrapText="1"/>
    </xf>
    <xf numFmtId="4" fontId="24" fillId="4" borderId="31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4" borderId="38" xfId="0" applyFont="1" applyFill="1" applyBorder="1" applyAlignment="1">
      <alignment horizontal="center" vertical="center"/>
    </xf>
    <xf numFmtId="165" fontId="24" fillId="4" borderId="31" xfId="0" applyNumberFormat="1" applyFont="1" applyFill="1" applyBorder="1" applyAlignment="1">
      <alignment horizontal="center" vertical="center" wrapText="1"/>
    </xf>
    <xf numFmtId="9" fontId="24" fillId="4" borderId="35" xfId="0" applyNumberFormat="1" applyFont="1" applyFill="1" applyBorder="1" applyAlignment="1">
      <alignment horizontal="center" vertical="center" wrapText="1"/>
    </xf>
    <xf numFmtId="9" fontId="24" fillId="4" borderId="19" xfId="0" applyNumberFormat="1" applyFont="1" applyFill="1" applyBorder="1" applyAlignment="1">
      <alignment horizontal="center" vertical="center"/>
    </xf>
    <xf numFmtId="164" fontId="24" fillId="4" borderId="16" xfId="0" applyNumberFormat="1" applyFont="1" applyFill="1" applyBorder="1" applyAlignment="1">
      <alignment horizontal="center" vertical="center"/>
    </xf>
    <xf numFmtId="9" fontId="4" fillId="4" borderId="36" xfId="0" applyNumberFormat="1" applyFont="1" applyFill="1" applyBorder="1" applyAlignment="1">
      <alignment horizontal="center" vertical="center" wrapText="1"/>
    </xf>
    <xf numFmtId="1" fontId="4" fillId="4" borderId="23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21" xfId="0" applyNumberFormat="1" applyFont="1" applyFill="1" applyBorder="1" applyAlignment="1">
      <alignment horizontal="center" vertical="center" wrapText="1"/>
    </xf>
    <xf numFmtId="9" fontId="4" fillId="4" borderId="24" xfId="0" applyNumberFormat="1" applyFont="1" applyFill="1" applyBorder="1" applyAlignment="1">
      <alignment horizontal="center" vertical="center" wrapText="1"/>
    </xf>
    <xf numFmtId="4" fontId="4" fillId="4" borderId="36" xfId="0" applyNumberFormat="1" applyFont="1" applyFill="1" applyBorder="1" applyAlignment="1">
      <alignment horizontal="center" vertical="center" wrapText="1"/>
    </xf>
    <xf numFmtId="4" fontId="4" fillId="4" borderId="23" xfId="0" applyNumberFormat="1" applyFont="1" applyFill="1" applyBorder="1" applyAlignment="1">
      <alignment horizontal="center" vertical="center" wrapText="1"/>
    </xf>
    <xf numFmtId="4" fontId="24" fillId="4" borderId="49" xfId="0" applyNumberFormat="1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/>
    </xf>
    <xf numFmtId="165" fontId="24" fillId="4" borderId="2" xfId="0" applyNumberFormat="1" applyFont="1" applyFill="1" applyBorder="1" applyAlignment="1">
      <alignment horizontal="center" vertical="center" wrapText="1"/>
    </xf>
    <xf numFmtId="165" fontId="24" fillId="4" borderId="21" xfId="0" applyNumberFormat="1" applyFont="1" applyFill="1" applyBorder="1" applyAlignment="1">
      <alignment horizontal="center" vertical="center"/>
    </xf>
    <xf numFmtId="9" fontId="24" fillId="4" borderId="2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16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21" xfId="0" applyNumberFormat="1" applyFont="1" applyFill="1" applyBorder="1" applyAlignment="1">
      <alignment horizontal="center" vertical="center"/>
    </xf>
    <xf numFmtId="166" fontId="4" fillId="3" borderId="24" xfId="0" applyNumberFormat="1" applyFont="1" applyFill="1" applyBorder="1" applyAlignment="1">
      <alignment horizontal="center" vertical="center" wrapText="1"/>
    </xf>
    <xf numFmtId="9" fontId="4" fillId="3" borderId="21" xfId="0" applyNumberFormat="1" applyFont="1" applyFill="1" applyBorder="1" applyAlignment="1">
      <alignment horizontal="center" vertical="center" wrapText="1"/>
    </xf>
    <xf numFmtId="9" fontId="2" fillId="0" borderId="0" xfId="0" applyNumberFormat="1" applyFont="1"/>
    <xf numFmtId="3" fontId="4" fillId="3" borderId="16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9" fontId="4" fillId="3" borderId="18" xfId="0" applyNumberFormat="1" applyFont="1" applyFill="1" applyBorder="1" applyAlignment="1">
      <alignment horizontal="center" vertical="center" wrapText="1"/>
    </xf>
    <xf numFmtId="9" fontId="4" fillId="3" borderId="19" xfId="0" applyNumberFormat="1" applyFont="1" applyFill="1" applyBorder="1" applyAlignment="1">
      <alignment horizontal="center" vertical="center" wrapText="1"/>
    </xf>
    <xf numFmtId="0" fontId="3" fillId="0" borderId="72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4" fillId="0" borderId="72" xfId="1" applyFont="1" applyBorder="1" applyAlignment="1">
      <alignment horizontal="center" vertical="center" wrapText="1"/>
    </xf>
    <xf numFmtId="4" fontId="3" fillId="0" borderId="73" xfId="0" applyNumberFormat="1" applyFont="1" applyBorder="1" applyAlignment="1">
      <alignment horizontal="center" vertical="center" wrapText="1"/>
    </xf>
    <xf numFmtId="0" fontId="20" fillId="0" borderId="58" xfId="0" applyFont="1" applyBorder="1" applyAlignment="1">
      <alignment horizontal="left" vertical="center" wrapText="1"/>
    </xf>
    <xf numFmtId="4" fontId="4" fillId="0" borderId="63" xfId="0" applyNumberFormat="1" applyFont="1" applyBorder="1" applyAlignment="1">
      <alignment horizontal="center" vertical="center" wrapText="1"/>
    </xf>
    <xf numFmtId="4" fontId="4" fillId="0" borderId="61" xfId="0" applyNumberFormat="1" applyFont="1" applyBorder="1" applyAlignment="1">
      <alignment horizontal="center" vertical="center" wrapText="1"/>
    </xf>
    <xf numFmtId="0" fontId="4" fillId="0" borderId="62" xfId="1" applyFont="1" applyBorder="1" applyAlignment="1">
      <alignment horizontal="center" vertical="center" wrapText="1"/>
    </xf>
    <xf numFmtId="4" fontId="4" fillId="0" borderId="64" xfId="0" applyNumberFormat="1" applyFont="1" applyBorder="1" applyAlignment="1">
      <alignment horizontal="center" vertical="center" wrapText="1"/>
    </xf>
    <xf numFmtId="0" fontId="0" fillId="0" borderId="55" xfId="0" applyBorder="1"/>
    <xf numFmtId="0" fontId="4" fillId="0" borderId="77" xfId="1" applyFont="1" applyBorder="1" applyAlignment="1">
      <alignment horizontal="center" vertical="center" wrapText="1"/>
    </xf>
    <xf numFmtId="4" fontId="4" fillId="0" borderId="67" xfId="0" applyNumberFormat="1" applyFont="1" applyBorder="1" applyAlignment="1">
      <alignment horizontal="center" vertical="center" wrapText="1"/>
    </xf>
    <xf numFmtId="0" fontId="0" fillId="0" borderId="64" xfId="0" applyBorder="1"/>
    <xf numFmtId="0" fontId="17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4" fillId="0" borderId="73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top" wrapText="1"/>
    </xf>
    <xf numFmtId="0" fontId="7" fillId="0" borderId="64" xfId="0" applyFont="1" applyBorder="1" applyAlignment="1">
      <alignment horizontal="center" vertical="top" wrapText="1"/>
    </xf>
    <xf numFmtId="0" fontId="3" fillId="0" borderId="68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4" fillId="0" borderId="6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left" vertical="center" wrapText="1"/>
    </xf>
    <xf numFmtId="0" fontId="11" fillId="0" borderId="75" xfId="0" applyFont="1" applyBorder="1" applyAlignment="1">
      <alignment horizontal="left" vertical="center" wrapText="1"/>
    </xf>
    <xf numFmtId="3" fontId="4" fillId="0" borderId="70" xfId="0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60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9" fillId="0" borderId="61" xfId="0" applyFont="1" applyBorder="1" applyAlignment="1">
      <alignment vertical="center"/>
    </xf>
    <xf numFmtId="0" fontId="4" fillId="0" borderId="54" xfId="0" applyFont="1" applyBorder="1" applyAlignment="1">
      <alignment vertical="center" wrapText="1"/>
    </xf>
    <xf numFmtId="0" fontId="11" fillId="0" borderId="55" xfId="0" applyFont="1" applyBorder="1" applyAlignment="1">
      <alignment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63" xfId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9" fontId="4" fillId="0" borderId="70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60" xfId="0" applyFont="1" applyBorder="1" applyAlignment="1">
      <alignment vertical="center" wrapText="1"/>
    </xf>
    <xf numFmtId="0" fontId="11" fillId="0" borderId="73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9" fontId="4" fillId="0" borderId="11" xfId="0" applyNumberFormat="1" applyFont="1" applyBorder="1" applyAlignment="1">
      <alignment horizontal="center" vertical="center" wrapText="1"/>
    </xf>
    <xf numFmtId="9" fontId="4" fillId="0" borderId="37" xfId="0" applyNumberFormat="1" applyFont="1" applyBorder="1" applyAlignment="1">
      <alignment horizontal="center" vertical="center" wrapText="1"/>
    </xf>
    <xf numFmtId="9" fontId="4" fillId="0" borderId="59" xfId="0" applyNumberFormat="1" applyFont="1" applyBorder="1" applyAlignment="1">
      <alignment horizontal="center" vertical="center" wrapText="1"/>
    </xf>
    <xf numFmtId="9" fontId="4" fillId="0" borderId="41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9" fillId="0" borderId="61" xfId="0" applyFont="1" applyBorder="1" applyAlignment="1">
      <alignment vertical="center" wrapText="1"/>
    </xf>
    <xf numFmtId="9" fontId="4" fillId="0" borderId="30" xfId="0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" fontId="4" fillId="0" borderId="5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6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50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1" fontId="4" fillId="0" borderId="70" xfId="0" applyNumberFormat="1" applyFont="1" applyBorder="1" applyAlignment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4" fillId="0" borderId="2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166" fontId="4" fillId="0" borderId="21" xfId="0" applyNumberFormat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9" fontId="4" fillId="0" borderId="70" xfId="0" applyNumberFormat="1" applyFont="1" applyBorder="1" applyAlignment="1">
      <alignment horizontal="center" vertical="center"/>
    </xf>
    <xf numFmtId="9" fontId="4" fillId="0" borderId="29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4" xfId="1" applyFont="1" applyBorder="1" applyAlignment="1">
      <alignment horizontal="center" vertical="center" wrapText="1"/>
    </xf>
    <xf numFmtId="0" fontId="4" fillId="0" borderId="73" xfId="1" applyFont="1" applyBorder="1" applyAlignment="1">
      <alignment horizontal="center" vertical="center" wrapText="1"/>
    </xf>
    <xf numFmtId="1" fontId="14" fillId="0" borderId="65" xfId="0" applyNumberFormat="1" applyFon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top" wrapText="1"/>
    </xf>
    <xf numFmtId="0" fontId="7" fillId="3" borderId="64" xfId="0" applyFont="1" applyFill="1" applyBorder="1" applyAlignment="1">
      <alignment horizontal="center" vertical="top" wrapText="1"/>
    </xf>
    <xf numFmtId="0" fontId="7" fillId="3" borderId="61" xfId="0" applyFont="1" applyFill="1" applyBorder="1" applyAlignment="1">
      <alignment horizontal="center" vertical="top" wrapText="1"/>
    </xf>
    <xf numFmtId="0" fontId="4" fillId="0" borderId="63" xfId="0" applyFont="1" applyBorder="1" applyAlignment="1">
      <alignment horizontal="center" vertical="top" wrapText="1"/>
    </xf>
    <xf numFmtId="0" fontId="4" fillId="0" borderId="64" xfId="0" applyFont="1" applyBorder="1" applyAlignment="1">
      <alignment horizontal="center" vertical="top" wrapText="1"/>
    </xf>
    <xf numFmtId="0" fontId="4" fillId="0" borderId="61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9" fontId="4" fillId="0" borderId="21" xfId="0" applyNumberFormat="1" applyFont="1" applyBorder="1" applyAlignment="1">
      <alignment horizontal="center" vertical="center"/>
    </xf>
    <xf numFmtId="9" fontId="4" fillId="0" borderId="31" xfId="0" applyNumberFormat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 wrapText="1"/>
    </xf>
    <xf numFmtId="0" fontId="4" fillId="0" borderId="74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0" fillId="0" borderId="39" xfId="0" applyFont="1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0" fontId="4" fillId="0" borderId="54" xfId="1" applyFont="1" applyBorder="1" applyAlignment="1">
      <alignment horizontal="center" vertical="center" wrapText="1"/>
    </xf>
    <xf numFmtId="0" fontId="4" fillId="0" borderId="59" xfId="1" applyFont="1" applyBorder="1" applyAlignment="1">
      <alignment horizontal="center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3" fillId="4" borderId="63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 wrapText="1"/>
    </xf>
    <xf numFmtId="0" fontId="3" fillId="4" borderId="73" xfId="0" applyFont="1" applyFill="1" applyBorder="1" applyAlignment="1">
      <alignment horizontal="center" vertical="center" wrapText="1"/>
    </xf>
    <xf numFmtId="0" fontId="32" fillId="0" borderId="71" xfId="0" applyFont="1" applyBorder="1" applyAlignment="1">
      <alignment horizontal="left" vertical="center" wrapText="1"/>
    </xf>
    <xf numFmtId="0" fontId="32" fillId="0" borderId="44" xfId="0" applyFont="1" applyBorder="1" applyAlignment="1">
      <alignment horizontal="left" vertical="center" wrapText="1"/>
    </xf>
    <xf numFmtId="0" fontId="32" fillId="0" borderId="45" xfId="0" applyFont="1" applyBorder="1" applyAlignment="1">
      <alignment horizontal="left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9" fontId="3" fillId="4" borderId="16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32" fillId="0" borderId="49" xfId="0" applyFont="1" applyBorder="1" applyAlignment="1">
      <alignment horizontal="left" vertical="center" wrapText="1"/>
    </xf>
    <xf numFmtId="0" fontId="32" fillId="0" borderId="50" xfId="0" applyFont="1" applyBorder="1" applyAlignment="1">
      <alignment horizontal="left" vertical="center" wrapText="1"/>
    </xf>
    <xf numFmtId="0" fontId="32" fillId="0" borderId="51" xfId="0" applyFont="1" applyBorder="1" applyAlignment="1">
      <alignment horizontal="left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vertical="center" wrapText="1"/>
    </xf>
    <xf numFmtId="0" fontId="23" fillId="0" borderId="48" xfId="0" applyFont="1" applyBorder="1" applyAlignment="1">
      <alignment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1" fontId="4" fillId="4" borderId="21" xfId="0" applyNumberFormat="1" applyFont="1" applyFill="1" applyBorder="1" applyAlignment="1">
      <alignment horizontal="center" vertical="center" wrapText="1"/>
    </xf>
    <xf numFmtId="1" fontId="4" fillId="4" borderId="23" xfId="0" applyNumberFormat="1" applyFont="1" applyFill="1" applyBorder="1" applyAlignment="1">
      <alignment horizontal="center" vertical="center" wrapText="1"/>
    </xf>
    <xf numFmtId="0" fontId="32" fillId="0" borderId="51" xfId="0" applyFont="1" applyBorder="1" applyAlignment="1">
      <alignment horizontal="left" vertical="center"/>
    </xf>
    <xf numFmtId="0" fontId="20" fillId="0" borderId="59" xfId="0" applyFont="1" applyBorder="1" applyAlignment="1">
      <alignment vertical="center" wrapText="1"/>
    </xf>
    <xf numFmtId="0" fontId="23" fillId="0" borderId="41" xfId="0" applyFont="1" applyBorder="1" applyAlignment="1">
      <alignment vertical="center" wrapText="1"/>
    </xf>
    <xf numFmtId="9" fontId="4" fillId="4" borderId="11" xfId="0" applyNumberFormat="1" applyFont="1" applyFill="1" applyBorder="1" applyAlignment="1">
      <alignment horizontal="center" vertical="center" wrapText="1"/>
    </xf>
    <xf numFmtId="9" fontId="4" fillId="4" borderId="37" xfId="0" applyNumberFormat="1" applyFont="1" applyFill="1" applyBorder="1" applyAlignment="1">
      <alignment horizontal="center" vertical="center" wrapText="1"/>
    </xf>
    <xf numFmtId="9" fontId="4" fillId="4" borderId="59" xfId="0" applyNumberFormat="1" applyFont="1" applyFill="1" applyBorder="1" applyAlignment="1">
      <alignment horizontal="center" vertical="center" wrapText="1"/>
    </xf>
    <xf numFmtId="9" fontId="4" fillId="4" borderId="41" xfId="0" applyNumberFormat="1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/>
    </xf>
    <xf numFmtId="0" fontId="20" fillId="0" borderId="60" xfId="0" applyFont="1" applyBorder="1" applyAlignment="1">
      <alignment vertical="center" wrapText="1"/>
    </xf>
    <xf numFmtId="0" fontId="23" fillId="0" borderId="73" xfId="0" applyFont="1" applyBorder="1" applyAlignment="1">
      <alignment vertical="center" wrapText="1"/>
    </xf>
    <xf numFmtId="0" fontId="3" fillId="4" borderId="61" xfId="0" applyFont="1" applyFill="1" applyBorder="1" applyAlignment="1">
      <alignment horizontal="center" vertical="center" wrapText="1"/>
    </xf>
    <xf numFmtId="0" fontId="3" fillId="4" borderId="7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4" fillId="4" borderId="62" xfId="0" applyFont="1" applyFill="1" applyBorder="1" applyAlignment="1">
      <alignment horizontal="left" vertical="center" wrapText="1"/>
    </xf>
    <xf numFmtId="0" fontId="24" fillId="4" borderId="55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left" vertical="center" wrapText="1"/>
    </xf>
    <xf numFmtId="0" fontId="24" fillId="4" borderId="63" xfId="0" applyFont="1" applyFill="1" applyBorder="1" applyAlignment="1">
      <alignment horizontal="center" vertical="center" wrapText="1"/>
    </xf>
    <xf numFmtId="0" fontId="26" fillId="4" borderId="64" xfId="0" applyFont="1" applyFill="1" applyBorder="1" applyAlignment="1">
      <alignment horizontal="center" vertical="center" wrapText="1"/>
    </xf>
    <xf numFmtId="0" fontId="26" fillId="4" borderId="61" xfId="0" applyFont="1" applyFill="1" applyBorder="1" applyAlignment="1">
      <alignment horizontal="center" vertical="center" wrapText="1"/>
    </xf>
    <xf numFmtId="0" fontId="24" fillId="4" borderId="69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6" fillId="4" borderId="40" xfId="0" applyFont="1" applyFill="1" applyBorder="1" applyAlignment="1">
      <alignment horizontal="center" vertical="center" wrapText="1"/>
    </xf>
    <xf numFmtId="0" fontId="24" fillId="4" borderId="63" xfId="1" applyFont="1" applyFill="1" applyBorder="1" applyAlignment="1">
      <alignment horizontal="center" vertical="center" wrapText="1"/>
    </xf>
    <xf numFmtId="0" fontId="25" fillId="4" borderId="39" xfId="0" applyFont="1" applyFill="1" applyBorder="1" applyAlignment="1">
      <alignment horizontal="left" vertical="center" wrapText="1"/>
    </xf>
    <xf numFmtId="0" fontId="27" fillId="4" borderId="40" xfId="0" applyFont="1" applyFill="1" applyBorder="1" applyAlignment="1">
      <alignment horizontal="left" vertical="center" wrapText="1"/>
    </xf>
    <xf numFmtId="9" fontId="24" fillId="4" borderId="15" xfId="0" applyNumberFormat="1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9" fontId="24" fillId="4" borderId="1" xfId="0" applyNumberFormat="1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9" fontId="24" fillId="4" borderId="16" xfId="0" applyNumberFormat="1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0" fillId="0" borderId="60" xfId="0" applyFont="1" applyBorder="1" applyAlignment="1">
      <alignment horizontal="left" vertical="center" wrapText="1"/>
    </xf>
    <xf numFmtId="0" fontId="23" fillId="0" borderId="61" xfId="0" applyFont="1" applyBorder="1" applyAlignment="1">
      <alignment horizontal="left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left" vertical="center" wrapText="1"/>
    </xf>
    <xf numFmtId="0" fontId="20" fillId="3" borderId="51" xfId="0" applyFont="1" applyFill="1" applyBorder="1" applyAlignment="1">
      <alignment vertical="center"/>
    </xf>
    <xf numFmtId="0" fontId="20" fillId="0" borderId="54" xfId="0" applyFont="1" applyBorder="1" applyAlignment="1">
      <alignment vertical="center" wrapText="1"/>
    </xf>
    <xf numFmtId="0" fontId="23" fillId="0" borderId="55" xfId="0" applyFont="1" applyBorder="1" applyAlignment="1">
      <alignment vertical="center" wrapText="1"/>
    </xf>
    <xf numFmtId="0" fontId="3" fillId="4" borderId="63" xfId="0" applyFont="1" applyFill="1" applyBorder="1" applyAlignment="1">
      <alignment horizontal="left" vertical="center" wrapText="1"/>
    </xf>
    <xf numFmtId="0" fontId="28" fillId="4" borderId="64" xfId="0" applyFont="1" applyFill="1" applyBorder="1" applyAlignment="1">
      <alignment horizontal="left" vertical="center" wrapText="1"/>
    </xf>
    <xf numFmtId="0" fontId="28" fillId="4" borderId="61" xfId="0" applyFont="1" applyFill="1" applyBorder="1" applyAlignment="1">
      <alignment horizontal="left" vertical="center" wrapText="1"/>
    </xf>
    <xf numFmtId="0" fontId="28" fillId="4" borderId="64" xfId="0" applyFont="1" applyFill="1" applyBorder="1" applyAlignment="1">
      <alignment horizontal="center" vertical="center" wrapText="1"/>
    </xf>
    <xf numFmtId="0" fontId="28" fillId="4" borderId="61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0" fontId="28" fillId="4" borderId="55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 vertical="center" wrapText="1"/>
    </xf>
    <xf numFmtId="0" fontId="20" fillId="0" borderId="64" xfId="0" applyFont="1" applyBorder="1" applyAlignment="1">
      <alignment horizontal="left" vertical="center" wrapText="1"/>
    </xf>
    <xf numFmtId="0" fontId="23" fillId="0" borderId="61" xfId="0" applyFont="1" applyBorder="1" applyAlignment="1">
      <alignment vertical="center"/>
    </xf>
    <xf numFmtId="0" fontId="21" fillId="4" borderId="60" xfId="0" applyFont="1" applyFill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61" xfId="0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horizontal="center" vertical="center" wrapText="1"/>
    </xf>
    <xf numFmtId="0" fontId="29" fillId="4" borderId="38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left" vertical="center" wrapText="1"/>
    </xf>
    <xf numFmtId="0" fontId="3" fillId="4" borderId="61" xfId="0" applyFont="1" applyFill="1" applyBorder="1" applyAlignment="1">
      <alignment horizontal="left" vertical="center" wrapText="1"/>
    </xf>
    <xf numFmtId="0" fontId="3" fillId="4" borderId="6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2" fillId="3" borderId="63" xfId="0" applyFont="1" applyFill="1" applyBorder="1" applyAlignment="1">
      <alignment horizontal="left" vertical="center" wrapText="1"/>
    </xf>
    <xf numFmtId="0" fontId="33" fillId="3" borderId="64" xfId="0" applyFont="1" applyFill="1" applyBorder="1" applyAlignment="1">
      <alignment horizontal="left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2" fillId="3" borderId="46" xfId="0" applyFont="1" applyFill="1" applyBorder="1" applyAlignment="1">
      <alignment horizontal="left" vertical="center" wrapText="1"/>
    </xf>
    <xf numFmtId="0" fontId="33" fillId="3" borderId="47" xfId="0" applyFont="1" applyFill="1" applyBorder="1" applyAlignment="1">
      <alignment horizontal="left" vertical="center" wrapText="1"/>
    </xf>
    <xf numFmtId="0" fontId="33" fillId="3" borderId="48" xfId="0" applyFont="1" applyFill="1" applyBorder="1" applyAlignment="1">
      <alignment horizontal="left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0" fillId="3" borderId="54" xfId="0" applyFont="1" applyFill="1" applyBorder="1" applyAlignment="1">
      <alignment horizontal="left" vertical="center" wrapText="1"/>
    </xf>
    <xf numFmtId="0" fontId="23" fillId="3" borderId="75" xfId="0" applyFont="1" applyFill="1" applyBorder="1" applyAlignment="1">
      <alignment horizontal="left" vertical="center" wrapText="1"/>
    </xf>
    <xf numFmtId="0" fontId="12" fillId="0" borderId="55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2" fillId="0" borderId="52" xfId="0" applyFont="1" applyBorder="1" applyAlignment="1">
      <alignment horizontal="left" vertical="center" wrapText="1"/>
    </xf>
    <xf numFmtId="0" fontId="32" fillId="0" borderId="74" xfId="0" applyFont="1" applyBorder="1" applyAlignment="1">
      <alignment horizontal="left" vertical="center" wrapText="1"/>
    </xf>
    <xf numFmtId="0" fontId="32" fillId="0" borderId="41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0" fontId="32" fillId="0" borderId="47" xfId="0" applyFont="1" applyBorder="1" applyAlignment="1">
      <alignment horizontal="left" vertical="center" wrapText="1"/>
    </xf>
    <xf numFmtId="0" fontId="32" fillId="0" borderId="48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Хороши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C485"/>
  <sheetViews>
    <sheetView topLeftCell="J172" zoomScale="85" zoomScaleNormal="85" workbookViewId="0">
      <selection activeCell="W185" sqref="W185"/>
    </sheetView>
  </sheetViews>
  <sheetFormatPr defaultColWidth="9.140625" defaultRowHeight="15" x14ac:dyDescent="0.25"/>
  <cols>
    <col min="1" max="1" width="13.28515625" style="3" customWidth="1"/>
    <col min="2" max="2" width="14.42578125" style="3" customWidth="1"/>
    <col min="3" max="3" width="22.5703125" style="10" customWidth="1"/>
    <col min="4" max="4" width="7.5703125" style="29" customWidth="1"/>
    <col min="5" max="5" width="22.5703125" style="11" customWidth="1"/>
    <col min="6" max="6" width="13" style="29" customWidth="1"/>
    <col min="7" max="7" width="8.140625" style="46" customWidth="1"/>
    <col min="8" max="8" width="14.28515625" style="275" customWidth="1"/>
    <col min="9" max="9" width="42" style="10" customWidth="1"/>
    <col min="10" max="10" width="14.28515625" style="11" customWidth="1"/>
    <col min="11" max="11" width="10.140625" style="11" bestFit="1" customWidth="1"/>
    <col min="12" max="12" width="10.42578125" style="11" bestFit="1" customWidth="1"/>
    <col min="13" max="13" width="10.7109375" style="11" customWidth="1"/>
    <col min="14" max="14" width="4.5703125" style="287" customWidth="1"/>
    <col min="15" max="15" width="12.42578125" style="1" customWidth="1"/>
    <col min="16" max="16" width="11.7109375" style="1" customWidth="1"/>
    <col min="17" max="17" width="20.42578125" style="1" customWidth="1"/>
    <col min="18" max="18" width="7.7109375" style="1" customWidth="1"/>
    <col min="19" max="19" width="17.140625" style="1" customWidth="1"/>
    <col min="20" max="20" width="11.85546875" style="1" customWidth="1"/>
    <col min="21" max="21" width="9.140625" style="1"/>
    <col min="22" max="22" width="13.7109375" style="258" customWidth="1"/>
    <col min="23" max="23" width="36.85546875" style="229" customWidth="1"/>
    <col min="24" max="24" width="10.5703125" style="1" customWidth="1"/>
    <col min="25" max="25" width="10.7109375" style="1" customWidth="1"/>
    <col min="26" max="26" width="11" style="1" customWidth="1"/>
    <col min="27" max="27" width="10.5703125" style="1" customWidth="1"/>
    <col min="28" max="28" width="11.28515625" style="1" hidden="1" customWidth="1"/>
    <col min="29" max="16384" width="9.140625" style="1"/>
  </cols>
  <sheetData>
    <row r="1" spans="1:28" x14ac:dyDescent="0.25">
      <c r="G1" s="11"/>
      <c r="H1" s="159"/>
    </row>
    <row r="2" spans="1:28" ht="30.75" customHeight="1" x14ac:dyDescent="0.25">
      <c r="A2" s="493" t="s">
        <v>201</v>
      </c>
      <c r="B2" s="493"/>
      <c r="C2" s="493"/>
      <c r="D2" s="493"/>
      <c r="E2" s="493"/>
      <c r="F2" s="493"/>
      <c r="G2" s="493"/>
      <c r="H2" s="493"/>
      <c r="I2" s="493"/>
      <c r="J2" s="493"/>
      <c r="K2" s="467"/>
      <c r="L2" s="467"/>
      <c r="M2" s="467"/>
      <c r="N2" s="467"/>
      <c r="O2" s="493" t="s">
        <v>201</v>
      </c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</row>
    <row r="3" spans="1:28" ht="15" customHeight="1" x14ac:dyDescent="0.25">
      <c r="A3" s="493"/>
      <c r="B3" s="493"/>
      <c r="C3" s="493"/>
      <c r="D3" s="493"/>
      <c r="E3" s="493"/>
      <c r="F3" s="493"/>
      <c r="G3" s="493"/>
      <c r="H3" s="493"/>
      <c r="I3" s="493"/>
      <c r="J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</row>
    <row r="4" spans="1:28" x14ac:dyDescent="0.25">
      <c r="A4" s="493"/>
      <c r="B4" s="493"/>
      <c r="C4" s="493"/>
      <c r="D4" s="493"/>
      <c r="E4" s="493"/>
      <c r="F4" s="493"/>
      <c r="G4" s="493"/>
      <c r="H4" s="493"/>
      <c r="I4" s="493"/>
      <c r="J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</row>
    <row r="5" spans="1:28" ht="21.75" customHeight="1" x14ac:dyDescent="0.25">
      <c r="A5" s="4"/>
      <c r="B5" s="4"/>
      <c r="G5" s="11"/>
      <c r="H5" s="158"/>
      <c r="L5" s="690" t="s">
        <v>10</v>
      </c>
      <c r="M5" s="690"/>
      <c r="O5" s="4"/>
      <c r="P5" s="4"/>
      <c r="Q5" s="10"/>
      <c r="R5" s="29"/>
      <c r="S5" s="11"/>
      <c r="T5" s="29"/>
      <c r="U5" s="11"/>
      <c r="V5" s="158"/>
      <c r="W5" s="230"/>
      <c r="X5" s="11"/>
      <c r="Y5" s="11"/>
      <c r="Z5" s="690" t="s">
        <v>200</v>
      </c>
      <c r="AA5" s="690"/>
    </row>
    <row r="6" spans="1:28" s="2" customFormat="1" ht="15.75" x14ac:dyDescent="0.25">
      <c r="A6" s="691" t="s">
        <v>4</v>
      </c>
      <c r="B6" s="691"/>
      <c r="C6" s="691"/>
      <c r="D6" s="691"/>
      <c r="E6" s="691"/>
      <c r="F6" s="691"/>
      <c r="G6" s="691"/>
      <c r="H6" s="691"/>
      <c r="I6" s="691"/>
      <c r="J6" s="691"/>
      <c r="K6" s="691"/>
      <c r="L6" s="691"/>
      <c r="M6" s="691"/>
      <c r="N6" s="312"/>
      <c r="O6" s="691" t="s">
        <v>4</v>
      </c>
      <c r="P6" s="691"/>
      <c r="Q6" s="691"/>
      <c r="R6" s="691"/>
      <c r="S6" s="691"/>
      <c r="T6" s="691"/>
      <c r="U6" s="691"/>
      <c r="V6" s="691"/>
      <c r="W6" s="691"/>
      <c r="X6" s="691"/>
      <c r="Y6" s="691"/>
      <c r="Z6" s="691"/>
      <c r="AA6" s="691"/>
    </row>
    <row r="7" spans="1:28" x14ac:dyDescent="0.25">
      <c r="A7" s="691" t="s">
        <v>109</v>
      </c>
      <c r="B7" s="691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1"/>
      <c r="O7" s="691" t="s">
        <v>109</v>
      </c>
      <c r="P7" s="691"/>
      <c r="Q7" s="691"/>
      <c r="R7" s="691"/>
      <c r="S7" s="691"/>
      <c r="T7" s="691"/>
      <c r="U7" s="691"/>
      <c r="V7" s="691"/>
      <c r="W7" s="691"/>
      <c r="X7" s="691"/>
      <c r="Y7" s="691"/>
      <c r="Z7" s="691"/>
      <c r="AA7" s="691"/>
    </row>
    <row r="8" spans="1:28" x14ac:dyDescent="0.25">
      <c r="A8" s="227"/>
      <c r="B8" s="227"/>
      <c r="C8" s="227"/>
      <c r="D8" s="227"/>
      <c r="E8" s="827" t="s">
        <v>202</v>
      </c>
      <c r="F8" s="827"/>
      <c r="G8" s="827"/>
      <c r="H8" s="827"/>
      <c r="I8" s="827"/>
      <c r="J8" s="227"/>
      <c r="K8" s="227"/>
      <c r="L8" s="227"/>
      <c r="M8" s="227"/>
      <c r="O8" s="227"/>
      <c r="P8" s="227"/>
      <c r="Q8" s="227"/>
      <c r="R8" s="227"/>
      <c r="S8" s="691" t="s">
        <v>203</v>
      </c>
      <c r="T8" s="691"/>
      <c r="U8" s="691"/>
      <c r="V8" s="691"/>
      <c r="W8" s="691"/>
      <c r="X8" s="227"/>
      <c r="Y8" s="227"/>
      <c r="Z8" s="227"/>
      <c r="AA8" s="227"/>
    </row>
    <row r="9" spans="1:28" ht="21.75" customHeight="1" thickBot="1" x14ac:dyDescent="0.3">
      <c r="G9" s="11"/>
      <c r="H9" s="159"/>
      <c r="O9" s="3"/>
      <c r="P9" s="3"/>
      <c r="Q9" s="10"/>
      <c r="R9" s="29"/>
      <c r="S9" s="11"/>
      <c r="T9" s="29"/>
      <c r="U9" s="11"/>
      <c r="V9" s="159"/>
      <c r="W9" s="230"/>
      <c r="X9" s="11"/>
      <c r="Y9" s="11"/>
      <c r="Z9" s="11"/>
      <c r="AA9" s="11"/>
    </row>
    <row r="10" spans="1:28" ht="36" customHeight="1" thickBot="1" x14ac:dyDescent="0.3">
      <c r="A10" s="531" t="s">
        <v>5</v>
      </c>
      <c r="B10" s="531" t="s">
        <v>6</v>
      </c>
      <c r="C10" s="506" t="s">
        <v>0</v>
      </c>
      <c r="D10" s="692" t="s">
        <v>110</v>
      </c>
      <c r="E10" s="506" t="s">
        <v>7</v>
      </c>
      <c r="F10" s="694" t="s">
        <v>1</v>
      </c>
      <c r="G10" s="495" t="s">
        <v>111</v>
      </c>
      <c r="H10" s="696"/>
      <c r="I10" s="699" t="s">
        <v>8</v>
      </c>
      <c r="J10" s="700"/>
      <c r="K10" s="700"/>
      <c r="L10" s="700"/>
      <c r="M10" s="701"/>
      <c r="O10" s="531" t="s">
        <v>5</v>
      </c>
      <c r="P10" s="531" t="s">
        <v>6</v>
      </c>
      <c r="Q10" s="506" t="s">
        <v>0</v>
      </c>
      <c r="R10" s="692" t="s">
        <v>110</v>
      </c>
      <c r="S10" s="506" t="s">
        <v>7</v>
      </c>
      <c r="T10" s="694" t="s">
        <v>1</v>
      </c>
      <c r="U10" s="495" t="s">
        <v>111</v>
      </c>
      <c r="V10" s="696"/>
      <c r="W10" s="699" t="s">
        <v>8</v>
      </c>
      <c r="X10" s="700"/>
      <c r="Y10" s="700"/>
      <c r="Z10" s="700"/>
      <c r="AA10" s="701"/>
    </row>
    <row r="11" spans="1:28" ht="36" customHeight="1" thickBot="1" x14ac:dyDescent="0.3">
      <c r="A11" s="551"/>
      <c r="B11" s="551"/>
      <c r="C11" s="508"/>
      <c r="D11" s="693"/>
      <c r="E11" s="508"/>
      <c r="F11" s="695"/>
      <c r="G11" s="697"/>
      <c r="H11" s="698"/>
      <c r="I11" s="24" t="s">
        <v>9</v>
      </c>
      <c r="J11" s="25" t="s">
        <v>13</v>
      </c>
      <c r="K11" s="25" t="s">
        <v>14</v>
      </c>
      <c r="L11" s="25" t="s">
        <v>15</v>
      </c>
      <c r="M11" s="26" t="s">
        <v>16</v>
      </c>
      <c r="O11" s="551"/>
      <c r="P11" s="551"/>
      <c r="Q11" s="508"/>
      <c r="R11" s="693"/>
      <c r="S11" s="508"/>
      <c r="T11" s="695"/>
      <c r="U11" s="697"/>
      <c r="V11" s="698"/>
      <c r="W11" s="231" t="s">
        <v>9</v>
      </c>
      <c r="X11" s="25" t="s">
        <v>13</v>
      </c>
      <c r="Y11" s="25" t="s">
        <v>14</v>
      </c>
      <c r="Z11" s="25" t="s">
        <v>15</v>
      </c>
      <c r="AA11" s="26" t="s">
        <v>16</v>
      </c>
    </row>
    <row r="12" spans="1:28" s="21" customFormat="1" ht="15.6" customHeight="1" thickBot="1" x14ac:dyDescent="0.25">
      <c r="A12" s="22">
        <v>1</v>
      </c>
      <c r="B12" s="22">
        <v>2</v>
      </c>
      <c r="C12" s="27">
        <v>3</v>
      </c>
      <c r="D12" s="22">
        <v>4</v>
      </c>
      <c r="E12" s="22">
        <v>5</v>
      </c>
      <c r="F12" s="22">
        <v>6</v>
      </c>
      <c r="G12" s="673">
        <v>7</v>
      </c>
      <c r="H12" s="674"/>
      <c r="I12" s="22">
        <v>8</v>
      </c>
      <c r="J12" s="22">
        <v>9</v>
      </c>
      <c r="K12" s="22">
        <v>10</v>
      </c>
      <c r="L12" s="22">
        <v>11</v>
      </c>
      <c r="M12" s="23">
        <v>12</v>
      </c>
      <c r="N12" s="313"/>
      <c r="O12" s="22">
        <v>1</v>
      </c>
      <c r="P12" s="22">
        <v>2</v>
      </c>
      <c r="Q12" s="27">
        <v>3</v>
      </c>
      <c r="R12" s="22">
        <v>4</v>
      </c>
      <c r="S12" s="22">
        <v>5</v>
      </c>
      <c r="T12" s="22">
        <v>6</v>
      </c>
      <c r="U12" s="673">
        <v>7</v>
      </c>
      <c r="V12" s="674"/>
      <c r="W12" s="232">
        <v>8</v>
      </c>
      <c r="X12" s="22">
        <v>9</v>
      </c>
      <c r="Y12" s="22">
        <v>10</v>
      </c>
      <c r="Z12" s="22">
        <v>11</v>
      </c>
      <c r="AA12" s="23">
        <v>12</v>
      </c>
    </row>
    <row r="13" spans="1:28" ht="30.75" customHeight="1" thickBot="1" x14ac:dyDescent="0.3">
      <c r="A13" s="675" t="s">
        <v>112</v>
      </c>
      <c r="B13" s="678" t="s">
        <v>29</v>
      </c>
      <c r="C13" s="681" t="s">
        <v>27</v>
      </c>
      <c r="D13" s="560"/>
      <c r="E13" s="560"/>
      <c r="F13" s="560"/>
      <c r="G13" s="682"/>
      <c r="H13" s="682"/>
      <c r="I13" s="560"/>
      <c r="J13" s="682"/>
      <c r="K13" s="682"/>
      <c r="L13" s="682"/>
      <c r="M13" s="683"/>
      <c r="O13" s="675" t="s">
        <v>112</v>
      </c>
      <c r="P13" s="678" t="s">
        <v>29</v>
      </c>
      <c r="Q13" s="681" t="s">
        <v>27</v>
      </c>
      <c r="R13" s="560"/>
      <c r="S13" s="560"/>
      <c r="T13" s="560"/>
      <c r="U13" s="682"/>
      <c r="V13" s="682"/>
      <c r="W13" s="560"/>
      <c r="X13" s="682"/>
      <c r="Y13" s="682"/>
      <c r="Z13" s="682"/>
      <c r="AA13" s="683"/>
    </row>
    <row r="14" spans="1:28" ht="25.5" customHeight="1" x14ac:dyDescent="0.25">
      <c r="A14" s="676"/>
      <c r="B14" s="679"/>
      <c r="C14" s="588" t="s">
        <v>95</v>
      </c>
      <c r="D14" s="531" t="s">
        <v>44</v>
      </c>
      <c r="E14" s="591" t="s">
        <v>195</v>
      </c>
      <c r="F14" s="618" t="s">
        <v>3</v>
      </c>
      <c r="G14" s="166" t="s">
        <v>2</v>
      </c>
      <c r="H14" s="42">
        <f>H15+H16+H17+H18</f>
        <v>9827.5999999999985</v>
      </c>
      <c r="I14" s="160" t="s">
        <v>181</v>
      </c>
      <c r="J14" s="31">
        <v>1662.1</v>
      </c>
      <c r="K14" s="41">
        <v>2135.1999999999998</v>
      </c>
      <c r="L14" s="41">
        <v>2734.5</v>
      </c>
      <c r="M14" s="42">
        <v>3295.8</v>
      </c>
      <c r="N14" s="314"/>
      <c r="O14" s="676"/>
      <c r="P14" s="679"/>
      <c r="Q14" s="588" t="s">
        <v>95</v>
      </c>
      <c r="R14" s="531" t="s">
        <v>44</v>
      </c>
      <c r="S14" s="591" t="s">
        <v>195</v>
      </c>
      <c r="T14" s="618" t="s">
        <v>3</v>
      </c>
      <c r="U14" s="166" t="s">
        <v>2</v>
      </c>
      <c r="V14" s="42">
        <f>V15+V16+V17+V18</f>
        <v>9827.5999999999985</v>
      </c>
      <c r="W14" s="233" t="s">
        <v>181</v>
      </c>
      <c r="X14" s="31">
        <v>1662.1</v>
      </c>
      <c r="Y14" s="41">
        <v>2135.1999999999998</v>
      </c>
      <c r="Z14" s="41">
        <v>2734.5</v>
      </c>
      <c r="AA14" s="42">
        <v>3295.8</v>
      </c>
      <c r="AB14" s="226">
        <f>X14+Y14+Z14+AA14</f>
        <v>9827.5999999999985</v>
      </c>
    </row>
    <row r="15" spans="1:28" ht="42.75" customHeight="1" x14ac:dyDescent="0.25">
      <c r="A15" s="676"/>
      <c r="B15" s="679"/>
      <c r="C15" s="589"/>
      <c r="D15" s="548"/>
      <c r="E15" s="592"/>
      <c r="F15" s="619"/>
      <c r="G15" s="167">
        <v>2022</v>
      </c>
      <c r="H15" s="80">
        <f>J14</f>
        <v>1662.1</v>
      </c>
      <c r="I15" s="161" t="s">
        <v>105</v>
      </c>
      <c r="J15" s="47">
        <v>250</v>
      </c>
      <c r="K15" s="48">
        <v>305</v>
      </c>
      <c r="L15" s="48">
        <v>372</v>
      </c>
      <c r="M15" s="49">
        <v>427</v>
      </c>
      <c r="N15" s="314"/>
      <c r="O15" s="676"/>
      <c r="P15" s="679"/>
      <c r="Q15" s="589"/>
      <c r="R15" s="548"/>
      <c r="S15" s="592"/>
      <c r="T15" s="619"/>
      <c r="U15" s="167">
        <v>2022</v>
      </c>
      <c r="V15" s="80">
        <f>X14</f>
        <v>1662.1</v>
      </c>
      <c r="W15" s="234" t="s">
        <v>105</v>
      </c>
      <c r="X15" s="47">
        <v>250</v>
      </c>
      <c r="Y15" s="48">
        <v>305</v>
      </c>
      <c r="Z15" s="48">
        <v>372</v>
      </c>
      <c r="AA15" s="49">
        <v>427</v>
      </c>
    </row>
    <row r="16" spans="1:28" ht="18.75" customHeight="1" x14ac:dyDescent="0.25">
      <c r="A16" s="676"/>
      <c r="B16" s="679"/>
      <c r="C16" s="589"/>
      <c r="D16" s="548"/>
      <c r="E16" s="592"/>
      <c r="F16" s="619"/>
      <c r="G16" s="167">
        <v>2023</v>
      </c>
      <c r="H16" s="80">
        <f>K14</f>
        <v>2135.1999999999998</v>
      </c>
      <c r="I16" s="60" t="s">
        <v>28</v>
      </c>
      <c r="J16" s="51">
        <v>50</v>
      </c>
      <c r="K16" s="52">
        <f>K15*20%</f>
        <v>61</v>
      </c>
      <c r="L16" s="52">
        <v>75</v>
      </c>
      <c r="M16" s="53">
        <v>85</v>
      </c>
      <c r="N16" s="314"/>
      <c r="O16" s="676"/>
      <c r="P16" s="679"/>
      <c r="Q16" s="589"/>
      <c r="R16" s="548"/>
      <c r="S16" s="592"/>
      <c r="T16" s="619"/>
      <c r="U16" s="167">
        <v>2023</v>
      </c>
      <c r="V16" s="80">
        <f>Y14</f>
        <v>2135.1999999999998</v>
      </c>
      <c r="W16" s="235" t="s">
        <v>28</v>
      </c>
      <c r="X16" s="51">
        <v>50</v>
      </c>
      <c r="Y16" s="52">
        <f>Y15*20%</f>
        <v>61</v>
      </c>
      <c r="Z16" s="52">
        <v>75</v>
      </c>
      <c r="AA16" s="53">
        <v>85</v>
      </c>
    </row>
    <row r="17" spans="1:28" ht="30.75" customHeight="1" x14ac:dyDescent="0.25">
      <c r="A17" s="676"/>
      <c r="B17" s="679"/>
      <c r="C17" s="589"/>
      <c r="D17" s="548"/>
      <c r="E17" s="592"/>
      <c r="F17" s="619"/>
      <c r="G17" s="167">
        <v>2024</v>
      </c>
      <c r="H17" s="80">
        <f>L14</f>
        <v>2734.5</v>
      </c>
      <c r="I17" s="60" t="s">
        <v>96</v>
      </c>
      <c r="J17" s="54">
        <f>J14/J15*1000</f>
        <v>6648.4</v>
      </c>
      <c r="K17" s="55">
        <f>J17*105.3%</f>
        <v>7000.7651999999989</v>
      </c>
      <c r="L17" s="55">
        <f>K17*105%</f>
        <v>7350.8034599999992</v>
      </c>
      <c r="M17" s="56">
        <f>L17*105%</f>
        <v>7718.3436329999995</v>
      </c>
      <c r="N17" s="314"/>
      <c r="O17" s="676"/>
      <c r="P17" s="679"/>
      <c r="Q17" s="589"/>
      <c r="R17" s="548"/>
      <c r="S17" s="592"/>
      <c r="T17" s="619"/>
      <c r="U17" s="167">
        <v>2024</v>
      </c>
      <c r="V17" s="80">
        <f>Z14</f>
        <v>2734.5</v>
      </c>
      <c r="W17" s="235" t="s">
        <v>96</v>
      </c>
      <c r="X17" s="54">
        <f>X14/X15*1000</f>
        <v>6648.4</v>
      </c>
      <c r="Y17" s="55">
        <f>X17*105.3%</f>
        <v>7000.7651999999989</v>
      </c>
      <c r="Z17" s="55">
        <f>Y17*105%</f>
        <v>7350.8034599999992</v>
      </c>
      <c r="AA17" s="56">
        <f>Z17*105%</f>
        <v>7718.3436329999995</v>
      </c>
    </row>
    <row r="18" spans="1:28" ht="41.25" customHeight="1" thickBot="1" x14ac:dyDescent="0.3">
      <c r="A18" s="676"/>
      <c r="B18" s="679"/>
      <c r="C18" s="609"/>
      <c r="D18" s="551"/>
      <c r="E18" s="608"/>
      <c r="F18" s="620"/>
      <c r="G18" s="168">
        <v>2025</v>
      </c>
      <c r="H18" s="259">
        <f>M14</f>
        <v>3295.8</v>
      </c>
      <c r="I18" s="162" t="s">
        <v>140</v>
      </c>
      <c r="J18" s="57">
        <v>1</v>
      </c>
      <c r="K18" s="58">
        <v>1</v>
      </c>
      <c r="L18" s="58">
        <v>1</v>
      </c>
      <c r="M18" s="59">
        <v>1</v>
      </c>
      <c r="N18" s="314"/>
      <c r="O18" s="676"/>
      <c r="P18" s="679"/>
      <c r="Q18" s="609"/>
      <c r="R18" s="551"/>
      <c r="S18" s="608"/>
      <c r="T18" s="620"/>
      <c r="U18" s="168">
        <v>2025</v>
      </c>
      <c r="V18" s="259">
        <f>AA14</f>
        <v>3295.8</v>
      </c>
      <c r="W18" s="236" t="s">
        <v>140</v>
      </c>
      <c r="X18" s="57">
        <v>1</v>
      </c>
      <c r="Y18" s="58">
        <v>1</v>
      </c>
      <c r="Z18" s="58">
        <v>1</v>
      </c>
      <c r="AA18" s="59">
        <v>1</v>
      </c>
    </row>
    <row r="19" spans="1:28" ht="31.5" customHeight="1" x14ac:dyDescent="0.25">
      <c r="A19" s="676"/>
      <c r="B19" s="679"/>
      <c r="C19" s="568" t="s">
        <v>141</v>
      </c>
      <c r="D19" s="531" t="s">
        <v>44</v>
      </c>
      <c r="E19" s="591" t="s">
        <v>196</v>
      </c>
      <c r="F19" s="529" t="s">
        <v>3</v>
      </c>
      <c r="G19" s="166" t="s">
        <v>2</v>
      </c>
      <c r="H19" s="42">
        <f>H20+H21+H22+H23</f>
        <v>5894.8</v>
      </c>
      <c r="I19" s="160" t="s">
        <v>181</v>
      </c>
      <c r="J19" s="76">
        <v>1395.4</v>
      </c>
      <c r="K19" s="41">
        <v>1448.6</v>
      </c>
      <c r="L19" s="41">
        <v>1499.3</v>
      </c>
      <c r="M19" s="42">
        <v>1551.5</v>
      </c>
      <c r="N19" s="314"/>
      <c r="O19" s="676"/>
      <c r="P19" s="679"/>
      <c r="Q19" s="568" t="s">
        <v>141</v>
      </c>
      <c r="R19" s="531" t="s">
        <v>44</v>
      </c>
      <c r="S19" s="591" t="s">
        <v>196</v>
      </c>
      <c r="T19" s="529" t="s">
        <v>3</v>
      </c>
      <c r="U19" s="166" t="s">
        <v>2</v>
      </c>
      <c r="V19" s="42">
        <f>V20+V21+V22+V23</f>
        <v>5894.8</v>
      </c>
      <c r="W19" s="233" t="s">
        <v>181</v>
      </c>
      <c r="X19" s="76">
        <v>1395.4</v>
      </c>
      <c r="Y19" s="41">
        <v>1448.6</v>
      </c>
      <c r="Z19" s="41">
        <v>1499.3</v>
      </c>
      <c r="AA19" s="42">
        <v>1551.5</v>
      </c>
      <c r="AB19" s="226">
        <f>X19+Y19+Z19+AA19</f>
        <v>5894.8</v>
      </c>
    </row>
    <row r="20" spans="1:28" ht="39.75" customHeight="1" x14ac:dyDescent="0.25">
      <c r="A20" s="676"/>
      <c r="B20" s="679"/>
      <c r="C20" s="602"/>
      <c r="D20" s="548"/>
      <c r="E20" s="592"/>
      <c r="F20" s="530"/>
      <c r="G20" s="167">
        <v>2022</v>
      </c>
      <c r="H20" s="6">
        <f>J19</f>
        <v>1395.4</v>
      </c>
      <c r="I20" s="60" t="s">
        <v>97</v>
      </c>
      <c r="J20" s="61">
        <v>213</v>
      </c>
      <c r="K20" s="62">
        <v>209</v>
      </c>
      <c r="L20" s="62">
        <v>205</v>
      </c>
      <c r="M20" s="63">
        <v>201</v>
      </c>
      <c r="N20" s="314"/>
      <c r="O20" s="676"/>
      <c r="P20" s="679"/>
      <c r="Q20" s="602"/>
      <c r="R20" s="548"/>
      <c r="S20" s="592"/>
      <c r="T20" s="530"/>
      <c r="U20" s="167">
        <v>2022</v>
      </c>
      <c r="V20" s="6">
        <f>X19</f>
        <v>1395.4</v>
      </c>
      <c r="W20" s="235" t="s">
        <v>97</v>
      </c>
      <c r="X20" s="61">
        <v>213</v>
      </c>
      <c r="Y20" s="62">
        <v>209</v>
      </c>
      <c r="Z20" s="62">
        <v>205</v>
      </c>
      <c r="AA20" s="63">
        <v>201</v>
      </c>
    </row>
    <row r="21" spans="1:28" ht="27" customHeight="1" x14ac:dyDescent="0.25">
      <c r="A21" s="676"/>
      <c r="B21" s="679"/>
      <c r="C21" s="602"/>
      <c r="D21" s="548"/>
      <c r="E21" s="592"/>
      <c r="F21" s="530"/>
      <c r="G21" s="167">
        <v>2023</v>
      </c>
      <c r="H21" s="80">
        <f>K19</f>
        <v>1448.6</v>
      </c>
      <c r="I21" s="188" t="s">
        <v>98</v>
      </c>
      <c r="J21" s="64">
        <f>J19/J20*1000</f>
        <v>6551.1737089201879</v>
      </c>
      <c r="K21" s="65">
        <f>K19/K20*1000</f>
        <v>6931.1004784688994</v>
      </c>
      <c r="L21" s="65">
        <f>L19/L20*1000</f>
        <v>7313.6585365853653</v>
      </c>
      <c r="M21" s="66">
        <f>M19/M20*1000</f>
        <v>7718.9054726368158</v>
      </c>
      <c r="N21" s="314"/>
      <c r="O21" s="676"/>
      <c r="P21" s="679"/>
      <c r="Q21" s="602"/>
      <c r="R21" s="548"/>
      <c r="S21" s="592"/>
      <c r="T21" s="530"/>
      <c r="U21" s="167">
        <v>2023</v>
      </c>
      <c r="V21" s="80">
        <f>Y19</f>
        <v>1448.6</v>
      </c>
      <c r="W21" s="237" t="s">
        <v>98</v>
      </c>
      <c r="X21" s="64">
        <f>X19/X20*1000</f>
        <v>6551.1737089201879</v>
      </c>
      <c r="Y21" s="65">
        <f>Y19/Y20*1000</f>
        <v>6931.1004784688994</v>
      </c>
      <c r="Z21" s="65">
        <f>Z19/Z20*1000</f>
        <v>7313.6585365853653</v>
      </c>
      <c r="AA21" s="66">
        <f>AA19/AA20*1000</f>
        <v>7718.9054726368158</v>
      </c>
    </row>
    <row r="22" spans="1:28" ht="18" customHeight="1" x14ac:dyDescent="0.25">
      <c r="A22" s="676"/>
      <c r="B22" s="679"/>
      <c r="C22" s="602"/>
      <c r="D22" s="548"/>
      <c r="E22" s="592"/>
      <c r="F22" s="530"/>
      <c r="G22" s="167">
        <v>2024</v>
      </c>
      <c r="H22" s="80">
        <f>L19</f>
        <v>1499.3</v>
      </c>
      <c r="I22" s="664" t="s">
        <v>139</v>
      </c>
      <c r="J22" s="666">
        <v>1</v>
      </c>
      <c r="K22" s="668">
        <v>1</v>
      </c>
      <c r="L22" s="668">
        <v>1</v>
      </c>
      <c r="M22" s="684">
        <v>1</v>
      </c>
      <c r="N22" s="314"/>
      <c r="O22" s="676"/>
      <c r="P22" s="679"/>
      <c r="Q22" s="602"/>
      <c r="R22" s="548"/>
      <c r="S22" s="592"/>
      <c r="T22" s="530"/>
      <c r="U22" s="167">
        <v>2024</v>
      </c>
      <c r="V22" s="80">
        <f>Z19</f>
        <v>1499.3</v>
      </c>
      <c r="W22" s="702" t="s">
        <v>139</v>
      </c>
      <c r="X22" s="666">
        <v>1</v>
      </c>
      <c r="Y22" s="668">
        <v>1</v>
      </c>
      <c r="Z22" s="668">
        <v>1</v>
      </c>
      <c r="AA22" s="684">
        <v>1</v>
      </c>
    </row>
    <row r="23" spans="1:28" ht="24" customHeight="1" thickBot="1" x14ac:dyDescent="0.3">
      <c r="A23" s="676"/>
      <c r="B23" s="679"/>
      <c r="C23" s="603"/>
      <c r="D23" s="551"/>
      <c r="E23" s="608"/>
      <c r="F23" s="537"/>
      <c r="G23" s="168">
        <v>2025</v>
      </c>
      <c r="H23" s="259">
        <f>M19</f>
        <v>1551.5</v>
      </c>
      <c r="I23" s="665"/>
      <c r="J23" s="667"/>
      <c r="K23" s="669"/>
      <c r="L23" s="669"/>
      <c r="M23" s="685"/>
      <c r="N23" s="314"/>
      <c r="O23" s="676"/>
      <c r="P23" s="679"/>
      <c r="Q23" s="603"/>
      <c r="R23" s="551"/>
      <c r="S23" s="608"/>
      <c r="T23" s="537"/>
      <c r="U23" s="168">
        <v>2025</v>
      </c>
      <c r="V23" s="259">
        <f>AA19</f>
        <v>1551.5</v>
      </c>
      <c r="W23" s="703"/>
      <c r="X23" s="667"/>
      <c r="Y23" s="669"/>
      <c r="Z23" s="669"/>
      <c r="AA23" s="685"/>
    </row>
    <row r="24" spans="1:28" ht="29.25" customHeight="1" x14ac:dyDescent="0.25">
      <c r="A24" s="676"/>
      <c r="B24" s="679"/>
      <c r="C24" s="588" t="s">
        <v>99</v>
      </c>
      <c r="D24" s="531" t="s">
        <v>44</v>
      </c>
      <c r="E24" s="531" t="s">
        <v>196</v>
      </c>
      <c r="F24" s="527" t="s">
        <v>3</v>
      </c>
      <c r="G24" s="166" t="s">
        <v>2</v>
      </c>
      <c r="H24" s="42">
        <f>H25+H26+H27+H28</f>
        <v>22977.599999999999</v>
      </c>
      <c r="I24" s="160" t="s">
        <v>181</v>
      </c>
      <c r="J24" s="76">
        <v>5319.4</v>
      </c>
      <c r="K24" s="41">
        <v>5601.3</v>
      </c>
      <c r="L24" s="41">
        <v>5881.4</v>
      </c>
      <c r="M24" s="42">
        <v>6175.5</v>
      </c>
      <c r="N24" s="314"/>
      <c r="O24" s="676"/>
      <c r="P24" s="679"/>
      <c r="Q24" s="588" t="s">
        <v>99</v>
      </c>
      <c r="R24" s="531" t="s">
        <v>44</v>
      </c>
      <c r="S24" s="531" t="s">
        <v>196</v>
      </c>
      <c r="T24" s="527" t="s">
        <v>3</v>
      </c>
      <c r="U24" s="166" t="s">
        <v>2</v>
      </c>
      <c r="V24" s="42">
        <f>V25+V26+V27+V28</f>
        <v>22977.599999999999</v>
      </c>
      <c r="W24" s="233" t="s">
        <v>181</v>
      </c>
      <c r="X24" s="76">
        <v>5319.4</v>
      </c>
      <c r="Y24" s="41">
        <v>5601.3</v>
      </c>
      <c r="Z24" s="41">
        <v>5881.4</v>
      </c>
      <c r="AA24" s="42">
        <v>6175.5</v>
      </c>
      <c r="AB24" s="226">
        <f>X24+Y24+Z24+AA24</f>
        <v>22977.599999999999</v>
      </c>
    </row>
    <row r="25" spans="1:28" ht="36" customHeight="1" x14ac:dyDescent="0.25">
      <c r="A25" s="676"/>
      <c r="B25" s="679"/>
      <c r="C25" s="589"/>
      <c r="D25" s="548"/>
      <c r="E25" s="548"/>
      <c r="F25" s="528"/>
      <c r="G25" s="167">
        <v>2022</v>
      </c>
      <c r="H25" s="6">
        <f>J24</f>
        <v>5319.4</v>
      </c>
      <c r="I25" s="60" t="s">
        <v>142</v>
      </c>
      <c r="J25" s="32">
        <v>117000</v>
      </c>
      <c r="K25" s="33">
        <v>117100</v>
      </c>
      <c r="L25" s="33">
        <v>117200</v>
      </c>
      <c r="M25" s="34">
        <v>117300</v>
      </c>
      <c r="N25" s="314"/>
      <c r="O25" s="676"/>
      <c r="P25" s="679"/>
      <c r="Q25" s="589"/>
      <c r="R25" s="548"/>
      <c r="S25" s="548"/>
      <c r="T25" s="528"/>
      <c r="U25" s="167">
        <v>2022</v>
      </c>
      <c r="V25" s="6">
        <f>X24</f>
        <v>5319.4</v>
      </c>
      <c r="W25" s="235" t="s">
        <v>142</v>
      </c>
      <c r="X25" s="32">
        <v>117000</v>
      </c>
      <c r="Y25" s="33">
        <v>117100</v>
      </c>
      <c r="Z25" s="33">
        <v>117200</v>
      </c>
      <c r="AA25" s="34">
        <v>117300</v>
      </c>
    </row>
    <row r="26" spans="1:28" ht="36" customHeight="1" x14ac:dyDescent="0.25">
      <c r="A26" s="676"/>
      <c r="B26" s="679"/>
      <c r="C26" s="589"/>
      <c r="D26" s="548"/>
      <c r="E26" s="548"/>
      <c r="F26" s="528"/>
      <c r="G26" s="167">
        <v>2023</v>
      </c>
      <c r="H26" s="80">
        <f>K24</f>
        <v>5601.3</v>
      </c>
      <c r="I26" s="60" t="s">
        <v>35</v>
      </c>
      <c r="J26" s="77">
        <v>2560</v>
      </c>
      <c r="K26" s="70">
        <v>2460</v>
      </c>
      <c r="L26" s="70">
        <v>2360</v>
      </c>
      <c r="M26" s="14">
        <v>2260</v>
      </c>
      <c r="N26" s="314"/>
      <c r="O26" s="676"/>
      <c r="P26" s="679"/>
      <c r="Q26" s="589"/>
      <c r="R26" s="548"/>
      <c r="S26" s="548"/>
      <c r="T26" s="528"/>
      <c r="U26" s="167">
        <v>2023</v>
      </c>
      <c r="V26" s="80">
        <f>Y24</f>
        <v>5601.3</v>
      </c>
      <c r="W26" s="235" t="s">
        <v>35</v>
      </c>
      <c r="X26" s="77">
        <v>2560</v>
      </c>
      <c r="Y26" s="70">
        <v>2460</v>
      </c>
      <c r="Z26" s="70">
        <v>2360</v>
      </c>
      <c r="AA26" s="14">
        <v>2260</v>
      </c>
    </row>
    <row r="27" spans="1:28" ht="36" customHeight="1" x14ac:dyDescent="0.25">
      <c r="A27" s="676"/>
      <c r="B27" s="679"/>
      <c r="C27" s="589"/>
      <c r="D27" s="548"/>
      <c r="E27" s="548"/>
      <c r="F27" s="528"/>
      <c r="G27" s="167">
        <v>2024</v>
      </c>
      <c r="H27" s="80">
        <f>L24</f>
        <v>5881.4</v>
      </c>
      <c r="I27" s="60" t="s">
        <v>100</v>
      </c>
      <c r="J27" s="200">
        <f>J24/J25*1000</f>
        <v>45.464957264957263</v>
      </c>
      <c r="K27" s="71">
        <f>K24/K25*1000</f>
        <v>47.833475661827499</v>
      </c>
      <c r="L27" s="71">
        <f>L24/L25*1000</f>
        <v>50.182593856655288</v>
      </c>
      <c r="M27" s="72">
        <f>M24/M25*1000</f>
        <v>52.647058823529413</v>
      </c>
      <c r="N27" s="314"/>
      <c r="O27" s="676"/>
      <c r="P27" s="679"/>
      <c r="Q27" s="589"/>
      <c r="R27" s="548"/>
      <c r="S27" s="548"/>
      <c r="T27" s="528"/>
      <c r="U27" s="167">
        <v>2024</v>
      </c>
      <c r="V27" s="80">
        <f>Z24</f>
        <v>5881.4</v>
      </c>
      <c r="W27" s="235" t="s">
        <v>100</v>
      </c>
      <c r="X27" s="200">
        <f>X24/X25*1000</f>
        <v>45.464957264957263</v>
      </c>
      <c r="Y27" s="71">
        <f>Y24/Y25*1000</f>
        <v>47.833475661827499</v>
      </c>
      <c r="Z27" s="71">
        <f>Z24/Z25*1000</f>
        <v>50.182593856655288</v>
      </c>
      <c r="AA27" s="72">
        <f>AA24/AA25*1000</f>
        <v>52.647058823529413</v>
      </c>
    </row>
    <row r="28" spans="1:28" ht="57" customHeight="1" thickBot="1" x14ac:dyDescent="0.3">
      <c r="A28" s="676"/>
      <c r="B28" s="679"/>
      <c r="C28" s="589"/>
      <c r="D28" s="548"/>
      <c r="E28" s="548"/>
      <c r="F28" s="528"/>
      <c r="G28" s="168">
        <v>2025</v>
      </c>
      <c r="H28" s="259">
        <f>M24</f>
        <v>6175.5</v>
      </c>
      <c r="I28" s="60" t="s">
        <v>143</v>
      </c>
      <c r="J28" s="47">
        <v>2</v>
      </c>
      <c r="K28" s="48">
        <v>2</v>
      </c>
      <c r="L28" s="48">
        <v>2</v>
      </c>
      <c r="M28" s="49">
        <v>2</v>
      </c>
      <c r="N28" s="314"/>
      <c r="O28" s="676"/>
      <c r="P28" s="679"/>
      <c r="Q28" s="589"/>
      <c r="R28" s="548"/>
      <c r="S28" s="548"/>
      <c r="T28" s="528"/>
      <c r="U28" s="167">
        <v>2025</v>
      </c>
      <c r="V28" s="80">
        <f>AA24</f>
        <v>6175.5</v>
      </c>
      <c r="W28" s="235" t="s">
        <v>143</v>
      </c>
      <c r="X28" s="47">
        <v>2</v>
      </c>
      <c r="Y28" s="48">
        <v>2</v>
      </c>
      <c r="Z28" s="48">
        <v>2</v>
      </c>
      <c r="AA28" s="49">
        <v>2</v>
      </c>
    </row>
    <row r="29" spans="1:28" ht="57.75" customHeight="1" x14ac:dyDescent="0.25">
      <c r="A29" s="676"/>
      <c r="B29" s="679"/>
      <c r="C29" s="589"/>
      <c r="D29" s="548"/>
      <c r="E29" s="548"/>
      <c r="F29" s="528"/>
      <c r="G29" s="686"/>
      <c r="H29" s="687"/>
      <c r="I29" s="60" t="s">
        <v>144</v>
      </c>
      <c r="J29" s="201">
        <v>0.55000000000000004</v>
      </c>
      <c r="K29" s="74">
        <v>0.57199999999999995</v>
      </c>
      <c r="L29" s="74">
        <v>0.59699999999999998</v>
      </c>
      <c r="M29" s="75">
        <v>0.623</v>
      </c>
      <c r="N29" s="314"/>
      <c r="O29" s="676"/>
      <c r="P29" s="679"/>
      <c r="Q29" s="589"/>
      <c r="R29" s="548"/>
      <c r="S29" s="548"/>
      <c r="T29" s="528"/>
      <c r="U29" s="704"/>
      <c r="V29" s="705"/>
      <c r="W29" s="235" t="s">
        <v>144</v>
      </c>
      <c r="X29" s="201">
        <v>0.55000000000000004</v>
      </c>
      <c r="Y29" s="74">
        <v>0.57199999999999995</v>
      </c>
      <c r="Z29" s="74">
        <v>0.59699999999999998</v>
      </c>
      <c r="AA29" s="75">
        <v>0.623</v>
      </c>
    </row>
    <row r="30" spans="1:28" ht="51.75" customHeight="1" thickBot="1" x14ac:dyDescent="0.3">
      <c r="A30" s="676"/>
      <c r="B30" s="679"/>
      <c r="C30" s="609"/>
      <c r="D30" s="551"/>
      <c r="E30" s="551"/>
      <c r="F30" s="536"/>
      <c r="G30" s="688"/>
      <c r="H30" s="689"/>
      <c r="I30" s="162" t="s">
        <v>182</v>
      </c>
      <c r="J30" s="57">
        <v>0.35</v>
      </c>
      <c r="K30" s="58">
        <v>0.35</v>
      </c>
      <c r="L30" s="58">
        <v>0.35</v>
      </c>
      <c r="M30" s="59">
        <v>0.35</v>
      </c>
      <c r="N30" s="314"/>
      <c r="O30" s="676"/>
      <c r="P30" s="679"/>
      <c r="Q30" s="609"/>
      <c r="R30" s="551"/>
      <c r="S30" s="551"/>
      <c r="T30" s="536"/>
      <c r="U30" s="688"/>
      <c r="V30" s="689"/>
      <c r="W30" s="236" t="s">
        <v>182</v>
      </c>
      <c r="X30" s="57">
        <v>0.35</v>
      </c>
      <c r="Y30" s="58">
        <v>0.35</v>
      </c>
      <c r="Z30" s="58">
        <v>0.35</v>
      </c>
      <c r="AA30" s="59">
        <v>0.35</v>
      </c>
    </row>
    <row r="31" spans="1:28" ht="18" customHeight="1" x14ac:dyDescent="0.25">
      <c r="A31" s="676"/>
      <c r="B31" s="679"/>
      <c r="C31" s="588" t="s">
        <v>101</v>
      </c>
      <c r="D31" s="590" t="s">
        <v>44</v>
      </c>
      <c r="E31" s="591" t="s">
        <v>196</v>
      </c>
      <c r="F31" s="618" t="s">
        <v>3</v>
      </c>
      <c r="G31" s="166" t="s">
        <v>2</v>
      </c>
      <c r="H31" s="42">
        <f>H32+H33+H34+H35</f>
        <v>17825.189999999999</v>
      </c>
      <c r="I31" s="160" t="s">
        <v>181</v>
      </c>
      <c r="J31" s="76">
        <v>4126.6000000000004</v>
      </c>
      <c r="K31" s="41">
        <v>4345.3100000000004</v>
      </c>
      <c r="L31" s="41">
        <v>4562.58</v>
      </c>
      <c r="M31" s="42">
        <v>4790.7</v>
      </c>
      <c r="N31" s="314"/>
      <c r="O31" s="676"/>
      <c r="P31" s="679"/>
      <c r="Q31" s="588" t="s">
        <v>101</v>
      </c>
      <c r="R31" s="590" t="s">
        <v>44</v>
      </c>
      <c r="S31" s="591" t="s">
        <v>196</v>
      </c>
      <c r="T31" s="618" t="s">
        <v>3</v>
      </c>
      <c r="U31" s="166" t="s">
        <v>2</v>
      </c>
      <c r="V31" s="42">
        <f>V32+V33+V34+V35</f>
        <v>17825.189999999999</v>
      </c>
      <c r="W31" s="233" t="s">
        <v>181</v>
      </c>
      <c r="X31" s="76">
        <v>4126.6000000000004</v>
      </c>
      <c r="Y31" s="41">
        <v>4345.3100000000004</v>
      </c>
      <c r="Z31" s="41">
        <v>4562.58</v>
      </c>
      <c r="AA31" s="42">
        <v>4790.7</v>
      </c>
      <c r="AB31" s="226">
        <f>X31+Y31+Z31+AA31</f>
        <v>17825.189999999999</v>
      </c>
    </row>
    <row r="32" spans="1:28" ht="49.5" customHeight="1" x14ac:dyDescent="0.25">
      <c r="A32" s="676"/>
      <c r="B32" s="679"/>
      <c r="C32" s="589"/>
      <c r="D32" s="522"/>
      <c r="E32" s="592"/>
      <c r="F32" s="619"/>
      <c r="G32" s="167">
        <v>2022</v>
      </c>
      <c r="H32" s="6">
        <f>J31</f>
        <v>4126.6000000000004</v>
      </c>
      <c r="I32" s="60" t="s">
        <v>102</v>
      </c>
      <c r="J32" s="77">
        <v>3350</v>
      </c>
      <c r="K32" s="70">
        <v>3350</v>
      </c>
      <c r="L32" s="70">
        <v>3350</v>
      </c>
      <c r="M32" s="14">
        <v>3350</v>
      </c>
      <c r="N32" s="314"/>
      <c r="O32" s="676"/>
      <c r="P32" s="679"/>
      <c r="Q32" s="589"/>
      <c r="R32" s="522"/>
      <c r="S32" s="592"/>
      <c r="T32" s="619"/>
      <c r="U32" s="167">
        <v>2022</v>
      </c>
      <c r="V32" s="6">
        <f>X31</f>
        <v>4126.6000000000004</v>
      </c>
      <c r="W32" s="235" t="s">
        <v>102</v>
      </c>
      <c r="X32" s="77">
        <v>3350</v>
      </c>
      <c r="Y32" s="70">
        <v>3350</v>
      </c>
      <c r="Z32" s="70">
        <v>3350</v>
      </c>
      <c r="AA32" s="14">
        <v>3350</v>
      </c>
    </row>
    <row r="33" spans="1:28" ht="46.5" customHeight="1" x14ac:dyDescent="0.25">
      <c r="A33" s="676"/>
      <c r="B33" s="679"/>
      <c r="C33" s="589"/>
      <c r="D33" s="522"/>
      <c r="E33" s="592"/>
      <c r="F33" s="619"/>
      <c r="G33" s="167">
        <v>2023</v>
      </c>
      <c r="H33" s="80">
        <f>K31</f>
        <v>4345.3100000000004</v>
      </c>
      <c r="I33" s="188" t="s">
        <v>113</v>
      </c>
      <c r="J33" s="78">
        <f>J31/J32*1000</f>
        <v>1231.8208955223881</v>
      </c>
      <c r="K33" s="79">
        <f>K31/K32*1000</f>
        <v>1297.1074626865673</v>
      </c>
      <c r="L33" s="79">
        <f>L31/L32*1000</f>
        <v>1361.9641791044776</v>
      </c>
      <c r="M33" s="80">
        <f>M31/M32*1000</f>
        <v>1430.0597014925374</v>
      </c>
      <c r="N33" s="314"/>
      <c r="O33" s="676"/>
      <c r="P33" s="679"/>
      <c r="Q33" s="589"/>
      <c r="R33" s="522"/>
      <c r="S33" s="592"/>
      <c r="T33" s="619"/>
      <c r="U33" s="167">
        <v>2023</v>
      </c>
      <c r="V33" s="80">
        <f>Y31</f>
        <v>4345.3100000000004</v>
      </c>
      <c r="W33" s="237" t="s">
        <v>113</v>
      </c>
      <c r="X33" s="78">
        <f>X31/X32*1000</f>
        <v>1231.8208955223881</v>
      </c>
      <c r="Y33" s="79">
        <f>Y31/Y32*1000</f>
        <v>1297.1074626865673</v>
      </c>
      <c r="Z33" s="79">
        <f>Z31/Z32*1000</f>
        <v>1361.9641791044776</v>
      </c>
      <c r="AA33" s="80">
        <f>AA31/AA32*1000</f>
        <v>1430.0597014925374</v>
      </c>
    </row>
    <row r="34" spans="1:28" ht="29.25" customHeight="1" x14ac:dyDescent="0.25">
      <c r="A34" s="676"/>
      <c r="B34" s="679"/>
      <c r="C34" s="589"/>
      <c r="D34" s="522"/>
      <c r="E34" s="592"/>
      <c r="F34" s="619"/>
      <c r="G34" s="167">
        <v>2024</v>
      </c>
      <c r="H34" s="80">
        <f>L31</f>
        <v>4562.58</v>
      </c>
      <c r="I34" s="664" t="s">
        <v>145</v>
      </c>
      <c r="J34" s="81">
        <v>1</v>
      </c>
      <c r="K34" s="82">
        <v>1</v>
      </c>
      <c r="L34" s="82">
        <v>1</v>
      </c>
      <c r="M34" s="192">
        <v>1</v>
      </c>
      <c r="N34" s="314"/>
      <c r="O34" s="676"/>
      <c r="P34" s="679"/>
      <c r="Q34" s="589"/>
      <c r="R34" s="522"/>
      <c r="S34" s="592"/>
      <c r="T34" s="619"/>
      <c r="U34" s="167">
        <v>2024</v>
      </c>
      <c r="V34" s="80">
        <f>Z31</f>
        <v>4562.58</v>
      </c>
      <c r="W34" s="702" t="s">
        <v>145</v>
      </c>
      <c r="X34" s="81">
        <v>1</v>
      </c>
      <c r="Y34" s="82">
        <v>1</v>
      </c>
      <c r="Z34" s="82">
        <v>1</v>
      </c>
      <c r="AA34" s="192">
        <v>1</v>
      </c>
    </row>
    <row r="35" spans="1:28" ht="28.5" customHeight="1" thickBot="1" x14ac:dyDescent="0.3">
      <c r="A35" s="676"/>
      <c r="B35" s="679"/>
      <c r="C35" s="609"/>
      <c r="D35" s="523"/>
      <c r="E35" s="608"/>
      <c r="F35" s="620"/>
      <c r="G35" s="168">
        <v>2025</v>
      </c>
      <c r="H35" s="259">
        <f>M31</f>
        <v>4790.7</v>
      </c>
      <c r="I35" s="665"/>
      <c r="J35" s="174"/>
      <c r="K35" s="83"/>
      <c r="L35" s="83"/>
      <c r="M35" s="84"/>
      <c r="N35" s="314"/>
      <c r="O35" s="676"/>
      <c r="P35" s="679"/>
      <c r="Q35" s="609"/>
      <c r="R35" s="523"/>
      <c r="S35" s="608"/>
      <c r="T35" s="620"/>
      <c r="U35" s="168">
        <v>2025</v>
      </c>
      <c r="V35" s="259">
        <f>AA31</f>
        <v>4790.7</v>
      </c>
      <c r="W35" s="703"/>
      <c r="X35" s="174"/>
      <c r="Y35" s="83"/>
      <c r="Z35" s="83"/>
      <c r="AA35" s="84"/>
    </row>
    <row r="36" spans="1:28" ht="23.25" customHeight="1" thickBot="1" x14ac:dyDescent="0.3">
      <c r="A36" s="676"/>
      <c r="B36" s="679"/>
      <c r="C36" s="681" t="s">
        <v>36</v>
      </c>
      <c r="D36" s="560"/>
      <c r="E36" s="560"/>
      <c r="F36" s="560"/>
      <c r="G36" s="682"/>
      <c r="H36" s="682"/>
      <c r="I36" s="682"/>
      <c r="J36" s="682"/>
      <c r="K36" s="682"/>
      <c r="L36" s="682"/>
      <c r="M36" s="683"/>
      <c r="N36" s="314"/>
      <c r="O36" s="676"/>
      <c r="P36" s="679"/>
      <c r="Q36" s="681" t="s">
        <v>36</v>
      </c>
      <c r="R36" s="560"/>
      <c r="S36" s="560"/>
      <c r="T36" s="560"/>
      <c r="U36" s="560"/>
      <c r="V36" s="560"/>
      <c r="W36" s="560"/>
      <c r="X36" s="560"/>
      <c r="Y36" s="560"/>
      <c r="Z36" s="560"/>
      <c r="AA36" s="561"/>
    </row>
    <row r="37" spans="1:28" ht="24" customHeight="1" x14ac:dyDescent="0.25">
      <c r="A37" s="676"/>
      <c r="B37" s="679"/>
      <c r="C37" s="531" t="s">
        <v>37</v>
      </c>
      <c r="D37" s="531" t="s">
        <v>38</v>
      </c>
      <c r="E37" s="531" t="s">
        <v>198</v>
      </c>
      <c r="F37" s="597" t="s">
        <v>3</v>
      </c>
      <c r="G37" s="166" t="s">
        <v>2</v>
      </c>
      <c r="H37" s="41">
        <f>H38+H39+H40+H41</f>
        <v>57923.4</v>
      </c>
      <c r="I37" s="395" t="s">
        <v>181</v>
      </c>
      <c r="J37" s="40">
        <v>12141.5</v>
      </c>
      <c r="K37" s="41">
        <v>13641.7</v>
      </c>
      <c r="L37" s="41">
        <v>15219.1</v>
      </c>
      <c r="M37" s="42">
        <v>16921.099999999999</v>
      </c>
      <c r="N37" s="314"/>
      <c r="O37" s="676"/>
      <c r="P37" s="679"/>
      <c r="Q37" s="708" t="s">
        <v>206</v>
      </c>
      <c r="R37" s="531" t="s">
        <v>38</v>
      </c>
      <c r="S37" s="531" t="s">
        <v>198</v>
      </c>
      <c r="T37" s="597" t="s">
        <v>3</v>
      </c>
      <c r="U37" s="186" t="s">
        <v>2</v>
      </c>
      <c r="V37" s="391">
        <f>V38+V41+V40+V39</f>
        <v>26362.340000000004</v>
      </c>
      <c r="W37" s="233" t="s">
        <v>181</v>
      </c>
      <c r="X37" s="40">
        <v>12141.5</v>
      </c>
      <c r="Y37" s="41">
        <v>13641.7</v>
      </c>
      <c r="Z37" s="41">
        <v>264.69</v>
      </c>
      <c r="AA37" s="42">
        <v>314.45</v>
      </c>
      <c r="AB37" s="226">
        <f>X37+Y37+Z37+AA37</f>
        <v>26362.34</v>
      </c>
    </row>
    <row r="38" spans="1:28" ht="48" customHeight="1" x14ac:dyDescent="0.25">
      <c r="A38" s="676"/>
      <c r="B38" s="679"/>
      <c r="C38" s="548"/>
      <c r="D38" s="548"/>
      <c r="E38" s="548"/>
      <c r="F38" s="671"/>
      <c r="G38" s="167">
        <v>2022</v>
      </c>
      <c r="H38" s="79">
        <f>J37</f>
        <v>12141.5</v>
      </c>
      <c r="I38" s="396" t="s">
        <v>191</v>
      </c>
      <c r="J38" s="32">
        <v>409910</v>
      </c>
      <c r="K38" s="33">
        <v>437237</v>
      </c>
      <c r="L38" s="33">
        <v>464564</v>
      </c>
      <c r="M38" s="34">
        <v>491891</v>
      </c>
      <c r="N38" s="314"/>
      <c r="O38" s="676"/>
      <c r="P38" s="679"/>
      <c r="Q38" s="709"/>
      <c r="R38" s="548"/>
      <c r="S38" s="548"/>
      <c r="T38" s="671"/>
      <c r="U38" s="185">
        <v>2022</v>
      </c>
      <c r="V38" s="392">
        <f>X37</f>
        <v>12141.5</v>
      </c>
      <c r="W38" s="390" t="s">
        <v>205</v>
      </c>
      <c r="X38" s="32">
        <v>409910</v>
      </c>
      <c r="Y38" s="33">
        <v>437237</v>
      </c>
      <c r="Z38" s="306">
        <v>4100</v>
      </c>
      <c r="AA38" s="307">
        <v>4640</v>
      </c>
    </row>
    <row r="39" spans="1:28" ht="23.25" customHeight="1" thickBot="1" x14ac:dyDescent="0.3">
      <c r="A39" s="676"/>
      <c r="B39" s="679"/>
      <c r="C39" s="548"/>
      <c r="D39" s="548"/>
      <c r="E39" s="548"/>
      <c r="F39" s="671"/>
      <c r="G39" s="167">
        <v>2023</v>
      </c>
      <c r="H39" s="79">
        <f>K37</f>
        <v>13641.7</v>
      </c>
      <c r="I39" s="396" t="s">
        <v>114</v>
      </c>
      <c r="J39" s="35">
        <f>J37/J38*1000</f>
        <v>29.619916567051305</v>
      </c>
      <c r="K39" s="36">
        <f>K37/K38*1000</f>
        <v>31.199784098783958</v>
      </c>
      <c r="L39" s="36">
        <f>L37/L38*1000</f>
        <v>32.75996418146908</v>
      </c>
      <c r="M39" s="37">
        <f>M37/M38*1000</f>
        <v>34.400100835347672</v>
      </c>
      <c r="N39" s="314"/>
      <c r="O39" s="676"/>
      <c r="P39" s="679"/>
      <c r="Q39" s="709"/>
      <c r="R39" s="548"/>
      <c r="S39" s="548"/>
      <c r="T39" s="671"/>
      <c r="U39" s="185">
        <v>2023</v>
      </c>
      <c r="V39" s="392">
        <f>Y37</f>
        <v>13641.7</v>
      </c>
      <c r="W39" s="394" t="s">
        <v>114</v>
      </c>
      <c r="X39" s="35">
        <f>X37/X38*1000</f>
        <v>29.619916567051305</v>
      </c>
      <c r="Y39" s="36">
        <f>Y37/Y38*1000</f>
        <v>31.199784098783958</v>
      </c>
      <c r="Z39" s="304">
        <f>Z37/Z38*1000</f>
        <v>64.558536585365857</v>
      </c>
      <c r="AA39" s="305">
        <f>AA37/AA38*1000</f>
        <v>67.769396551724128</v>
      </c>
    </row>
    <row r="40" spans="1:28" ht="23.25" customHeight="1" x14ac:dyDescent="0.25">
      <c r="A40" s="676"/>
      <c r="B40" s="679"/>
      <c r="C40" s="548"/>
      <c r="D40" s="548"/>
      <c r="E40" s="548"/>
      <c r="F40" s="671"/>
      <c r="G40" s="167">
        <v>2024</v>
      </c>
      <c r="H40" s="79">
        <f>L37</f>
        <v>15219.1</v>
      </c>
      <c r="I40" s="670" t="s">
        <v>146</v>
      </c>
      <c r="J40" s="657">
        <v>0.75</v>
      </c>
      <c r="K40" s="658">
        <v>0.8</v>
      </c>
      <c r="L40" s="658">
        <v>0.85</v>
      </c>
      <c r="M40" s="659">
        <v>0.9</v>
      </c>
      <c r="N40" s="314"/>
      <c r="O40" s="676"/>
      <c r="P40" s="679"/>
      <c r="Q40" s="709"/>
      <c r="R40" s="548"/>
      <c r="S40" s="548"/>
      <c r="T40" s="671"/>
      <c r="U40" s="185">
        <v>2024</v>
      </c>
      <c r="V40" s="392">
        <f>Z37</f>
        <v>264.69</v>
      </c>
      <c r="W40" s="706" t="s">
        <v>207</v>
      </c>
      <c r="X40" s="657">
        <v>0.75</v>
      </c>
      <c r="Y40" s="658">
        <v>0.8</v>
      </c>
      <c r="Z40" s="658">
        <v>0.9</v>
      </c>
      <c r="AA40" s="659">
        <v>0.9</v>
      </c>
    </row>
    <row r="41" spans="1:28" ht="27" customHeight="1" thickBot="1" x14ac:dyDescent="0.3">
      <c r="A41" s="676"/>
      <c r="B41" s="679"/>
      <c r="C41" s="521"/>
      <c r="D41" s="521"/>
      <c r="E41" s="521"/>
      <c r="F41" s="672"/>
      <c r="G41" s="167">
        <v>2025</v>
      </c>
      <c r="H41" s="79">
        <f>M37</f>
        <v>16921.099999999999</v>
      </c>
      <c r="I41" s="670"/>
      <c r="J41" s="512"/>
      <c r="K41" s="513"/>
      <c r="L41" s="513"/>
      <c r="M41" s="514"/>
      <c r="N41" s="314"/>
      <c r="O41" s="676"/>
      <c r="P41" s="679"/>
      <c r="Q41" s="710"/>
      <c r="R41" s="521"/>
      <c r="S41" s="521"/>
      <c r="T41" s="672"/>
      <c r="U41" s="118">
        <v>2025</v>
      </c>
      <c r="V41" s="393">
        <f>AA37</f>
        <v>314.45</v>
      </c>
      <c r="W41" s="707"/>
      <c r="X41" s="636"/>
      <c r="Y41" s="637"/>
      <c r="Z41" s="637"/>
      <c r="AA41" s="649"/>
    </row>
    <row r="42" spans="1:28" ht="21.75" customHeight="1" x14ac:dyDescent="0.25">
      <c r="A42" s="676"/>
      <c r="B42" s="679"/>
      <c r="C42" s="588" t="s">
        <v>103</v>
      </c>
      <c r="D42" s="590" t="s">
        <v>38</v>
      </c>
      <c r="E42" s="591" t="s">
        <v>198</v>
      </c>
      <c r="F42" s="660" t="s">
        <v>3</v>
      </c>
      <c r="G42" s="30" t="s">
        <v>2</v>
      </c>
      <c r="H42" s="216">
        <f>H43+H44+H45+H46</f>
        <v>2809.8</v>
      </c>
      <c r="I42" s="160" t="s">
        <v>181</v>
      </c>
      <c r="J42" s="40">
        <v>552.70000000000005</v>
      </c>
      <c r="K42" s="41">
        <v>645.6</v>
      </c>
      <c r="L42" s="41">
        <v>747.8</v>
      </c>
      <c r="M42" s="42">
        <v>863.7</v>
      </c>
      <c r="N42" s="314"/>
      <c r="O42" s="676"/>
      <c r="P42" s="679"/>
      <c r="Q42" s="711" t="s">
        <v>103</v>
      </c>
      <c r="R42" s="714" t="s">
        <v>208</v>
      </c>
      <c r="S42" s="591" t="s">
        <v>198</v>
      </c>
      <c r="T42" s="660" t="s">
        <v>3</v>
      </c>
      <c r="U42" s="30" t="s">
        <v>2</v>
      </c>
      <c r="V42" s="216">
        <f>V43+V44+V45+V46</f>
        <v>1198.3000000000002</v>
      </c>
      <c r="W42" s="233" t="s">
        <v>181</v>
      </c>
      <c r="X42" s="40">
        <v>552.70000000000005</v>
      </c>
      <c r="Y42" s="41">
        <v>645.6</v>
      </c>
      <c r="Z42" s="316"/>
      <c r="AA42" s="317"/>
      <c r="AB42" s="226">
        <f>X42+Y42+Z42+AA42</f>
        <v>1198.3000000000002</v>
      </c>
    </row>
    <row r="43" spans="1:28" ht="64.5" customHeight="1" x14ac:dyDescent="0.25">
      <c r="A43" s="676"/>
      <c r="B43" s="679"/>
      <c r="C43" s="589"/>
      <c r="D43" s="522"/>
      <c r="E43" s="592"/>
      <c r="F43" s="655"/>
      <c r="G43" s="182">
        <v>2022</v>
      </c>
      <c r="H43" s="260">
        <f>J42</f>
        <v>552.70000000000005</v>
      </c>
      <c r="I43" s="148" t="s">
        <v>115</v>
      </c>
      <c r="J43" s="32">
        <v>11624</v>
      </c>
      <c r="K43" s="33">
        <v>13010</v>
      </c>
      <c r="L43" s="33">
        <v>14311</v>
      </c>
      <c r="M43" s="34">
        <v>15742</v>
      </c>
      <c r="N43" s="314"/>
      <c r="O43" s="676"/>
      <c r="P43" s="679"/>
      <c r="Q43" s="712"/>
      <c r="R43" s="715"/>
      <c r="S43" s="592"/>
      <c r="T43" s="655"/>
      <c r="U43" s="182">
        <v>2022</v>
      </c>
      <c r="V43" s="260">
        <f>X42</f>
        <v>552.70000000000005</v>
      </c>
      <c r="W43" s="238" t="s">
        <v>115</v>
      </c>
      <c r="X43" s="32">
        <v>11624</v>
      </c>
      <c r="Y43" s="33">
        <v>13010</v>
      </c>
      <c r="Z43" s="318"/>
      <c r="AA43" s="319"/>
    </row>
    <row r="44" spans="1:28" ht="27" customHeight="1" x14ac:dyDescent="0.25">
      <c r="A44" s="676"/>
      <c r="B44" s="679"/>
      <c r="C44" s="589"/>
      <c r="D44" s="522"/>
      <c r="E44" s="592"/>
      <c r="F44" s="655"/>
      <c r="G44" s="182">
        <v>2023</v>
      </c>
      <c r="H44" s="260">
        <f>K42</f>
        <v>645.6</v>
      </c>
      <c r="I44" s="60" t="s">
        <v>114</v>
      </c>
      <c r="J44" s="12">
        <f>J42/J43*1000</f>
        <v>47.548176187198898</v>
      </c>
      <c r="K44" s="5">
        <f>K42/K43*1000</f>
        <v>49.623366641045351</v>
      </c>
      <c r="L44" s="5">
        <f>L42/L43*1000</f>
        <v>52.253511285025496</v>
      </c>
      <c r="M44" s="6">
        <f>M42/M43*1000</f>
        <v>54.865963664083345</v>
      </c>
      <c r="N44" s="314"/>
      <c r="O44" s="676"/>
      <c r="P44" s="679"/>
      <c r="Q44" s="712"/>
      <c r="R44" s="715"/>
      <c r="S44" s="592"/>
      <c r="T44" s="655"/>
      <c r="U44" s="182">
        <v>2023</v>
      </c>
      <c r="V44" s="260">
        <f>Y42</f>
        <v>645.6</v>
      </c>
      <c r="W44" s="235" t="s">
        <v>114</v>
      </c>
      <c r="X44" s="12">
        <f>X42/X43*1000</f>
        <v>47.548176187198898</v>
      </c>
      <c r="Y44" s="5">
        <f>Y42/Y43*1000</f>
        <v>49.623366641045351</v>
      </c>
      <c r="Z44" s="320"/>
      <c r="AA44" s="321"/>
    </row>
    <row r="45" spans="1:28" ht="21.75" customHeight="1" x14ac:dyDescent="0.25">
      <c r="A45" s="676"/>
      <c r="B45" s="679"/>
      <c r="C45" s="589"/>
      <c r="D45" s="522"/>
      <c r="E45" s="592"/>
      <c r="F45" s="655"/>
      <c r="G45" s="182">
        <v>2024</v>
      </c>
      <c r="H45" s="260">
        <f>L42</f>
        <v>747.8</v>
      </c>
      <c r="I45" s="662" t="s">
        <v>147</v>
      </c>
      <c r="J45" s="657">
        <v>0.75</v>
      </c>
      <c r="K45" s="658">
        <v>0.8</v>
      </c>
      <c r="L45" s="658">
        <v>0.85</v>
      </c>
      <c r="M45" s="659">
        <v>0.9</v>
      </c>
      <c r="N45" s="314"/>
      <c r="O45" s="676"/>
      <c r="P45" s="679"/>
      <c r="Q45" s="712"/>
      <c r="R45" s="715"/>
      <c r="S45" s="592"/>
      <c r="T45" s="655"/>
      <c r="U45" s="182"/>
      <c r="V45" s="260"/>
      <c r="W45" s="717" t="s">
        <v>147</v>
      </c>
      <c r="X45" s="657">
        <v>0.75</v>
      </c>
      <c r="Y45" s="658">
        <v>0.8</v>
      </c>
      <c r="Z45" s="719"/>
      <c r="AA45" s="721"/>
    </row>
    <row r="46" spans="1:28" ht="21.75" customHeight="1" thickBot="1" x14ac:dyDescent="0.3">
      <c r="A46" s="676"/>
      <c r="B46" s="679"/>
      <c r="C46" s="609"/>
      <c r="D46" s="523"/>
      <c r="E46" s="608"/>
      <c r="F46" s="661"/>
      <c r="G46" s="38">
        <v>2025</v>
      </c>
      <c r="H46" s="261">
        <f>M42</f>
        <v>863.7</v>
      </c>
      <c r="I46" s="663"/>
      <c r="J46" s="636"/>
      <c r="K46" s="637"/>
      <c r="L46" s="637"/>
      <c r="M46" s="649"/>
      <c r="N46" s="314"/>
      <c r="O46" s="676"/>
      <c r="P46" s="679"/>
      <c r="Q46" s="713"/>
      <c r="R46" s="716"/>
      <c r="S46" s="608"/>
      <c r="T46" s="661"/>
      <c r="U46" s="38"/>
      <c r="V46" s="261"/>
      <c r="W46" s="718"/>
      <c r="X46" s="636"/>
      <c r="Y46" s="637"/>
      <c r="Z46" s="720"/>
      <c r="AA46" s="722"/>
    </row>
    <row r="47" spans="1:28" ht="23.25" customHeight="1" x14ac:dyDescent="0.25">
      <c r="A47" s="676"/>
      <c r="B47" s="679"/>
      <c r="C47" s="588" t="s">
        <v>59</v>
      </c>
      <c r="D47" s="590" t="s">
        <v>38</v>
      </c>
      <c r="E47" s="591" t="s">
        <v>199</v>
      </c>
      <c r="F47" s="660" t="s">
        <v>3</v>
      </c>
      <c r="G47" s="180" t="s">
        <v>2</v>
      </c>
      <c r="H47" s="205">
        <f>H48+H49+H50+H51</f>
        <v>64.5</v>
      </c>
      <c r="I47" s="160" t="s">
        <v>181</v>
      </c>
      <c r="J47" s="76">
        <v>14.9</v>
      </c>
      <c r="K47" s="86">
        <v>15.8</v>
      </c>
      <c r="L47" s="86">
        <v>16.5</v>
      </c>
      <c r="M47" s="87">
        <v>17.3</v>
      </c>
      <c r="N47" s="314"/>
      <c r="O47" s="676"/>
      <c r="P47" s="679"/>
      <c r="Q47" s="711" t="s">
        <v>59</v>
      </c>
      <c r="R47" s="714" t="s">
        <v>208</v>
      </c>
      <c r="S47" s="591" t="s">
        <v>199</v>
      </c>
      <c r="T47" s="660" t="s">
        <v>3</v>
      </c>
      <c r="U47" s="180" t="s">
        <v>2</v>
      </c>
      <c r="V47" s="205">
        <f>V48+V49+V50+V51</f>
        <v>30.700000000000003</v>
      </c>
      <c r="W47" s="233" t="s">
        <v>181</v>
      </c>
      <c r="X47" s="76">
        <v>14.9</v>
      </c>
      <c r="Y47" s="86">
        <v>15.8</v>
      </c>
      <c r="Z47" s="322"/>
      <c r="AA47" s="323"/>
      <c r="AB47" s="226">
        <f>X47+Y47+Z47+AA47</f>
        <v>30.700000000000003</v>
      </c>
    </row>
    <row r="48" spans="1:28" ht="26.25" customHeight="1" x14ac:dyDescent="0.25">
      <c r="A48" s="676"/>
      <c r="B48" s="679"/>
      <c r="C48" s="589"/>
      <c r="D48" s="522"/>
      <c r="E48" s="592"/>
      <c r="F48" s="655"/>
      <c r="G48" s="182">
        <v>2022</v>
      </c>
      <c r="H48" s="262">
        <f>J47</f>
        <v>14.9</v>
      </c>
      <c r="I48" s="148" t="s">
        <v>148</v>
      </c>
      <c r="J48" s="61">
        <v>30</v>
      </c>
      <c r="K48" s="62">
        <v>30</v>
      </c>
      <c r="L48" s="62">
        <v>30</v>
      </c>
      <c r="M48" s="63">
        <v>30</v>
      </c>
      <c r="N48" s="314"/>
      <c r="O48" s="676"/>
      <c r="P48" s="679"/>
      <c r="Q48" s="712"/>
      <c r="R48" s="715"/>
      <c r="S48" s="592"/>
      <c r="T48" s="655"/>
      <c r="U48" s="182">
        <v>2022</v>
      </c>
      <c r="V48" s="262">
        <f>X47</f>
        <v>14.9</v>
      </c>
      <c r="W48" s="238" t="s">
        <v>148</v>
      </c>
      <c r="X48" s="61">
        <v>30</v>
      </c>
      <c r="Y48" s="62">
        <v>30</v>
      </c>
      <c r="Z48" s="324"/>
      <c r="AA48" s="325"/>
    </row>
    <row r="49" spans="1:28" ht="37.5" customHeight="1" x14ac:dyDescent="0.25">
      <c r="A49" s="676"/>
      <c r="B49" s="679"/>
      <c r="C49" s="589"/>
      <c r="D49" s="522"/>
      <c r="E49" s="592"/>
      <c r="F49" s="655"/>
      <c r="G49" s="182">
        <v>2023</v>
      </c>
      <c r="H49" s="262">
        <f>K47</f>
        <v>15.8</v>
      </c>
      <c r="I49" s="148" t="s">
        <v>149</v>
      </c>
      <c r="J49" s="16">
        <f>J47/J48*1000</f>
        <v>496.66666666666669</v>
      </c>
      <c r="K49" s="15">
        <f>K47/K48*1000</f>
        <v>526.66666666666674</v>
      </c>
      <c r="L49" s="15">
        <f>L47/L48*1000</f>
        <v>550</v>
      </c>
      <c r="M49" s="17">
        <f>M47/M48*1000</f>
        <v>576.66666666666663</v>
      </c>
      <c r="N49" s="314"/>
      <c r="O49" s="676"/>
      <c r="P49" s="679"/>
      <c r="Q49" s="712"/>
      <c r="R49" s="715"/>
      <c r="S49" s="592"/>
      <c r="T49" s="655"/>
      <c r="U49" s="182">
        <v>2023</v>
      </c>
      <c r="V49" s="262">
        <f>Y47</f>
        <v>15.8</v>
      </c>
      <c r="W49" s="238" t="s">
        <v>149</v>
      </c>
      <c r="X49" s="16">
        <f>X47/X48*1000</f>
        <v>496.66666666666669</v>
      </c>
      <c r="Y49" s="15">
        <f>Y47/Y48*1000</f>
        <v>526.66666666666674</v>
      </c>
      <c r="Z49" s="326"/>
      <c r="AA49" s="327"/>
    </row>
    <row r="50" spans="1:28" ht="21" customHeight="1" x14ac:dyDescent="0.25">
      <c r="A50" s="676"/>
      <c r="B50" s="679"/>
      <c r="C50" s="589"/>
      <c r="D50" s="522"/>
      <c r="E50" s="592"/>
      <c r="F50" s="655"/>
      <c r="G50" s="182">
        <v>2024</v>
      </c>
      <c r="H50" s="262">
        <f>L47</f>
        <v>16.5</v>
      </c>
      <c r="I50" s="662" t="s">
        <v>116</v>
      </c>
      <c r="J50" s="657">
        <v>0.91</v>
      </c>
      <c r="K50" s="658">
        <v>0.92</v>
      </c>
      <c r="L50" s="658">
        <v>0.93</v>
      </c>
      <c r="M50" s="659">
        <v>0.94</v>
      </c>
      <c r="N50" s="314"/>
      <c r="O50" s="676"/>
      <c r="P50" s="679"/>
      <c r="Q50" s="712"/>
      <c r="R50" s="715"/>
      <c r="S50" s="592"/>
      <c r="T50" s="655"/>
      <c r="U50" s="182"/>
      <c r="V50" s="262"/>
      <c r="W50" s="717" t="s">
        <v>116</v>
      </c>
      <c r="X50" s="657">
        <v>0.91</v>
      </c>
      <c r="Y50" s="658">
        <v>0.92</v>
      </c>
      <c r="Z50" s="719"/>
      <c r="AA50" s="721"/>
    </row>
    <row r="51" spans="1:28" ht="23.25" customHeight="1" thickBot="1" x14ac:dyDescent="0.3">
      <c r="A51" s="676"/>
      <c r="B51" s="679"/>
      <c r="C51" s="609"/>
      <c r="D51" s="523"/>
      <c r="E51" s="608"/>
      <c r="F51" s="661"/>
      <c r="G51" s="38">
        <v>2025</v>
      </c>
      <c r="H51" s="263">
        <f>M47</f>
        <v>17.3</v>
      </c>
      <c r="I51" s="663"/>
      <c r="J51" s="636"/>
      <c r="K51" s="637"/>
      <c r="L51" s="637"/>
      <c r="M51" s="649"/>
      <c r="N51" s="314"/>
      <c r="O51" s="676"/>
      <c r="P51" s="679"/>
      <c r="Q51" s="713"/>
      <c r="R51" s="716"/>
      <c r="S51" s="608"/>
      <c r="T51" s="661"/>
      <c r="U51" s="38"/>
      <c r="V51" s="263"/>
      <c r="W51" s="718"/>
      <c r="X51" s="636"/>
      <c r="Y51" s="637"/>
      <c r="Z51" s="720"/>
      <c r="AA51" s="722"/>
    </row>
    <row r="52" spans="1:28" ht="18.75" customHeight="1" x14ac:dyDescent="0.25">
      <c r="A52" s="676"/>
      <c r="B52" s="679"/>
      <c r="C52" s="606" t="s">
        <v>60</v>
      </c>
      <c r="D52" s="591" t="s">
        <v>38</v>
      </c>
      <c r="E52" s="590" t="s">
        <v>197</v>
      </c>
      <c r="F52" s="591" t="s">
        <v>3</v>
      </c>
      <c r="G52" s="179" t="s">
        <v>2</v>
      </c>
      <c r="H52" s="264">
        <f>H53+H57+H59+H60</f>
        <v>20123.8</v>
      </c>
      <c r="I52" s="112" t="s">
        <v>181</v>
      </c>
      <c r="J52" s="85">
        <v>4436.8</v>
      </c>
      <c r="K52" s="86">
        <v>4812.8</v>
      </c>
      <c r="L52" s="86">
        <v>5218.3999999999996</v>
      </c>
      <c r="M52" s="87">
        <v>5655.8</v>
      </c>
      <c r="N52" s="314"/>
      <c r="O52" s="676"/>
      <c r="P52" s="679"/>
      <c r="Q52" s="606" t="s">
        <v>60</v>
      </c>
      <c r="R52" s="591" t="s">
        <v>38</v>
      </c>
      <c r="S52" s="590" t="s">
        <v>197</v>
      </c>
      <c r="T52" s="591" t="s">
        <v>3</v>
      </c>
      <c r="U52" s="179" t="s">
        <v>2</v>
      </c>
      <c r="V52" s="264">
        <f>V53+V57+V59+V60</f>
        <v>20123.8</v>
      </c>
      <c r="W52" s="239" t="s">
        <v>181</v>
      </c>
      <c r="X52" s="85">
        <v>4436.8</v>
      </c>
      <c r="Y52" s="86">
        <v>4812.8</v>
      </c>
      <c r="Z52" s="86">
        <v>5218.3999999999996</v>
      </c>
      <c r="AA52" s="87">
        <v>5655.8</v>
      </c>
      <c r="AB52" s="226">
        <f>X52+Y52+Z52+AA52</f>
        <v>20123.8</v>
      </c>
    </row>
    <row r="53" spans="1:28" ht="29.25" customHeight="1" x14ac:dyDescent="0.25">
      <c r="A53" s="676"/>
      <c r="B53" s="679"/>
      <c r="C53" s="558"/>
      <c r="D53" s="592"/>
      <c r="E53" s="522"/>
      <c r="F53" s="592"/>
      <c r="G53" s="655">
        <v>2022</v>
      </c>
      <c r="H53" s="656">
        <f>J52</f>
        <v>4436.8</v>
      </c>
      <c r="I53" s="183" t="s">
        <v>117</v>
      </c>
      <c r="J53" s="69">
        <v>7000</v>
      </c>
      <c r="K53" s="33">
        <v>7150</v>
      </c>
      <c r="L53" s="33">
        <v>7300</v>
      </c>
      <c r="M53" s="34">
        <v>7450</v>
      </c>
      <c r="N53" s="314"/>
      <c r="O53" s="676"/>
      <c r="P53" s="679"/>
      <c r="Q53" s="558"/>
      <c r="R53" s="592"/>
      <c r="S53" s="522"/>
      <c r="T53" s="592"/>
      <c r="U53" s="655">
        <v>2022</v>
      </c>
      <c r="V53" s="656">
        <f>X52</f>
        <v>4436.8</v>
      </c>
      <c r="W53" s="240" t="s">
        <v>117</v>
      </c>
      <c r="X53" s="69">
        <v>7000</v>
      </c>
      <c r="Y53" s="33">
        <v>7150</v>
      </c>
      <c r="Z53" s="33">
        <v>7300</v>
      </c>
      <c r="AA53" s="34">
        <v>7450</v>
      </c>
    </row>
    <row r="54" spans="1:28" ht="15.75" customHeight="1" x14ac:dyDescent="0.25">
      <c r="A54" s="676"/>
      <c r="B54" s="679"/>
      <c r="C54" s="558"/>
      <c r="D54" s="592"/>
      <c r="E54" s="522"/>
      <c r="F54" s="592"/>
      <c r="G54" s="655"/>
      <c r="H54" s="656"/>
      <c r="I54" s="183" t="s">
        <v>20</v>
      </c>
      <c r="J54" s="69">
        <v>1400</v>
      </c>
      <c r="K54" s="33">
        <v>1430</v>
      </c>
      <c r="L54" s="33">
        <v>1460</v>
      </c>
      <c r="M54" s="34">
        <v>1490</v>
      </c>
      <c r="N54" s="314"/>
      <c r="O54" s="676"/>
      <c r="P54" s="679"/>
      <c r="Q54" s="558"/>
      <c r="R54" s="592"/>
      <c r="S54" s="522"/>
      <c r="T54" s="592"/>
      <c r="U54" s="655"/>
      <c r="V54" s="656"/>
      <c r="W54" s="240" t="s">
        <v>20</v>
      </c>
      <c r="X54" s="69">
        <v>1400</v>
      </c>
      <c r="Y54" s="33">
        <v>1430</v>
      </c>
      <c r="Z54" s="33">
        <v>1460</v>
      </c>
      <c r="AA54" s="34">
        <v>1490</v>
      </c>
    </row>
    <row r="55" spans="1:28" ht="15.75" customHeight="1" x14ac:dyDescent="0.25">
      <c r="A55" s="676"/>
      <c r="B55" s="679"/>
      <c r="C55" s="558"/>
      <c r="D55" s="592"/>
      <c r="E55" s="522"/>
      <c r="F55" s="592"/>
      <c r="G55" s="655"/>
      <c r="H55" s="656"/>
      <c r="I55" s="183" t="s">
        <v>22</v>
      </c>
      <c r="J55" s="69">
        <v>930</v>
      </c>
      <c r="K55" s="33">
        <v>945</v>
      </c>
      <c r="L55" s="33">
        <v>965</v>
      </c>
      <c r="M55" s="34">
        <v>985</v>
      </c>
      <c r="N55" s="314"/>
      <c r="O55" s="676"/>
      <c r="P55" s="679"/>
      <c r="Q55" s="558"/>
      <c r="R55" s="592"/>
      <c r="S55" s="522"/>
      <c r="T55" s="592"/>
      <c r="U55" s="655"/>
      <c r="V55" s="656"/>
      <c r="W55" s="240" t="s">
        <v>22</v>
      </c>
      <c r="X55" s="69">
        <v>930</v>
      </c>
      <c r="Y55" s="33">
        <v>945</v>
      </c>
      <c r="Z55" s="33">
        <v>965</v>
      </c>
      <c r="AA55" s="34">
        <v>985</v>
      </c>
    </row>
    <row r="56" spans="1:28" ht="14.25" customHeight="1" x14ac:dyDescent="0.25">
      <c r="A56" s="676"/>
      <c r="B56" s="679"/>
      <c r="C56" s="558"/>
      <c r="D56" s="592"/>
      <c r="E56" s="522"/>
      <c r="F56" s="592"/>
      <c r="G56" s="655"/>
      <c r="H56" s="656"/>
      <c r="I56" s="183" t="s">
        <v>23</v>
      </c>
      <c r="J56" s="69">
        <v>470</v>
      </c>
      <c r="K56" s="33">
        <v>485</v>
      </c>
      <c r="L56" s="33">
        <v>495</v>
      </c>
      <c r="M56" s="34">
        <v>505</v>
      </c>
      <c r="N56" s="314"/>
      <c r="O56" s="676"/>
      <c r="P56" s="679"/>
      <c r="Q56" s="558"/>
      <c r="R56" s="592"/>
      <c r="S56" s="522"/>
      <c r="T56" s="592"/>
      <c r="U56" s="655"/>
      <c r="V56" s="656"/>
      <c r="W56" s="240" t="s">
        <v>23</v>
      </c>
      <c r="X56" s="69">
        <v>470</v>
      </c>
      <c r="Y56" s="33">
        <v>485</v>
      </c>
      <c r="Z56" s="33">
        <v>495</v>
      </c>
      <c r="AA56" s="34">
        <v>505</v>
      </c>
    </row>
    <row r="57" spans="1:28" ht="36.75" customHeight="1" x14ac:dyDescent="0.25">
      <c r="A57" s="676"/>
      <c r="B57" s="679"/>
      <c r="C57" s="558"/>
      <c r="D57" s="592"/>
      <c r="E57" s="522"/>
      <c r="F57" s="592"/>
      <c r="G57" s="655">
        <v>2023</v>
      </c>
      <c r="H57" s="656">
        <f>K52</f>
        <v>4812.8</v>
      </c>
      <c r="I57" s="183" t="s">
        <v>138</v>
      </c>
      <c r="J57" s="88">
        <f>J52/J54*1000</f>
        <v>3169.1428571428573</v>
      </c>
      <c r="K57" s="15">
        <f>K52/K54*1000</f>
        <v>3365.594405594406</v>
      </c>
      <c r="L57" s="15">
        <f>L52/L54*1000</f>
        <v>3574.2465753424658</v>
      </c>
      <c r="M57" s="17">
        <f>M52/M54*1000</f>
        <v>3795.8389261744969</v>
      </c>
      <c r="N57" s="314"/>
      <c r="O57" s="676"/>
      <c r="P57" s="679"/>
      <c r="Q57" s="558"/>
      <c r="R57" s="592"/>
      <c r="S57" s="522"/>
      <c r="T57" s="592"/>
      <c r="U57" s="655">
        <v>2023</v>
      </c>
      <c r="V57" s="656">
        <f>Y52</f>
        <v>4812.8</v>
      </c>
      <c r="W57" s="240" t="s">
        <v>138</v>
      </c>
      <c r="X57" s="88">
        <f>X52/X54*1000</f>
        <v>3169.1428571428573</v>
      </c>
      <c r="Y57" s="15">
        <f>Y52/Y54*1000</f>
        <v>3365.594405594406</v>
      </c>
      <c r="Z57" s="15">
        <f>Z52/Z54*1000</f>
        <v>3574.2465753424658</v>
      </c>
      <c r="AA57" s="17">
        <f>AA52/AA54*1000</f>
        <v>3795.8389261744969</v>
      </c>
    </row>
    <row r="58" spans="1:28" ht="42" customHeight="1" x14ac:dyDescent="0.25">
      <c r="A58" s="676"/>
      <c r="B58" s="679"/>
      <c r="C58" s="558"/>
      <c r="D58" s="592"/>
      <c r="E58" s="522"/>
      <c r="F58" s="592"/>
      <c r="G58" s="655"/>
      <c r="H58" s="656"/>
      <c r="I58" s="183" t="s">
        <v>150</v>
      </c>
      <c r="J58" s="89">
        <f>J52/J53</f>
        <v>0.63382857142857141</v>
      </c>
      <c r="K58" s="5">
        <f>K52/K53</f>
        <v>0.67311888111888118</v>
      </c>
      <c r="L58" s="5">
        <f>L52/L53</f>
        <v>0.71484931506849314</v>
      </c>
      <c r="M58" s="6">
        <f>M52/M53</f>
        <v>0.75916778523489936</v>
      </c>
      <c r="N58" s="314"/>
      <c r="O58" s="676"/>
      <c r="P58" s="679"/>
      <c r="Q58" s="558"/>
      <c r="R58" s="592"/>
      <c r="S58" s="522"/>
      <c r="T58" s="592"/>
      <c r="U58" s="655"/>
      <c r="V58" s="656"/>
      <c r="W58" s="240" t="s">
        <v>150</v>
      </c>
      <c r="X58" s="89">
        <f>X52/X53</f>
        <v>0.63382857142857141</v>
      </c>
      <c r="Y58" s="5">
        <f>Y52/Y53</f>
        <v>0.67311888111888118</v>
      </c>
      <c r="Z58" s="5">
        <f>Z52/Z53</f>
        <v>0.71484931506849314</v>
      </c>
      <c r="AA58" s="6">
        <f>AA52/AA53</f>
        <v>0.75916778523489936</v>
      </c>
    </row>
    <row r="59" spans="1:28" ht="21" customHeight="1" x14ac:dyDescent="0.25">
      <c r="A59" s="676"/>
      <c r="B59" s="679"/>
      <c r="C59" s="558"/>
      <c r="D59" s="592"/>
      <c r="E59" s="522"/>
      <c r="F59" s="592"/>
      <c r="G59" s="185">
        <v>2024</v>
      </c>
      <c r="H59" s="265">
        <f>L52</f>
        <v>5218.3999999999996</v>
      </c>
      <c r="I59" s="558" t="s">
        <v>106</v>
      </c>
      <c r="J59" s="650">
        <v>0.03</v>
      </c>
      <c r="K59" s="651">
        <v>2.8000000000000001E-2</v>
      </c>
      <c r="L59" s="651">
        <v>2.5999999999999999E-2</v>
      </c>
      <c r="M59" s="653">
        <v>2.4E-2</v>
      </c>
      <c r="N59" s="314"/>
      <c r="O59" s="676"/>
      <c r="P59" s="679"/>
      <c r="Q59" s="558"/>
      <c r="R59" s="592"/>
      <c r="S59" s="522"/>
      <c r="T59" s="592"/>
      <c r="U59" s="185">
        <v>2024</v>
      </c>
      <c r="V59" s="265">
        <f>Z52</f>
        <v>5218.3999999999996</v>
      </c>
      <c r="W59" s="723" t="s">
        <v>106</v>
      </c>
      <c r="X59" s="650">
        <v>0.03</v>
      </c>
      <c r="Y59" s="651">
        <v>2.8000000000000001E-2</v>
      </c>
      <c r="Z59" s="651">
        <v>2.5999999999999999E-2</v>
      </c>
      <c r="AA59" s="653">
        <v>2.4E-2</v>
      </c>
    </row>
    <row r="60" spans="1:28" ht="30" customHeight="1" thickBot="1" x14ac:dyDescent="0.3">
      <c r="A60" s="676"/>
      <c r="B60" s="679"/>
      <c r="C60" s="607"/>
      <c r="D60" s="608"/>
      <c r="E60" s="523"/>
      <c r="F60" s="608"/>
      <c r="G60" s="187">
        <v>2025</v>
      </c>
      <c r="H60" s="266">
        <f>M52</f>
        <v>5655.8</v>
      </c>
      <c r="I60" s="607"/>
      <c r="J60" s="626"/>
      <c r="K60" s="652"/>
      <c r="L60" s="652"/>
      <c r="M60" s="654"/>
      <c r="N60" s="314"/>
      <c r="O60" s="676"/>
      <c r="P60" s="679"/>
      <c r="Q60" s="607"/>
      <c r="R60" s="608"/>
      <c r="S60" s="523"/>
      <c r="T60" s="608"/>
      <c r="U60" s="187">
        <v>2025</v>
      </c>
      <c r="V60" s="266">
        <f>AA52</f>
        <v>5655.8</v>
      </c>
      <c r="W60" s="707"/>
      <c r="X60" s="626"/>
      <c r="Y60" s="652"/>
      <c r="Z60" s="652"/>
      <c r="AA60" s="654"/>
    </row>
    <row r="61" spans="1:28" ht="27.75" customHeight="1" x14ac:dyDescent="0.25">
      <c r="A61" s="676"/>
      <c r="B61" s="679"/>
      <c r="C61" s="588" t="s">
        <v>107</v>
      </c>
      <c r="D61" s="590" t="s">
        <v>38</v>
      </c>
      <c r="E61" s="590" t="s">
        <v>197</v>
      </c>
      <c r="F61" s="591" t="s">
        <v>3</v>
      </c>
      <c r="G61" s="179" t="s">
        <v>2</v>
      </c>
      <c r="H61" s="217">
        <f>H62+H65+H66+H67</f>
        <v>6063.5</v>
      </c>
      <c r="I61" s="112" t="s">
        <v>181</v>
      </c>
      <c r="J61" s="76">
        <v>1445.8</v>
      </c>
      <c r="K61" s="86">
        <v>1491.5</v>
      </c>
      <c r="L61" s="86">
        <v>1538.7</v>
      </c>
      <c r="M61" s="87">
        <v>1587.5</v>
      </c>
      <c r="N61" s="314"/>
      <c r="O61" s="676"/>
      <c r="P61" s="679"/>
      <c r="Q61" s="711" t="s">
        <v>107</v>
      </c>
      <c r="R61" s="714" t="s">
        <v>208</v>
      </c>
      <c r="S61" s="590" t="s">
        <v>197</v>
      </c>
      <c r="T61" s="591" t="s">
        <v>3</v>
      </c>
      <c r="U61" s="179" t="s">
        <v>2</v>
      </c>
      <c r="V61" s="217">
        <f>V62+V65+V66+V67</f>
        <v>2937.3</v>
      </c>
      <c r="W61" s="239" t="s">
        <v>181</v>
      </c>
      <c r="X61" s="76">
        <v>1445.8</v>
      </c>
      <c r="Y61" s="86">
        <v>1491.5</v>
      </c>
      <c r="Z61" s="322"/>
      <c r="AA61" s="323"/>
      <c r="AB61" s="226">
        <f>X61+Y61+Z61+AA61</f>
        <v>2937.3</v>
      </c>
    </row>
    <row r="62" spans="1:28" ht="52.5" customHeight="1" x14ac:dyDescent="0.25">
      <c r="A62" s="676"/>
      <c r="B62" s="679"/>
      <c r="C62" s="589"/>
      <c r="D62" s="522"/>
      <c r="E62" s="522"/>
      <c r="F62" s="592"/>
      <c r="G62" s="655">
        <v>2022</v>
      </c>
      <c r="H62" s="656">
        <f>J61</f>
        <v>1445.8</v>
      </c>
      <c r="I62" s="183" t="s">
        <v>21</v>
      </c>
      <c r="J62" s="61">
        <v>450</v>
      </c>
      <c r="K62" s="62">
        <v>460</v>
      </c>
      <c r="L62" s="62">
        <v>470</v>
      </c>
      <c r="M62" s="63">
        <v>480</v>
      </c>
      <c r="N62" s="314"/>
      <c r="O62" s="676"/>
      <c r="P62" s="679"/>
      <c r="Q62" s="712"/>
      <c r="R62" s="715"/>
      <c r="S62" s="522"/>
      <c r="T62" s="592"/>
      <c r="U62" s="655">
        <v>2022</v>
      </c>
      <c r="V62" s="656">
        <f>X61</f>
        <v>1445.8</v>
      </c>
      <c r="W62" s="240" t="s">
        <v>21</v>
      </c>
      <c r="X62" s="61">
        <v>450</v>
      </c>
      <c r="Y62" s="62">
        <v>460</v>
      </c>
      <c r="Z62" s="324"/>
      <c r="AA62" s="325"/>
    </row>
    <row r="63" spans="1:28" ht="16.5" customHeight="1" x14ac:dyDescent="0.25">
      <c r="A63" s="676"/>
      <c r="B63" s="679"/>
      <c r="C63" s="589"/>
      <c r="D63" s="522"/>
      <c r="E63" s="522"/>
      <c r="F63" s="592"/>
      <c r="G63" s="655"/>
      <c r="H63" s="656"/>
      <c r="I63" s="183" t="s">
        <v>22</v>
      </c>
      <c r="J63" s="61">
        <v>360</v>
      </c>
      <c r="K63" s="62">
        <v>368</v>
      </c>
      <c r="L63" s="62">
        <v>376</v>
      </c>
      <c r="M63" s="63">
        <v>384</v>
      </c>
      <c r="N63" s="314"/>
      <c r="O63" s="676"/>
      <c r="P63" s="679"/>
      <c r="Q63" s="712"/>
      <c r="R63" s="715"/>
      <c r="S63" s="522"/>
      <c r="T63" s="592"/>
      <c r="U63" s="655"/>
      <c r="V63" s="656"/>
      <c r="W63" s="240" t="s">
        <v>22</v>
      </c>
      <c r="X63" s="61">
        <v>360</v>
      </c>
      <c r="Y63" s="62">
        <v>368</v>
      </c>
      <c r="Z63" s="324"/>
      <c r="AA63" s="325"/>
    </row>
    <row r="64" spans="1:28" ht="16.5" customHeight="1" x14ac:dyDescent="0.25">
      <c r="A64" s="676"/>
      <c r="B64" s="679"/>
      <c r="C64" s="589"/>
      <c r="D64" s="522"/>
      <c r="E64" s="522"/>
      <c r="F64" s="592"/>
      <c r="G64" s="655"/>
      <c r="H64" s="656"/>
      <c r="I64" s="183" t="s">
        <v>23</v>
      </c>
      <c r="J64" s="61">
        <v>90</v>
      </c>
      <c r="K64" s="62">
        <v>92</v>
      </c>
      <c r="L64" s="62">
        <v>94</v>
      </c>
      <c r="M64" s="63">
        <v>96</v>
      </c>
      <c r="N64" s="314"/>
      <c r="O64" s="676"/>
      <c r="P64" s="679"/>
      <c r="Q64" s="712"/>
      <c r="R64" s="715"/>
      <c r="S64" s="522"/>
      <c r="T64" s="592"/>
      <c r="U64" s="655"/>
      <c r="V64" s="656"/>
      <c r="W64" s="240" t="s">
        <v>23</v>
      </c>
      <c r="X64" s="61">
        <v>90</v>
      </c>
      <c r="Y64" s="62">
        <v>92</v>
      </c>
      <c r="Z64" s="324"/>
      <c r="AA64" s="325"/>
    </row>
    <row r="65" spans="1:28" ht="35.25" customHeight="1" x14ac:dyDescent="0.25">
      <c r="A65" s="676"/>
      <c r="B65" s="679"/>
      <c r="C65" s="589"/>
      <c r="D65" s="522"/>
      <c r="E65" s="522"/>
      <c r="F65" s="592"/>
      <c r="G65" s="185">
        <v>2023</v>
      </c>
      <c r="H65" s="265">
        <f>K61</f>
        <v>1491.5</v>
      </c>
      <c r="I65" s="183" t="s">
        <v>24</v>
      </c>
      <c r="J65" s="16">
        <f>J61/J62*1000</f>
        <v>3212.8888888888887</v>
      </c>
      <c r="K65" s="15">
        <f>K61/K62*1000</f>
        <v>3242.391304347826</v>
      </c>
      <c r="L65" s="15">
        <f>L61/L62*1000</f>
        <v>3273.8297872340427</v>
      </c>
      <c r="M65" s="17">
        <f>M61/M62*1000</f>
        <v>3307.2916666666665</v>
      </c>
      <c r="N65" s="314"/>
      <c r="O65" s="676"/>
      <c r="P65" s="679"/>
      <c r="Q65" s="712"/>
      <c r="R65" s="715"/>
      <c r="S65" s="522"/>
      <c r="T65" s="592"/>
      <c r="U65" s="185">
        <v>2023</v>
      </c>
      <c r="V65" s="265">
        <f>Y61</f>
        <v>1491.5</v>
      </c>
      <c r="W65" s="240" t="s">
        <v>24</v>
      </c>
      <c r="X65" s="16">
        <f>X61/X62*1000</f>
        <v>3212.8888888888887</v>
      </c>
      <c r="Y65" s="15">
        <f>Y61/Y62*1000</f>
        <v>3242.391304347826</v>
      </c>
      <c r="Z65" s="326"/>
      <c r="AA65" s="327"/>
    </row>
    <row r="66" spans="1:28" ht="18.75" customHeight="1" x14ac:dyDescent="0.25">
      <c r="A66" s="676"/>
      <c r="B66" s="679"/>
      <c r="C66" s="589"/>
      <c r="D66" s="522"/>
      <c r="E66" s="522"/>
      <c r="F66" s="592"/>
      <c r="G66" s="185">
        <v>2024</v>
      </c>
      <c r="H66" s="265">
        <f>L61</f>
        <v>1538.7</v>
      </c>
      <c r="I66" s="558" t="s">
        <v>118</v>
      </c>
      <c r="J66" s="657">
        <v>1</v>
      </c>
      <c r="K66" s="658">
        <v>1</v>
      </c>
      <c r="L66" s="658">
        <v>1</v>
      </c>
      <c r="M66" s="659">
        <v>1</v>
      </c>
      <c r="N66" s="314"/>
      <c r="O66" s="676"/>
      <c r="P66" s="679"/>
      <c r="Q66" s="712"/>
      <c r="R66" s="715"/>
      <c r="S66" s="522"/>
      <c r="T66" s="592"/>
      <c r="U66" s="185"/>
      <c r="V66" s="265"/>
      <c r="W66" s="723" t="s">
        <v>118</v>
      </c>
      <c r="X66" s="657">
        <v>1</v>
      </c>
      <c r="Y66" s="658">
        <v>1</v>
      </c>
      <c r="Z66" s="719"/>
      <c r="AA66" s="721"/>
    </row>
    <row r="67" spans="1:28" ht="30" customHeight="1" thickBot="1" x14ac:dyDescent="0.3">
      <c r="A67" s="676"/>
      <c r="B67" s="679"/>
      <c r="C67" s="609"/>
      <c r="D67" s="523"/>
      <c r="E67" s="523"/>
      <c r="F67" s="608"/>
      <c r="G67" s="187">
        <v>2025</v>
      </c>
      <c r="H67" s="266">
        <f>M61</f>
        <v>1587.5</v>
      </c>
      <c r="I67" s="607"/>
      <c r="J67" s="636"/>
      <c r="K67" s="637"/>
      <c r="L67" s="637"/>
      <c r="M67" s="649"/>
      <c r="N67" s="314"/>
      <c r="O67" s="676"/>
      <c r="P67" s="679"/>
      <c r="Q67" s="713"/>
      <c r="R67" s="716"/>
      <c r="S67" s="523"/>
      <c r="T67" s="608"/>
      <c r="U67" s="187"/>
      <c r="V67" s="266"/>
      <c r="W67" s="707"/>
      <c r="X67" s="636"/>
      <c r="Y67" s="637"/>
      <c r="Z67" s="720"/>
      <c r="AA67" s="722"/>
    </row>
    <row r="68" spans="1:28" ht="30" customHeight="1" x14ac:dyDescent="0.25">
      <c r="A68" s="676"/>
      <c r="B68" s="679"/>
      <c r="C68" s="588" t="s">
        <v>61</v>
      </c>
      <c r="D68" s="590" t="s">
        <v>38</v>
      </c>
      <c r="E68" s="591" t="s">
        <v>197</v>
      </c>
      <c r="F68" s="590" t="s">
        <v>3</v>
      </c>
      <c r="G68" s="180" t="s">
        <v>2</v>
      </c>
      <c r="H68" s="216">
        <f>H69+H72+H73+H74</f>
        <v>7392.0999999999995</v>
      </c>
      <c r="I68" s="112" t="s">
        <v>181</v>
      </c>
      <c r="J68" s="76">
        <v>1711.3</v>
      </c>
      <c r="K68" s="86">
        <v>1802</v>
      </c>
      <c r="L68" s="86">
        <v>1892.1</v>
      </c>
      <c r="M68" s="87">
        <v>1986.7</v>
      </c>
      <c r="N68" s="314"/>
      <c r="O68" s="676"/>
      <c r="P68" s="679"/>
      <c r="Q68" s="711" t="s">
        <v>61</v>
      </c>
      <c r="R68" s="714" t="s">
        <v>208</v>
      </c>
      <c r="S68" s="591" t="s">
        <v>197</v>
      </c>
      <c r="T68" s="590" t="s">
        <v>3</v>
      </c>
      <c r="U68" s="180" t="s">
        <v>2</v>
      </c>
      <c r="V68" s="216">
        <f>V69+V72+V73+V74</f>
        <v>3513.3</v>
      </c>
      <c r="W68" s="239" t="s">
        <v>181</v>
      </c>
      <c r="X68" s="76">
        <v>1711.3</v>
      </c>
      <c r="Y68" s="86">
        <v>1802</v>
      </c>
      <c r="Z68" s="253"/>
      <c r="AA68" s="254"/>
      <c r="AB68" s="226">
        <f>X68+Y68+Z68+AA68</f>
        <v>3513.3</v>
      </c>
    </row>
    <row r="69" spans="1:28" ht="35.25" customHeight="1" x14ac:dyDescent="0.25">
      <c r="A69" s="676"/>
      <c r="B69" s="679"/>
      <c r="C69" s="589"/>
      <c r="D69" s="522"/>
      <c r="E69" s="592"/>
      <c r="F69" s="522"/>
      <c r="G69" s="634">
        <v>2022</v>
      </c>
      <c r="H69" s="635">
        <f>J68</f>
        <v>1711.3</v>
      </c>
      <c r="I69" s="183" t="s">
        <v>39</v>
      </c>
      <c r="J69" s="61">
        <v>380</v>
      </c>
      <c r="K69" s="62">
        <v>380</v>
      </c>
      <c r="L69" s="62">
        <v>380</v>
      </c>
      <c r="M69" s="63">
        <v>380</v>
      </c>
      <c r="N69" s="314"/>
      <c r="O69" s="676"/>
      <c r="P69" s="679"/>
      <c r="Q69" s="712"/>
      <c r="R69" s="715"/>
      <c r="S69" s="592"/>
      <c r="T69" s="522"/>
      <c r="U69" s="634">
        <v>2022</v>
      </c>
      <c r="V69" s="635">
        <f>X68</f>
        <v>1711.3</v>
      </c>
      <c r="W69" s="240" t="s">
        <v>39</v>
      </c>
      <c r="X69" s="61">
        <v>380</v>
      </c>
      <c r="Y69" s="62">
        <v>380</v>
      </c>
      <c r="Z69" s="308"/>
      <c r="AA69" s="309"/>
    </row>
    <row r="70" spans="1:28" ht="15" customHeight="1" x14ac:dyDescent="0.25">
      <c r="A70" s="676"/>
      <c r="B70" s="679"/>
      <c r="C70" s="589"/>
      <c r="D70" s="522"/>
      <c r="E70" s="592"/>
      <c r="F70" s="522"/>
      <c r="G70" s="634"/>
      <c r="H70" s="635"/>
      <c r="I70" s="183" t="s">
        <v>25</v>
      </c>
      <c r="J70" s="61">
        <v>52</v>
      </c>
      <c r="K70" s="62">
        <v>52</v>
      </c>
      <c r="L70" s="62">
        <v>52</v>
      </c>
      <c r="M70" s="63">
        <v>52</v>
      </c>
      <c r="N70" s="314"/>
      <c r="O70" s="676"/>
      <c r="P70" s="679"/>
      <c r="Q70" s="712"/>
      <c r="R70" s="715"/>
      <c r="S70" s="592"/>
      <c r="T70" s="522"/>
      <c r="U70" s="634"/>
      <c r="V70" s="635"/>
      <c r="W70" s="240" t="s">
        <v>25</v>
      </c>
      <c r="X70" s="61">
        <v>52</v>
      </c>
      <c r="Y70" s="62">
        <v>52</v>
      </c>
      <c r="Z70" s="308"/>
      <c r="AA70" s="309"/>
    </row>
    <row r="71" spans="1:28" ht="15" customHeight="1" x14ac:dyDescent="0.25">
      <c r="A71" s="676"/>
      <c r="B71" s="679"/>
      <c r="C71" s="589"/>
      <c r="D71" s="522"/>
      <c r="E71" s="592"/>
      <c r="F71" s="522"/>
      <c r="G71" s="634"/>
      <c r="H71" s="635"/>
      <c r="I71" s="183" t="s">
        <v>26</v>
      </c>
      <c r="J71" s="61">
        <v>328</v>
      </c>
      <c r="K71" s="62">
        <v>328</v>
      </c>
      <c r="L71" s="62">
        <v>328</v>
      </c>
      <c r="M71" s="63">
        <v>328</v>
      </c>
      <c r="N71" s="314"/>
      <c r="O71" s="676"/>
      <c r="P71" s="679"/>
      <c r="Q71" s="712"/>
      <c r="R71" s="715"/>
      <c r="S71" s="592"/>
      <c r="T71" s="522"/>
      <c r="U71" s="634"/>
      <c r="V71" s="635"/>
      <c r="W71" s="240" t="s">
        <v>26</v>
      </c>
      <c r="X71" s="61">
        <v>328</v>
      </c>
      <c r="Y71" s="62">
        <v>328</v>
      </c>
      <c r="Z71" s="308"/>
      <c r="AA71" s="309"/>
    </row>
    <row r="72" spans="1:28" ht="37.5" customHeight="1" x14ac:dyDescent="0.25">
      <c r="A72" s="676"/>
      <c r="B72" s="679"/>
      <c r="C72" s="589"/>
      <c r="D72" s="522"/>
      <c r="E72" s="592"/>
      <c r="F72" s="522"/>
      <c r="G72" s="182">
        <v>2023</v>
      </c>
      <c r="H72" s="262">
        <f>K68</f>
        <v>1802</v>
      </c>
      <c r="I72" s="183" t="s">
        <v>119</v>
      </c>
      <c r="J72" s="16">
        <f>J68/J69*1000</f>
        <v>4503.4210526315783</v>
      </c>
      <c r="K72" s="15">
        <f>K68/K69*1000</f>
        <v>4742.105263157895</v>
      </c>
      <c r="L72" s="15">
        <f>L68/L69*1000</f>
        <v>4979.2105263157891</v>
      </c>
      <c r="M72" s="17">
        <f>M68/M69*1000</f>
        <v>5228.1578947368425</v>
      </c>
      <c r="N72" s="314"/>
      <c r="O72" s="676"/>
      <c r="P72" s="679"/>
      <c r="Q72" s="712"/>
      <c r="R72" s="715"/>
      <c r="S72" s="592"/>
      <c r="T72" s="522"/>
      <c r="U72" s="182">
        <v>2023</v>
      </c>
      <c r="V72" s="262">
        <f>Y68</f>
        <v>1802</v>
      </c>
      <c r="W72" s="240" t="s">
        <v>119</v>
      </c>
      <c r="X72" s="16">
        <f>X68/X69*1000</f>
        <v>4503.4210526315783</v>
      </c>
      <c r="Y72" s="15">
        <f>Y68/Y69*1000</f>
        <v>4742.105263157895</v>
      </c>
      <c r="Z72" s="219"/>
      <c r="AA72" s="228"/>
    </row>
    <row r="73" spans="1:28" ht="20.25" customHeight="1" x14ac:dyDescent="0.25">
      <c r="A73" s="676"/>
      <c r="B73" s="679"/>
      <c r="C73" s="589"/>
      <c r="D73" s="522"/>
      <c r="E73" s="592"/>
      <c r="F73" s="522"/>
      <c r="G73" s="182">
        <v>2024</v>
      </c>
      <c r="H73" s="262">
        <f>L68</f>
        <v>1892.1</v>
      </c>
      <c r="I73" s="558" t="s">
        <v>120</v>
      </c>
      <c r="J73" s="512">
        <v>0</v>
      </c>
      <c r="K73" s="513">
        <v>0</v>
      </c>
      <c r="L73" s="513">
        <v>0</v>
      </c>
      <c r="M73" s="514">
        <v>0</v>
      </c>
      <c r="N73" s="314"/>
      <c r="O73" s="676"/>
      <c r="P73" s="679"/>
      <c r="Q73" s="712"/>
      <c r="R73" s="715"/>
      <c r="S73" s="592"/>
      <c r="T73" s="522"/>
      <c r="U73" s="182"/>
      <c r="V73" s="262"/>
      <c r="W73" s="723" t="s">
        <v>120</v>
      </c>
      <c r="X73" s="512">
        <v>0</v>
      </c>
      <c r="Y73" s="513">
        <v>0</v>
      </c>
      <c r="Z73" s="724"/>
      <c r="AA73" s="726"/>
    </row>
    <row r="74" spans="1:28" ht="28.5" customHeight="1" thickBot="1" x14ac:dyDescent="0.3">
      <c r="A74" s="676"/>
      <c r="B74" s="679"/>
      <c r="C74" s="589"/>
      <c r="D74" s="523"/>
      <c r="E74" s="592"/>
      <c r="F74" s="523"/>
      <c r="G74" s="182">
        <v>2025</v>
      </c>
      <c r="H74" s="263">
        <f>M68</f>
        <v>1986.7</v>
      </c>
      <c r="I74" s="607"/>
      <c r="J74" s="636"/>
      <c r="K74" s="637"/>
      <c r="L74" s="637"/>
      <c r="M74" s="649"/>
      <c r="N74" s="314"/>
      <c r="O74" s="676"/>
      <c r="P74" s="679"/>
      <c r="Q74" s="712"/>
      <c r="R74" s="716"/>
      <c r="S74" s="592"/>
      <c r="T74" s="523"/>
      <c r="U74" s="182"/>
      <c r="V74" s="263"/>
      <c r="W74" s="707"/>
      <c r="X74" s="636"/>
      <c r="Y74" s="637"/>
      <c r="Z74" s="725"/>
      <c r="AA74" s="727"/>
    </row>
    <row r="75" spans="1:28" ht="15" customHeight="1" thickBot="1" x14ac:dyDescent="0.3">
      <c r="A75" s="676"/>
      <c r="B75" s="679"/>
      <c r="C75" s="638" t="s">
        <v>89</v>
      </c>
      <c r="D75" s="639"/>
      <c r="E75" s="639"/>
      <c r="F75" s="639"/>
      <c r="G75" s="639"/>
      <c r="H75" s="639"/>
      <c r="I75" s="639"/>
      <c r="J75" s="639"/>
      <c r="K75" s="639"/>
      <c r="L75" s="639"/>
      <c r="M75" s="640"/>
      <c r="N75" s="314"/>
      <c r="O75" s="676"/>
      <c r="P75" s="679"/>
      <c r="Q75" s="638" t="s">
        <v>89</v>
      </c>
      <c r="R75" s="639"/>
      <c r="S75" s="639"/>
      <c r="T75" s="639"/>
      <c r="U75" s="639"/>
      <c r="V75" s="639"/>
      <c r="W75" s="639"/>
      <c r="X75" s="639"/>
      <c r="Y75" s="639"/>
      <c r="Z75" s="639"/>
      <c r="AA75" s="640"/>
    </row>
    <row r="76" spans="1:28" ht="38.25" customHeight="1" x14ac:dyDescent="0.25">
      <c r="A76" s="676"/>
      <c r="B76" s="679"/>
      <c r="C76" s="606" t="s">
        <v>121</v>
      </c>
      <c r="D76" s="591" t="s">
        <v>44</v>
      </c>
      <c r="E76" s="590" t="s">
        <v>30</v>
      </c>
      <c r="F76" s="590" t="s">
        <v>3</v>
      </c>
      <c r="G76" s="90" t="s">
        <v>11</v>
      </c>
      <c r="H76" s="267">
        <f>H77+H78+H80+H79</f>
        <v>18449.400000000001</v>
      </c>
      <c r="I76" s="112" t="s">
        <v>181</v>
      </c>
      <c r="J76" s="76">
        <v>4271.1000000000004</v>
      </c>
      <c r="K76" s="86">
        <v>4497.5</v>
      </c>
      <c r="L76" s="86">
        <v>4722.3</v>
      </c>
      <c r="M76" s="87">
        <v>4958.5</v>
      </c>
      <c r="N76" s="314"/>
      <c r="O76" s="676"/>
      <c r="P76" s="679"/>
      <c r="Q76" s="728" t="s">
        <v>121</v>
      </c>
      <c r="R76" s="731" t="s">
        <v>209</v>
      </c>
      <c r="S76" s="590" t="s">
        <v>30</v>
      </c>
      <c r="T76" s="618" t="s">
        <v>3</v>
      </c>
      <c r="U76" s="166" t="s">
        <v>11</v>
      </c>
      <c r="V76" s="87">
        <f>V77+V78+V80+V79</f>
        <v>8768.6</v>
      </c>
      <c r="W76" s="425" t="s">
        <v>181</v>
      </c>
      <c r="X76" s="76">
        <v>4271.1000000000004</v>
      </c>
      <c r="Y76" s="86">
        <v>4497.5</v>
      </c>
      <c r="Z76" s="253"/>
      <c r="AA76" s="254"/>
      <c r="AB76" s="226">
        <f>X76+Y76+Z76+AA76</f>
        <v>8768.6</v>
      </c>
    </row>
    <row r="77" spans="1:28" ht="33" customHeight="1" x14ac:dyDescent="0.25">
      <c r="A77" s="676"/>
      <c r="B77" s="679"/>
      <c r="C77" s="558"/>
      <c r="D77" s="592"/>
      <c r="E77" s="522"/>
      <c r="F77" s="522"/>
      <c r="G77" s="19" t="s">
        <v>12</v>
      </c>
      <c r="H77" s="268">
        <f>J76</f>
        <v>4271.1000000000004</v>
      </c>
      <c r="I77" s="178" t="s">
        <v>122</v>
      </c>
      <c r="J77" s="32">
        <v>540648</v>
      </c>
      <c r="K77" s="33">
        <v>540648</v>
      </c>
      <c r="L77" s="33">
        <v>540648</v>
      </c>
      <c r="M77" s="63">
        <v>540648</v>
      </c>
      <c r="N77" s="314"/>
      <c r="O77" s="676"/>
      <c r="P77" s="679"/>
      <c r="Q77" s="729"/>
      <c r="R77" s="732"/>
      <c r="S77" s="522"/>
      <c r="T77" s="619"/>
      <c r="U77" s="167" t="s">
        <v>12</v>
      </c>
      <c r="V77" s="6">
        <f>X76</f>
        <v>4271.1000000000004</v>
      </c>
      <c r="W77" s="249" t="s">
        <v>122</v>
      </c>
      <c r="X77" s="32">
        <v>540648</v>
      </c>
      <c r="Y77" s="33">
        <v>540648</v>
      </c>
      <c r="Z77" s="306"/>
      <c r="AA77" s="309"/>
    </row>
    <row r="78" spans="1:28" ht="44.25" customHeight="1" x14ac:dyDescent="0.25">
      <c r="A78" s="676"/>
      <c r="B78" s="679"/>
      <c r="C78" s="558"/>
      <c r="D78" s="592"/>
      <c r="E78" s="522"/>
      <c r="F78" s="522"/>
      <c r="G78" s="19" t="s">
        <v>17</v>
      </c>
      <c r="H78" s="268">
        <f>K76</f>
        <v>4497.5</v>
      </c>
      <c r="I78" s="178" t="s">
        <v>151</v>
      </c>
      <c r="J78" s="35">
        <f>J76/J77*1000</f>
        <v>7.8999644870599726</v>
      </c>
      <c r="K78" s="36">
        <f>K76/K77*1000</f>
        <v>8.3187212382178419</v>
      </c>
      <c r="L78" s="36">
        <f>L76/L77*1000</f>
        <v>8.7345185777067531</v>
      </c>
      <c r="M78" s="37">
        <f>M76/M77*1000</f>
        <v>9.1714017253370024</v>
      </c>
      <c r="N78" s="314"/>
      <c r="O78" s="676"/>
      <c r="P78" s="679"/>
      <c r="Q78" s="729"/>
      <c r="R78" s="732"/>
      <c r="S78" s="522"/>
      <c r="T78" s="619"/>
      <c r="U78" s="426" t="s">
        <v>17</v>
      </c>
      <c r="V78" s="124">
        <f>Y76</f>
        <v>4497.5</v>
      </c>
      <c r="W78" s="249" t="s">
        <v>151</v>
      </c>
      <c r="X78" s="35">
        <f>X76/X77*1000</f>
        <v>7.8999644870599726</v>
      </c>
      <c r="Y78" s="36">
        <f>Y76/Y77*1000</f>
        <v>8.3187212382178419</v>
      </c>
      <c r="Z78" s="416"/>
      <c r="AA78" s="422"/>
    </row>
    <row r="79" spans="1:28" ht="17.45" customHeight="1" x14ac:dyDescent="0.25">
      <c r="A79" s="676"/>
      <c r="B79" s="679"/>
      <c r="C79" s="558"/>
      <c r="D79" s="592"/>
      <c r="E79" s="522"/>
      <c r="F79" s="522"/>
      <c r="G79" s="19" t="s">
        <v>18</v>
      </c>
      <c r="H79" s="268">
        <f>L76</f>
        <v>4722.3</v>
      </c>
      <c r="I79" s="641" t="s">
        <v>40</v>
      </c>
      <c r="J79" s="643">
        <v>24</v>
      </c>
      <c r="K79" s="645">
        <v>24</v>
      </c>
      <c r="L79" s="645">
        <v>24</v>
      </c>
      <c r="M79" s="647">
        <v>24</v>
      </c>
      <c r="N79" s="314"/>
      <c r="O79" s="676"/>
      <c r="P79" s="679"/>
      <c r="Q79" s="729"/>
      <c r="R79" s="732"/>
      <c r="S79" s="522"/>
      <c r="T79" s="619"/>
      <c r="U79" s="73"/>
      <c r="V79" s="403"/>
      <c r="W79" s="734" t="s">
        <v>40</v>
      </c>
      <c r="X79" s="643">
        <v>24</v>
      </c>
      <c r="Y79" s="645">
        <v>24</v>
      </c>
      <c r="Z79" s="736"/>
      <c r="AA79" s="738"/>
    </row>
    <row r="80" spans="1:28" ht="17.45" customHeight="1" thickBot="1" x14ac:dyDescent="0.3">
      <c r="A80" s="676"/>
      <c r="B80" s="679"/>
      <c r="C80" s="607"/>
      <c r="D80" s="608"/>
      <c r="E80" s="523"/>
      <c r="F80" s="523"/>
      <c r="G80" s="20" t="s">
        <v>19</v>
      </c>
      <c r="H80" s="269">
        <f>M76</f>
        <v>4958.5</v>
      </c>
      <c r="I80" s="642"/>
      <c r="J80" s="644"/>
      <c r="K80" s="646"/>
      <c r="L80" s="646"/>
      <c r="M80" s="648"/>
      <c r="N80" s="314"/>
      <c r="O80" s="676"/>
      <c r="P80" s="679"/>
      <c r="Q80" s="730"/>
      <c r="R80" s="733"/>
      <c r="S80" s="523"/>
      <c r="T80" s="620"/>
      <c r="U80" s="176"/>
      <c r="V80" s="428"/>
      <c r="W80" s="735"/>
      <c r="X80" s="644"/>
      <c r="Y80" s="646"/>
      <c r="Z80" s="737"/>
      <c r="AA80" s="739"/>
    </row>
    <row r="81" spans="1:28" ht="30.75" customHeight="1" x14ac:dyDescent="0.25">
      <c r="A81" s="676"/>
      <c r="B81" s="679"/>
      <c r="C81" s="606" t="s">
        <v>104</v>
      </c>
      <c r="D81" s="591" t="s">
        <v>38</v>
      </c>
      <c r="E81" s="590" t="s">
        <v>30</v>
      </c>
      <c r="F81" s="590" t="s">
        <v>3</v>
      </c>
      <c r="G81" s="90" t="s">
        <v>11</v>
      </c>
      <c r="H81" s="267">
        <f>H82+H83+H84+H85</f>
        <v>104513.60000000001</v>
      </c>
      <c r="I81" s="112" t="s">
        <v>181</v>
      </c>
      <c r="J81" s="76">
        <v>24195.3</v>
      </c>
      <c r="K81" s="86">
        <v>25477.7</v>
      </c>
      <c r="L81" s="86">
        <v>26751.5</v>
      </c>
      <c r="M81" s="87">
        <v>28089.1</v>
      </c>
      <c r="N81" s="314"/>
      <c r="O81" s="676"/>
      <c r="P81" s="679"/>
      <c r="Q81" s="728" t="s">
        <v>104</v>
      </c>
      <c r="R81" s="731" t="s">
        <v>208</v>
      </c>
      <c r="S81" s="590" t="s">
        <v>30</v>
      </c>
      <c r="T81" s="618" t="s">
        <v>3</v>
      </c>
      <c r="U81" s="429" t="s">
        <v>11</v>
      </c>
      <c r="V81" s="210">
        <f>V82+V83+V84+V85</f>
        <v>49673</v>
      </c>
      <c r="W81" s="425" t="s">
        <v>181</v>
      </c>
      <c r="X81" s="76">
        <v>24195.3</v>
      </c>
      <c r="Y81" s="86">
        <v>25477.7</v>
      </c>
      <c r="Z81" s="253"/>
      <c r="AA81" s="254"/>
      <c r="AB81" s="226">
        <f>X81+Y81+Z81+AA81</f>
        <v>49673</v>
      </c>
    </row>
    <row r="82" spans="1:28" ht="39.75" customHeight="1" x14ac:dyDescent="0.25">
      <c r="A82" s="676"/>
      <c r="B82" s="679"/>
      <c r="C82" s="558"/>
      <c r="D82" s="592"/>
      <c r="E82" s="522"/>
      <c r="F82" s="522"/>
      <c r="G82" s="19" t="s">
        <v>12</v>
      </c>
      <c r="H82" s="268">
        <f>J81</f>
        <v>24195.3</v>
      </c>
      <c r="I82" s="178" t="s">
        <v>68</v>
      </c>
      <c r="J82" s="32">
        <v>590130</v>
      </c>
      <c r="K82" s="33">
        <v>590130</v>
      </c>
      <c r="L82" s="33">
        <v>590130</v>
      </c>
      <c r="M82" s="34">
        <v>590130</v>
      </c>
      <c r="N82" s="314"/>
      <c r="O82" s="676"/>
      <c r="P82" s="679"/>
      <c r="Q82" s="729"/>
      <c r="R82" s="732"/>
      <c r="S82" s="522"/>
      <c r="T82" s="619"/>
      <c r="U82" s="167" t="s">
        <v>12</v>
      </c>
      <c r="V82" s="6">
        <f>X81</f>
        <v>24195.3</v>
      </c>
      <c r="W82" s="249" t="s">
        <v>68</v>
      </c>
      <c r="X82" s="32">
        <v>590130</v>
      </c>
      <c r="Y82" s="33">
        <v>590130</v>
      </c>
      <c r="Z82" s="306"/>
      <c r="AA82" s="307"/>
    </row>
    <row r="83" spans="1:28" ht="31.5" customHeight="1" x14ac:dyDescent="0.25">
      <c r="A83" s="676"/>
      <c r="B83" s="679"/>
      <c r="C83" s="558"/>
      <c r="D83" s="592"/>
      <c r="E83" s="522"/>
      <c r="F83" s="522"/>
      <c r="G83" s="19" t="s">
        <v>17</v>
      </c>
      <c r="H83" s="268">
        <f>K81</f>
        <v>25477.7</v>
      </c>
      <c r="I83" s="178" t="s">
        <v>123</v>
      </c>
      <c r="J83" s="16">
        <f>J81/J82*1000</f>
        <v>40.99994916374358</v>
      </c>
      <c r="K83" s="15">
        <f>K81/K82*1000</f>
        <v>43.173029671428331</v>
      </c>
      <c r="L83" s="15">
        <f>L81/L82*1000</f>
        <v>45.331537118939899</v>
      </c>
      <c r="M83" s="17">
        <f>M81/M82*1000</f>
        <v>47.598156338433903</v>
      </c>
      <c r="N83" s="314"/>
      <c r="O83" s="676"/>
      <c r="P83" s="679"/>
      <c r="Q83" s="729"/>
      <c r="R83" s="732"/>
      <c r="S83" s="522"/>
      <c r="T83" s="619"/>
      <c r="U83" s="426" t="s">
        <v>17</v>
      </c>
      <c r="V83" s="124">
        <f>Y81</f>
        <v>25477.7</v>
      </c>
      <c r="W83" s="249" t="s">
        <v>123</v>
      </c>
      <c r="X83" s="16">
        <f>X81/X82*1000</f>
        <v>40.99994916374358</v>
      </c>
      <c r="Y83" s="15">
        <f>Y81/Y82*1000</f>
        <v>43.173029671428331</v>
      </c>
      <c r="Z83" s="219"/>
      <c r="AA83" s="228"/>
    </row>
    <row r="84" spans="1:28" ht="19.5" customHeight="1" x14ac:dyDescent="0.25">
      <c r="A84" s="676"/>
      <c r="B84" s="679"/>
      <c r="C84" s="558"/>
      <c r="D84" s="592"/>
      <c r="E84" s="522"/>
      <c r="F84" s="522"/>
      <c r="G84" s="19" t="s">
        <v>18</v>
      </c>
      <c r="H84" s="268">
        <f>L81</f>
        <v>26751.5</v>
      </c>
      <c r="I84" s="622" t="s">
        <v>32</v>
      </c>
      <c r="J84" s="600" t="s">
        <v>152</v>
      </c>
      <c r="K84" s="626" t="s">
        <v>152</v>
      </c>
      <c r="L84" s="626" t="s">
        <v>152</v>
      </c>
      <c r="M84" s="628" t="s">
        <v>152</v>
      </c>
      <c r="N84" s="314"/>
      <c r="O84" s="676"/>
      <c r="P84" s="679"/>
      <c r="Q84" s="729"/>
      <c r="R84" s="732"/>
      <c r="S84" s="522"/>
      <c r="T84" s="619"/>
      <c r="U84" s="73"/>
      <c r="V84" s="403"/>
      <c r="W84" s="741" t="s">
        <v>32</v>
      </c>
      <c r="X84" s="600" t="s">
        <v>152</v>
      </c>
      <c r="Y84" s="626" t="s">
        <v>152</v>
      </c>
      <c r="Z84" s="743"/>
      <c r="AA84" s="745"/>
    </row>
    <row r="85" spans="1:28" ht="32.25" customHeight="1" thickBot="1" x14ac:dyDescent="0.3">
      <c r="A85" s="676"/>
      <c r="B85" s="679"/>
      <c r="C85" s="631"/>
      <c r="D85" s="608"/>
      <c r="E85" s="523"/>
      <c r="F85" s="523"/>
      <c r="G85" s="13" t="s">
        <v>19</v>
      </c>
      <c r="H85" s="269">
        <f>M81</f>
        <v>28089.1</v>
      </c>
      <c r="I85" s="632"/>
      <c r="J85" s="633"/>
      <c r="K85" s="627"/>
      <c r="L85" s="627"/>
      <c r="M85" s="629"/>
      <c r="N85" s="314"/>
      <c r="O85" s="676"/>
      <c r="P85" s="679"/>
      <c r="Q85" s="740"/>
      <c r="R85" s="733"/>
      <c r="S85" s="523"/>
      <c r="T85" s="620"/>
      <c r="U85" s="427"/>
      <c r="V85" s="428"/>
      <c r="W85" s="742"/>
      <c r="X85" s="633"/>
      <c r="Y85" s="627"/>
      <c r="Z85" s="744"/>
      <c r="AA85" s="746"/>
    </row>
    <row r="86" spans="1:28" ht="30" customHeight="1" x14ac:dyDescent="0.25">
      <c r="A86" s="676"/>
      <c r="B86" s="679"/>
      <c r="C86" s="588" t="s">
        <v>45</v>
      </c>
      <c r="D86" s="590" t="s">
        <v>38</v>
      </c>
      <c r="E86" s="591" t="s">
        <v>30</v>
      </c>
      <c r="F86" s="590" t="s">
        <v>3</v>
      </c>
      <c r="G86" s="90" t="s">
        <v>11</v>
      </c>
      <c r="H86" s="267">
        <f>H87+H88+H89+H90</f>
        <v>22379</v>
      </c>
      <c r="I86" s="112" t="s">
        <v>181</v>
      </c>
      <c r="J86" s="85">
        <v>5180</v>
      </c>
      <c r="K86" s="86">
        <v>5455.8</v>
      </c>
      <c r="L86" s="86">
        <v>5728.8</v>
      </c>
      <c r="M86" s="87">
        <v>6014.4</v>
      </c>
      <c r="N86" s="314"/>
      <c r="O86" s="676"/>
      <c r="P86" s="679"/>
      <c r="Q86" s="747" t="s">
        <v>45</v>
      </c>
      <c r="R86" s="590" t="s">
        <v>38</v>
      </c>
      <c r="S86" s="591" t="s">
        <v>30</v>
      </c>
      <c r="T86" s="590" t="s">
        <v>3</v>
      </c>
      <c r="U86" s="423" t="s">
        <v>11</v>
      </c>
      <c r="V86" s="424">
        <f>V87+V88+V89+V90</f>
        <v>22379</v>
      </c>
      <c r="W86" s="239" t="s">
        <v>181</v>
      </c>
      <c r="X86" s="85">
        <v>5180</v>
      </c>
      <c r="Y86" s="86">
        <v>5455.8</v>
      </c>
      <c r="Z86" s="433">
        <v>5728.8</v>
      </c>
      <c r="AA86" s="418">
        <v>6014.4</v>
      </c>
      <c r="AB86" s="226">
        <f>X86+Y86+Z86+AA86</f>
        <v>22379</v>
      </c>
    </row>
    <row r="87" spans="1:28" ht="30" customHeight="1" x14ac:dyDescent="0.25">
      <c r="A87" s="676"/>
      <c r="B87" s="679"/>
      <c r="C87" s="589"/>
      <c r="D87" s="522"/>
      <c r="E87" s="592"/>
      <c r="F87" s="522"/>
      <c r="G87" s="19" t="s">
        <v>12</v>
      </c>
      <c r="H87" s="268">
        <f>J86</f>
        <v>5180</v>
      </c>
      <c r="I87" s="178" t="s">
        <v>69</v>
      </c>
      <c r="J87" s="69">
        <v>140000</v>
      </c>
      <c r="K87" s="33">
        <v>140000</v>
      </c>
      <c r="L87" s="33">
        <v>140000</v>
      </c>
      <c r="M87" s="34">
        <v>140000</v>
      </c>
      <c r="N87" s="314"/>
      <c r="O87" s="676"/>
      <c r="P87" s="679"/>
      <c r="Q87" s="748"/>
      <c r="R87" s="522"/>
      <c r="S87" s="592"/>
      <c r="T87" s="522"/>
      <c r="U87" s="19" t="s">
        <v>12</v>
      </c>
      <c r="V87" s="268">
        <f>X86</f>
        <v>5180</v>
      </c>
      <c r="W87" s="242" t="s">
        <v>69</v>
      </c>
      <c r="X87" s="69">
        <v>140000</v>
      </c>
      <c r="Y87" s="33">
        <v>140000</v>
      </c>
      <c r="Z87" s="468">
        <v>140000</v>
      </c>
      <c r="AA87" s="469">
        <v>140000</v>
      </c>
    </row>
    <row r="88" spans="1:28" ht="30" customHeight="1" x14ac:dyDescent="0.25">
      <c r="A88" s="676"/>
      <c r="B88" s="679"/>
      <c r="C88" s="589"/>
      <c r="D88" s="522"/>
      <c r="E88" s="592"/>
      <c r="F88" s="522"/>
      <c r="G88" s="19" t="s">
        <v>17</v>
      </c>
      <c r="H88" s="268">
        <f>K86</f>
        <v>5455.8</v>
      </c>
      <c r="I88" s="181" t="s">
        <v>46</v>
      </c>
      <c r="J88" s="91">
        <v>37</v>
      </c>
      <c r="K88" s="92">
        <v>38.97</v>
      </c>
      <c r="L88" s="92">
        <v>40.92</v>
      </c>
      <c r="M88" s="93">
        <v>42.96</v>
      </c>
      <c r="N88" s="314"/>
      <c r="O88" s="676"/>
      <c r="P88" s="679"/>
      <c r="Q88" s="748"/>
      <c r="R88" s="522"/>
      <c r="S88" s="592"/>
      <c r="T88" s="522"/>
      <c r="U88" s="19" t="s">
        <v>17</v>
      </c>
      <c r="V88" s="268">
        <f>Y86</f>
        <v>5455.8</v>
      </c>
      <c r="W88" s="243" t="s">
        <v>46</v>
      </c>
      <c r="X88" s="91">
        <v>37</v>
      </c>
      <c r="Y88" s="92">
        <v>38.97</v>
      </c>
      <c r="Z88" s="470">
        <v>40.92</v>
      </c>
      <c r="AA88" s="471">
        <v>42.96</v>
      </c>
    </row>
    <row r="89" spans="1:28" ht="30" customHeight="1" x14ac:dyDescent="0.25">
      <c r="A89" s="676"/>
      <c r="B89" s="679"/>
      <c r="C89" s="589"/>
      <c r="D89" s="522"/>
      <c r="E89" s="592"/>
      <c r="F89" s="522"/>
      <c r="G89" s="19" t="s">
        <v>18</v>
      </c>
      <c r="H89" s="268">
        <f>L86</f>
        <v>5728.8</v>
      </c>
      <c r="I89" s="181" t="s">
        <v>153</v>
      </c>
      <c r="J89" s="94">
        <v>1.4999999999999999E-2</v>
      </c>
      <c r="K89" s="95">
        <v>0.02</v>
      </c>
      <c r="L89" s="96">
        <v>2.5000000000000001E-2</v>
      </c>
      <c r="M89" s="194">
        <v>0.03</v>
      </c>
      <c r="N89" s="314"/>
      <c r="O89" s="676"/>
      <c r="P89" s="679"/>
      <c r="Q89" s="748"/>
      <c r="R89" s="522"/>
      <c r="S89" s="592"/>
      <c r="T89" s="522"/>
      <c r="U89" s="19" t="s">
        <v>18</v>
      </c>
      <c r="V89" s="268">
        <f>Z86</f>
        <v>5728.8</v>
      </c>
      <c r="W89" s="243" t="s">
        <v>153</v>
      </c>
      <c r="X89" s="94">
        <v>1.4999999999999999E-2</v>
      </c>
      <c r="Y89" s="95">
        <v>0.02</v>
      </c>
      <c r="Z89" s="472">
        <v>2.5000000000000001E-2</v>
      </c>
      <c r="AA89" s="473">
        <v>0.03</v>
      </c>
    </row>
    <row r="90" spans="1:28" ht="30" customHeight="1" thickBot="1" x14ac:dyDescent="0.3">
      <c r="A90" s="676"/>
      <c r="B90" s="679"/>
      <c r="C90" s="630"/>
      <c r="D90" s="523"/>
      <c r="E90" s="608"/>
      <c r="F90" s="523"/>
      <c r="G90" s="13" t="s">
        <v>19</v>
      </c>
      <c r="H90" s="269">
        <f>M86</f>
        <v>6014.4</v>
      </c>
      <c r="I90" s="195"/>
      <c r="J90" s="97"/>
      <c r="K90" s="98"/>
      <c r="L90" s="98"/>
      <c r="M90" s="99"/>
      <c r="N90" s="314"/>
      <c r="O90" s="676"/>
      <c r="P90" s="679"/>
      <c r="Q90" s="749"/>
      <c r="R90" s="523"/>
      <c r="S90" s="608"/>
      <c r="T90" s="523"/>
      <c r="U90" s="13" t="s">
        <v>19</v>
      </c>
      <c r="V90" s="269">
        <f>AA86</f>
        <v>6014.4</v>
      </c>
      <c r="W90" s="244"/>
      <c r="X90" s="97"/>
      <c r="Y90" s="98"/>
      <c r="Z90" s="98"/>
      <c r="AA90" s="99"/>
    </row>
    <row r="91" spans="1:28" ht="30" customHeight="1" x14ac:dyDescent="0.25">
      <c r="A91" s="676"/>
      <c r="B91" s="679"/>
      <c r="C91" s="588" t="s">
        <v>183</v>
      </c>
      <c r="D91" s="590" t="s">
        <v>38</v>
      </c>
      <c r="E91" s="590" t="s">
        <v>33</v>
      </c>
      <c r="F91" s="590" t="s">
        <v>3</v>
      </c>
      <c r="G91" s="186" t="s">
        <v>11</v>
      </c>
      <c r="H91" s="217">
        <f>H92+H93+H94+H95</f>
        <v>4193.5999999999995</v>
      </c>
      <c r="I91" s="112" t="s">
        <v>181</v>
      </c>
      <c r="J91" s="202">
        <v>1617.6</v>
      </c>
      <c r="K91" s="203">
        <v>891.6</v>
      </c>
      <c r="L91" s="203">
        <v>839.2</v>
      </c>
      <c r="M91" s="204">
        <v>845.2</v>
      </c>
      <c r="N91" s="314"/>
      <c r="O91" s="676"/>
      <c r="P91" s="679"/>
      <c r="Q91" s="711" t="s">
        <v>183</v>
      </c>
      <c r="R91" s="714" t="s">
        <v>208</v>
      </c>
      <c r="S91" s="590" t="s">
        <v>33</v>
      </c>
      <c r="T91" s="590" t="s">
        <v>3</v>
      </c>
      <c r="U91" s="186" t="s">
        <v>11</v>
      </c>
      <c r="V91" s="217">
        <f>V92+V93+V94+V95</f>
        <v>2509.1999999999998</v>
      </c>
      <c r="W91" s="239" t="s">
        <v>181</v>
      </c>
      <c r="X91" s="202">
        <v>1617.6</v>
      </c>
      <c r="Y91" s="203">
        <v>891.6</v>
      </c>
      <c r="Z91" s="439"/>
      <c r="AA91" s="448"/>
      <c r="AB91" s="226">
        <f>X91+Y91+Z91+AA91</f>
        <v>2509.1999999999998</v>
      </c>
    </row>
    <row r="92" spans="1:28" ht="30" customHeight="1" x14ac:dyDescent="0.25">
      <c r="A92" s="676"/>
      <c r="B92" s="679"/>
      <c r="C92" s="589"/>
      <c r="D92" s="522"/>
      <c r="E92" s="522"/>
      <c r="F92" s="522"/>
      <c r="G92" s="185" t="s">
        <v>12</v>
      </c>
      <c r="H92" s="265">
        <f>J91</f>
        <v>1617.6</v>
      </c>
      <c r="I92" s="622" t="s">
        <v>70</v>
      </c>
      <c r="J92" s="100">
        <v>2631</v>
      </c>
      <c r="K92" s="101">
        <v>1374</v>
      </c>
      <c r="L92" s="101">
        <v>1285</v>
      </c>
      <c r="M92" s="102">
        <v>1285</v>
      </c>
      <c r="N92" s="314"/>
      <c r="O92" s="676"/>
      <c r="P92" s="679"/>
      <c r="Q92" s="712"/>
      <c r="R92" s="715"/>
      <c r="S92" s="522"/>
      <c r="T92" s="522"/>
      <c r="U92" s="185" t="s">
        <v>12</v>
      </c>
      <c r="V92" s="265">
        <f>X91</f>
        <v>1617.6</v>
      </c>
      <c r="W92" s="750" t="s">
        <v>70</v>
      </c>
      <c r="X92" s="100">
        <v>2631</v>
      </c>
      <c r="Y92" s="101">
        <v>1374</v>
      </c>
      <c r="Z92" s="440"/>
      <c r="AA92" s="449"/>
    </row>
    <row r="93" spans="1:28" ht="30" customHeight="1" x14ac:dyDescent="0.25">
      <c r="A93" s="676"/>
      <c r="B93" s="679"/>
      <c r="C93" s="589"/>
      <c r="D93" s="522"/>
      <c r="E93" s="522"/>
      <c r="F93" s="522"/>
      <c r="G93" s="185" t="s">
        <v>17</v>
      </c>
      <c r="H93" s="265">
        <f>K91</f>
        <v>891.6</v>
      </c>
      <c r="I93" s="623"/>
      <c r="J93" s="103"/>
      <c r="K93" s="104"/>
      <c r="L93" s="104"/>
      <c r="M93" s="53"/>
      <c r="N93" s="314"/>
      <c r="O93" s="676"/>
      <c r="P93" s="679"/>
      <c r="Q93" s="712"/>
      <c r="R93" s="715"/>
      <c r="S93" s="522"/>
      <c r="T93" s="522"/>
      <c r="U93" s="185" t="s">
        <v>17</v>
      </c>
      <c r="V93" s="265">
        <f>Y91</f>
        <v>891.6</v>
      </c>
      <c r="W93" s="751"/>
      <c r="X93" s="103"/>
      <c r="Y93" s="104"/>
      <c r="Z93" s="441"/>
      <c r="AA93" s="450"/>
    </row>
    <row r="94" spans="1:28" ht="30" customHeight="1" x14ac:dyDescent="0.25">
      <c r="A94" s="676"/>
      <c r="B94" s="679"/>
      <c r="C94" s="589"/>
      <c r="D94" s="522"/>
      <c r="E94" s="522"/>
      <c r="F94" s="522"/>
      <c r="G94" s="185" t="s">
        <v>18</v>
      </c>
      <c r="H94" s="265">
        <f>L91</f>
        <v>839.2</v>
      </c>
      <c r="I94" s="141" t="s">
        <v>58</v>
      </c>
      <c r="J94" s="105">
        <f>J91/J92*1000</f>
        <v>614.82326111744578</v>
      </c>
      <c r="K94" s="106">
        <f>K91/K92*1000</f>
        <v>648.90829694323145</v>
      </c>
      <c r="L94" s="106">
        <f>L91/L92*1000</f>
        <v>653.07392996108945</v>
      </c>
      <c r="M94" s="107">
        <f>M91/M92*1000</f>
        <v>657.74319066147871</v>
      </c>
      <c r="N94" s="314"/>
      <c r="O94" s="676"/>
      <c r="P94" s="679"/>
      <c r="Q94" s="712"/>
      <c r="R94" s="715"/>
      <c r="S94" s="522"/>
      <c r="T94" s="522"/>
      <c r="U94" s="185"/>
      <c r="V94" s="265"/>
      <c r="W94" s="245" t="s">
        <v>58</v>
      </c>
      <c r="X94" s="105">
        <f>X91/X92*1000</f>
        <v>614.82326111744578</v>
      </c>
      <c r="Y94" s="106">
        <f>Y91/Y92*1000</f>
        <v>648.90829694323145</v>
      </c>
      <c r="Z94" s="442"/>
      <c r="AA94" s="451"/>
    </row>
    <row r="95" spans="1:28" ht="39.75" customHeight="1" thickBot="1" x14ac:dyDescent="0.3">
      <c r="A95" s="676"/>
      <c r="B95" s="679"/>
      <c r="C95" s="589"/>
      <c r="D95" s="522"/>
      <c r="E95" s="522"/>
      <c r="F95" s="522"/>
      <c r="G95" s="185" t="s">
        <v>19</v>
      </c>
      <c r="H95" s="265">
        <f>M91</f>
        <v>845.2</v>
      </c>
      <c r="I95" s="169" t="s">
        <v>154</v>
      </c>
      <c r="J95" s="170">
        <v>0.55000000000000004</v>
      </c>
      <c r="K95" s="171">
        <v>0.6</v>
      </c>
      <c r="L95" s="171">
        <v>0.65</v>
      </c>
      <c r="M95" s="59">
        <v>0.7</v>
      </c>
      <c r="N95" s="314"/>
      <c r="O95" s="676"/>
      <c r="P95" s="679"/>
      <c r="Q95" s="712"/>
      <c r="R95" s="715"/>
      <c r="S95" s="522"/>
      <c r="T95" s="522"/>
      <c r="U95" s="185"/>
      <c r="V95" s="265"/>
      <c r="W95" s="246" t="s">
        <v>154</v>
      </c>
      <c r="X95" s="170">
        <v>0.55000000000000004</v>
      </c>
      <c r="Y95" s="171">
        <v>0.6</v>
      </c>
      <c r="Z95" s="452"/>
      <c r="AA95" s="453"/>
    </row>
    <row r="96" spans="1:28" ht="22.5" customHeight="1" x14ac:dyDescent="0.25">
      <c r="A96" s="676"/>
      <c r="B96" s="679"/>
      <c r="C96" s="588" t="s">
        <v>185</v>
      </c>
      <c r="D96" s="531" t="s">
        <v>38</v>
      </c>
      <c r="E96" s="531" t="s">
        <v>33</v>
      </c>
      <c r="F96" s="527" t="s">
        <v>3</v>
      </c>
      <c r="G96" s="186" t="s">
        <v>11</v>
      </c>
      <c r="H96" s="205">
        <f>H97+H98+H99+H100</f>
        <v>27281.759999999998</v>
      </c>
      <c r="I96" s="160" t="s">
        <v>181</v>
      </c>
      <c r="J96" s="76">
        <v>5530.4</v>
      </c>
      <c r="K96" s="86">
        <v>6353</v>
      </c>
      <c r="L96" s="86">
        <v>7226.63</v>
      </c>
      <c r="M96" s="87">
        <v>8171.73</v>
      </c>
      <c r="N96" s="314"/>
      <c r="O96" s="676"/>
      <c r="P96" s="679"/>
      <c r="Q96" s="711" t="s">
        <v>185</v>
      </c>
      <c r="R96" s="708" t="s">
        <v>208</v>
      </c>
      <c r="S96" s="531" t="s">
        <v>33</v>
      </c>
      <c r="T96" s="527" t="s">
        <v>3</v>
      </c>
      <c r="U96" s="186" t="s">
        <v>11</v>
      </c>
      <c r="V96" s="205">
        <f>V97+V98+V99+V100</f>
        <v>11883.4</v>
      </c>
      <c r="W96" s="233" t="s">
        <v>181</v>
      </c>
      <c r="X96" s="76">
        <v>5530.4</v>
      </c>
      <c r="Y96" s="86">
        <v>6353</v>
      </c>
      <c r="Z96" s="336"/>
      <c r="AA96" s="337"/>
      <c r="AB96" s="226">
        <f>X96+Y96+Z96+AA96</f>
        <v>11883.4</v>
      </c>
    </row>
    <row r="97" spans="1:28" ht="42" customHeight="1" x14ac:dyDescent="0.25">
      <c r="A97" s="676"/>
      <c r="B97" s="679"/>
      <c r="C97" s="589"/>
      <c r="D97" s="548"/>
      <c r="E97" s="548"/>
      <c r="F97" s="528"/>
      <c r="G97" s="185" t="s">
        <v>12</v>
      </c>
      <c r="H97" s="262">
        <f>J96</f>
        <v>5530.4</v>
      </c>
      <c r="I97" s="60" t="s">
        <v>71</v>
      </c>
      <c r="J97" s="32">
        <v>17938</v>
      </c>
      <c r="K97" s="33">
        <v>19569</v>
      </c>
      <c r="L97" s="33">
        <v>21200</v>
      </c>
      <c r="M97" s="34">
        <v>22831</v>
      </c>
      <c r="N97" s="314"/>
      <c r="O97" s="676"/>
      <c r="P97" s="679"/>
      <c r="Q97" s="712"/>
      <c r="R97" s="709"/>
      <c r="S97" s="548"/>
      <c r="T97" s="528"/>
      <c r="U97" s="185" t="s">
        <v>12</v>
      </c>
      <c r="V97" s="262">
        <f>X96</f>
        <v>5530.4</v>
      </c>
      <c r="W97" s="235" t="s">
        <v>71</v>
      </c>
      <c r="X97" s="32">
        <v>17938</v>
      </c>
      <c r="Y97" s="33">
        <v>19569</v>
      </c>
      <c r="Z97" s="443"/>
      <c r="AA97" s="445"/>
    </row>
    <row r="98" spans="1:28" ht="41.25" customHeight="1" x14ac:dyDescent="0.25">
      <c r="A98" s="676"/>
      <c r="B98" s="679"/>
      <c r="C98" s="589"/>
      <c r="D98" s="548"/>
      <c r="E98" s="548"/>
      <c r="F98" s="528"/>
      <c r="G98" s="185" t="s">
        <v>17</v>
      </c>
      <c r="H98" s="262">
        <f>K96</f>
        <v>6353</v>
      </c>
      <c r="I98" s="188" t="s">
        <v>124</v>
      </c>
      <c r="J98" s="12">
        <f>J96/J97*1000</f>
        <v>308.30638867209274</v>
      </c>
      <c r="K98" s="15">
        <f>J98*105.3%</f>
        <v>324.64662727171361</v>
      </c>
      <c r="L98" s="15">
        <f>K98*105%</f>
        <v>340.87895863529928</v>
      </c>
      <c r="M98" s="56">
        <f>L98*105%</f>
        <v>357.92290656706427</v>
      </c>
      <c r="N98" s="314"/>
      <c r="O98" s="676"/>
      <c r="P98" s="679"/>
      <c r="Q98" s="712"/>
      <c r="R98" s="709"/>
      <c r="S98" s="548"/>
      <c r="T98" s="528"/>
      <c r="U98" s="185" t="s">
        <v>17</v>
      </c>
      <c r="V98" s="262">
        <f>Y96</f>
        <v>6353</v>
      </c>
      <c r="W98" s="237" t="s">
        <v>124</v>
      </c>
      <c r="X98" s="12">
        <f>X96/X97*1000</f>
        <v>308.30638867209274</v>
      </c>
      <c r="Y98" s="15">
        <f>X98*105.3%</f>
        <v>324.64662727171361</v>
      </c>
      <c r="Z98" s="444"/>
      <c r="AA98" s="454"/>
    </row>
    <row r="99" spans="1:28" ht="18" customHeight="1" x14ac:dyDescent="0.25">
      <c r="A99" s="676"/>
      <c r="B99" s="679"/>
      <c r="C99" s="589"/>
      <c r="D99" s="548"/>
      <c r="E99" s="548"/>
      <c r="F99" s="528"/>
      <c r="G99" s="185" t="s">
        <v>18</v>
      </c>
      <c r="H99" s="262">
        <f>L96</f>
        <v>7226.63</v>
      </c>
      <c r="I99" s="624" t="s">
        <v>186</v>
      </c>
      <c r="J99" s="108">
        <v>0.55000000000000004</v>
      </c>
      <c r="K99" s="95">
        <v>0.6</v>
      </c>
      <c r="L99" s="95">
        <v>0.65</v>
      </c>
      <c r="M99" s="194">
        <v>0.7</v>
      </c>
      <c r="N99" s="314"/>
      <c r="O99" s="676"/>
      <c r="P99" s="679"/>
      <c r="Q99" s="712"/>
      <c r="R99" s="709"/>
      <c r="S99" s="548"/>
      <c r="T99" s="528"/>
      <c r="U99" s="185"/>
      <c r="V99" s="262"/>
      <c r="W99" s="741" t="s">
        <v>186</v>
      </c>
      <c r="X99" s="108">
        <v>0.55000000000000004</v>
      </c>
      <c r="Y99" s="95">
        <v>0.6</v>
      </c>
      <c r="Z99" s="446"/>
      <c r="AA99" s="447"/>
    </row>
    <row r="100" spans="1:28" ht="18.75" customHeight="1" thickBot="1" x14ac:dyDescent="0.3">
      <c r="A100" s="676"/>
      <c r="B100" s="679"/>
      <c r="C100" s="609"/>
      <c r="D100" s="551"/>
      <c r="E100" s="551"/>
      <c r="F100" s="574"/>
      <c r="G100" s="189" t="s">
        <v>19</v>
      </c>
      <c r="H100" s="261">
        <f>M96</f>
        <v>8171.73</v>
      </c>
      <c r="I100" s="625"/>
      <c r="J100" s="109"/>
      <c r="K100" s="110"/>
      <c r="L100" s="110"/>
      <c r="M100" s="111"/>
      <c r="N100" s="314"/>
      <c r="O100" s="676"/>
      <c r="P100" s="679"/>
      <c r="Q100" s="713"/>
      <c r="R100" s="752"/>
      <c r="S100" s="551"/>
      <c r="T100" s="574"/>
      <c r="U100" s="189"/>
      <c r="V100" s="261"/>
      <c r="W100" s="742"/>
      <c r="X100" s="109"/>
      <c r="Y100" s="110"/>
      <c r="Z100" s="455"/>
      <c r="AA100" s="456"/>
    </row>
    <row r="101" spans="1:28" ht="39.75" customHeight="1" x14ac:dyDescent="0.25">
      <c r="A101" s="676"/>
      <c r="B101" s="679"/>
      <c r="C101" s="606" t="s">
        <v>47</v>
      </c>
      <c r="D101" s="591" t="s">
        <v>38</v>
      </c>
      <c r="E101" s="590" t="s">
        <v>33</v>
      </c>
      <c r="F101" s="591" t="s">
        <v>3</v>
      </c>
      <c r="G101" s="186" t="s">
        <v>11</v>
      </c>
      <c r="H101" s="217">
        <f>H102+H103+H104+H105</f>
        <v>972.3</v>
      </c>
      <c r="I101" s="112" t="s">
        <v>181</v>
      </c>
      <c r="J101" s="85">
        <v>225.1</v>
      </c>
      <c r="K101" s="86">
        <v>237</v>
      </c>
      <c r="L101" s="86">
        <v>248.9</v>
      </c>
      <c r="M101" s="42">
        <v>261.3</v>
      </c>
      <c r="N101" s="314"/>
      <c r="O101" s="676"/>
      <c r="P101" s="679"/>
      <c r="Q101" s="728" t="s">
        <v>47</v>
      </c>
      <c r="R101" s="731" t="s">
        <v>208</v>
      </c>
      <c r="S101" s="590" t="s">
        <v>33</v>
      </c>
      <c r="T101" s="591" t="s">
        <v>3</v>
      </c>
      <c r="U101" s="186" t="s">
        <v>11</v>
      </c>
      <c r="V101" s="217">
        <f>V102+V103+V104+V105</f>
        <v>462.1</v>
      </c>
      <c r="W101" s="239" t="s">
        <v>181</v>
      </c>
      <c r="X101" s="85">
        <v>225.1</v>
      </c>
      <c r="Y101" s="86">
        <v>237</v>
      </c>
      <c r="Z101" s="322"/>
      <c r="AA101" s="317"/>
      <c r="AB101" s="226">
        <f>X101+Y101+Z101+AA101</f>
        <v>462.1</v>
      </c>
    </row>
    <row r="102" spans="1:28" ht="39.75" customHeight="1" x14ac:dyDescent="0.25">
      <c r="A102" s="676"/>
      <c r="B102" s="679"/>
      <c r="C102" s="558"/>
      <c r="D102" s="592"/>
      <c r="E102" s="522"/>
      <c r="F102" s="592"/>
      <c r="G102" s="185" t="s">
        <v>12</v>
      </c>
      <c r="H102" s="265">
        <f>J101</f>
        <v>225.1</v>
      </c>
      <c r="I102" s="178" t="s">
        <v>125</v>
      </c>
      <c r="J102" s="69">
        <v>20100</v>
      </c>
      <c r="K102" s="33">
        <v>20100</v>
      </c>
      <c r="L102" s="33">
        <v>20100</v>
      </c>
      <c r="M102" s="34">
        <v>20100</v>
      </c>
      <c r="N102" s="314"/>
      <c r="O102" s="676"/>
      <c r="P102" s="679"/>
      <c r="Q102" s="729"/>
      <c r="R102" s="732"/>
      <c r="S102" s="522"/>
      <c r="T102" s="592"/>
      <c r="U102" s="185" t="s">
        <v>12</v>
      </c>
      <c r="V102" s="265">
        <f>X101</f>
        <v>225.1</v>
      </c>
      <c r="W102" s="242" t="s">
        <v>125</v>
      </c>
      <c r="X102" s="69">
        <v>20100</v>
      </c>
      <c r="Y102" s="33">
        <v>20100</v>
      </c>
      <c r="Z102" s="318"/>
      <c r="AA102" s="319"/>
    </row>
    <row r="103" spans="1:28" ht="39.75" customHeight="1" x14ac:dyDescent="0.25">
      <c r="A103" s="676"/>
      <c r="B103" s="679"/>
      <c r="C103" s="558"/>
      <c r="D103" s="592"/>
      <c r="E103" s="522"/>
      <c r="F103" s="592"/>
      <c r="G103" s="185" t="s">
        <v>17</v>
      </c>
      <c r="H103" s="265">
        <f>K101</f>
        <v>237</v>
      </c>
      <c r="I103" s="181" t="s">
        <v>48</v>
      </c>
      <c r="J103" s="113">
        <f>J101/J102*1000</f>
        <v>11.199004975124378</v>
      </c>
      <c r="K103" s="65">
        <f>K101/K102*1000</f>
        <v>11.791044776119403</v>
      </c>
      <c r="L103" s="65">
        <f>L101/L102*1000</f>
        <v>12.383084577114428</v>
      </c>
      <c r="M103" s="66">
        <f>M101/M102*1000</f>
        <v>13.000000000000002</v>
      </c>
      <c r="N103" s="314"/>
      <c r="O103" s="676"/>
      <c r="P103" s="679"/>
      <c r="Q103" s="729"/>
      <c r="R103" s="732"/>
      <c r="S103" s="522"/>
      <c r="T103" s="592"/>
      <c r="U103" s="185" t="s">
        <v>17</v>
      </c>
      <c r="V103" s="265">
        <f>Y101</f>
        <v>237</v>
      </c>
      <c r="W103" s="243" t="s">
        <v>48</v>
      </c>
      <c r="X103" s="113">
        <f>X101/X102*1000</f>
        <v>11.199004975124378</v>
      </c>
      <c r="Y103" s="65">
        <f>Y101/Y102*1000</f>
        <v>11.791044776119403</v>
      </c>
      <c r="Z103" s="328"/>
      <c r="AA103" s="329"/>
    </row>
    <row r="104" spans="1:28" ht="39.75" customHeight="1" x14ac:dyDescent="0.25">
      <c r="A104" s="676"/>
      <c r="B104" s="679"/>
      <c r="C104" s="558"/>
      <c r="D104" s="592"/>
      <c r="E104" s="522"/>
      <c r="F104" s="592"/>
      <c r="G104" s="185" t="s">
        <v>18</v>
      </c>
      <c r="H104" s="265">
        <f>L101</f>
        <v>248.9</v>
      </c>
      <c r="I104" s="181" t="s">
        <v>155</v>
      </c>
      <c r="J104" s="114" t="s">
        <v>49</v>
      </c>
      <c r="K104" s="95" t="s">
        <v>50</v>
      </c>
      <c r="L104" s="95" t="s">
        <v>31</v>
      </c>
      <c r="M104" s="194" t="s">
        <v>51</v>
      </c>
      <c r="N104" s="314"/>
      <c r="O104" s="676"/>
      <c r="P104" s="679"/>
      <c r="Q104" s="729"/>
      <c r="R104" s="732"/>
      <c r="S104" s="522"/>
      <c r="T104" s="592"/>
      <c r="U104" s="185"/>
      <c r="V104" s="265"/>
      <c r="W104" s="243" t="s">
        <v>155</v>
      </c>
      <c r="X104" s="114" t="s">
        <v>49</v>
      </c>
      <c r="Y104" s="95" t="s">
        <v>50</v>
      </c>
      <c r="Z104" s="330"/>
      <c r="AA104" s="331"/>
    </row>
    <row r="105" spans="1:28" ht="39.75" customHeight="1" thickBot="1" x14ac:dyDescent="0.3">
      <c r="A105" s="676"/>
      <c r="B105" s="679"/>
      <c r="C105" s="607"/>
      <c r="D105" s="608"/>
      <c r="E105" s="621"/>
      <c r="F105" s="608"/>
      <c r="G105" s="189" t="s">
        <v>19</v>
      </c>
      <c r="H105" s="270">
        <f>M101</f>
        <v>261.3</v>
      </c>
      <c r="I105" s="115"/>
      <c r="J105" s="197"/>
      <c r="K105" s="147"/>
      <c r="L105" s="147"/>
      <c r="M105" s="299"/>
      <c r="N105" s="314"/>
      <c r="O105" s="676"/>
      <c r="P105" s="679"/>
      <c r="Q105" s="730"/>
      <c r="R105" s="733"/>
      <c r="S105" s="621"/>
      <c r="T105" s="608"/>
      <c r="U105" s="189"/>
      <c r="V105" s="270"/>
      <c r="W105" s="248"/>
      <c r="X105" s="116"/>
      <c r="Y105" s="110"/>
      <c r="Z105" s="110"/>
      <c r="AA105" s="117"/>
    </row>
    <row r="106" spans="1:28" ht="39.75" customHeight="1" x14ac:dyDescent="0.25">
      <c r="A106" s="676"/>
      <c r="B106" s="679"/>
      <c r="C106" s="606" t="s">
        <v>79</v>
      </c>
      <c r="D106" s="617" t="s">
        <v>38</v>
      </c>
      <c r="E106" s="590" t="s">
        <v>33</v>
      </c>
      <c r="F106" s="617" t="s">
        <v>3</v>
      </c>
      <c r="G106" s="186" t="s">
        <v>11</v>
      </c>
      <c r="H106" s="205">
        <f>H107+H108+H109+H110</f>
        <v>10891.58</v>
      </c>
      <c r="I106" s="160" t="s">
        <v>181</v>
      </c>
      <c r="J106" s="76">
        <v>2521.4</v>
      </c>
      <c r="K106" s="86">
        <v>2655.1</v>
      </c>
      <c r="L106" s="86">
        <v>2787.84</v>
      </c>
      <c r="M106" s="87">
        <v>2927.24</v>
      </c>
      <c r="N106" s="314"/>
      <c r="O106" s="676"/>
      <c r="P106" s="679"/>
      <c r="Q106" s="728" t="s">
        <v>79</v>
      </c>
      <c r="R106" s="753" t="s">
        <v>208</v>
      </c>
      <c r="S106" s="590" t="s">
        <v>33</v>
      </c>
      <c r="T106" s="617" t="s">
        <v>3</v>
      </c>
      <c r="U106" s="186" t="s">
        <v>11</v>
      </c>
      <c r="V106" s="205">
        <f>V107+V108+V109+V110</f>
        <v>5176.5</v>
      </c>
      <c r="W106" s="233" t="s">
        <v>181</v>
      </c>
      <c r="X106" s="76">
        <v>2521.4</v>
      </c>
      <c r="Y106" s="76">
        <v>2655.1</v>
      </c>
      <c r="Z106" s="335"/>
      <c r="AA106" s="462"/>
      <c r="AB106" s="226">
        <f>X106+Y106+Z106+AA106</f>
        <v>5176.5</v>
      </c>
    </row>
    <row r="107" spans="1:28" ht="39.75" customHeight="1" x14ac:dyDescent="0.25">
      <c r="A107" s="676"/>
      <c r="B107" s="679"/>
      <c r="C107" s="558"/>
      <c r="D107" s="592"/>
      <c r="E107" s="522"/>
      <c r="F107" s="592"/>
      <c r="G107" s="185" t="s">
        <v>12</v>
      </c>
      <c r="H107" s="262">
        <f>J106</f>
        <v>2521.4</v>
      </c>
      <c r="I107" s="60" t="s">
        <v>69</v>
      </c>
      <c r="J107" s="32">
        <v>45122</v>
      </c>
      <c r="K107" s="33">
        <v>45122</v>
      </c>
      <c r="L107" s="33">
        <v>45122</v>
      </c>
      <c r="M107" s="49">
        <v>45122</v>
      </c>
      <c r="N107" s="314"/>
      <c r="O107" s="676"/>
      <c r="P107" s="679"/>
      <c r="Q107" s="729"/>
      <c r="R107" s="732"/>
      <c r="S107" s="522"/>
      <c r="T107" s="592"/>
      <c r="U107" s="185" t="s">
        <v>12</v>
      </c>
      <c r="V107" s="262">
        <f>X106</f>
        <v>2521.4</v>
      </c>
      <c r="W107" s="249" t="s">
        <v>69</v>
      </c>
      <c r="X107" s="32">
        <v>45122</v>
      </c>
      <c r="Y107" s="33">
        <v>45122</v>
      </c>
      <c r="Z107" s="443"/>
      <c r="AA107" s="463"/>
    </row>
    <row r="108" spans="1:28" ht="39.75" customHeight="1" x14ac:dyDescent="0.25">
      <c r="A108" s="676"/>
      <c r="B108" s="679"/>
      <c r="C108" s="558"/>
      <c r="D108" s="592"/>
      <c r="E108" s="522"/>
      <c r="F108" s="592"/>
      <c r="G108" s="185" t="s">
        <v>17</v>
      </c>
      <c r="H108" s="262">
        <f>K106</f>
        <v>2655.1</v>
      </c>
      <c r="I108" s="60" t="s">
        <v>72</v>
      </c>
      <c r="J108" s="32">
        <v>63036</v>
      </c>
      <c r="K108" s="33">
        <v>63036</v>
      </c>
      <c r="L108" s="33">
        <v>63036</v>
      </c>
      <c r="M108" s="49">
        <v>63036</v>
      </c>
      <c r="N108" s="314"/>
      <c r="O108" s="676"/>
      <c r="P108" s="679"/>
      <c r="Q108" s="729"/>
      <c r="R108" s="732"/>
      <c r="S108" s="522"/>
      <c r="T108" s="592"/>
      <c r="U108" s="185" t="s">
        <v>17</v>
      </c>
      <c r="V108" s="262">
        <f>Y106</f>
        <v>2655.1</v>
      </c>
      <c r="W108" s="249" t="s">
        <v>72</v>
      </c>
      <c r="X108" s="32">
        <v>63036</v>
      </c>
      <c r="Y108" s="33">
        <v>63036</v>
      </c>
      <c r="Z108" s="443"/>
      <c r="AA108" s="463"/>
    </row>
    <row r="109" spans="1:28" ht="39.75" customHeight="1" x14ac:dyDescent="0.25">
      <c r="A109" s="676"/>
      <c r="B109" s="679"/>
      <c r="C109" s="558"/>
      <c r="D109" s="592"/>
      <c r="E109" s="522"/>
      <c r="F109" s="592"/>
      <c r="G109" s="118" t="s">
        <v>18</v>
      </c>
      <c r="H109" s="271">
        <f>L106</f>
        <v>2787.84</v>
      </c>
      <c r="I109" s="188" t="s">
        <v>126</v>
      </c>
      <c r="J109" s="35">
        <v>40</v>
      </c>
      <c r="K109" s="36">
        <f>J109*105.3%</f>
        <v>42.12</v>
      </c>
      <c r="L109" s="36">
        <f>K109*105%</f>
        <v>44.225999999999999</v>
      </c>
      <c r="M109" s="72">
        <f>L109*105%</f>
        <v>46.4373</v>
      </c>
      <c r="N109" s="314"/>
      <c r="O109" s="676"/>
      <c r="P109" s="679"/>
      <c r="Q109" s="729"/>
      <c r="R109" s="732"/>
      <c r="S109" s="522"/>
      <c r="T109" s="592"/>
      <c r="U109" s="118"/>
      <c r="V109" s="271"/>
      <c r="W109" s="247" t="s">
        <v>126</v>
      </c>
      <c r="X109" s="155">
        <v>40</v>
      </c>
      <c r="Y109" s="119">
        <f>X109*105.3%</f>
        <v>42.12</v>
      </c>
      <c r="Z109" s="464"/>
      <c r="AA109" s="465"/>
    </row>
    <row r="110" spans="1:28" ht="39.75" customHeight="1" thickBot="1" x14ac:dyDescent="0.3">
      <c r="A110" s="676"/>
      <c r="B110" s="679"/>
      <c r="C110" s="558"/>
      <c r="D110" s="592"/>
      <c r="E110" s="522"/>
      <c r="F110" s="592"/>
      <c r="G110" s="120" t="s">
        <v>19</v>
      </c>
      <c r="H110" s="272">
        <f>M106</f>
        <v>2927.24</v>
      </c>
      <c r="I110" s="188" t="s">
        <v>156</v>
      </c>
      <c r="J110" s="150">
        <v>0.15</v>
      </c>
      <c r="K110" s="151">
        <v>0.15</v>
      </c>
      <c r="L110" s="151">
        <v>0.15</v>
      </c>
      <c r="M110" s="59">
        <v>0.15</v>
      </c>
      <c r="N110" s="314"/>
      <c r="O110" s="676"/>
      <c r="P110" s="679"/>
      <c r="Q110" s="729"/>
      <c r="R110" s="732"/>
      <c r="S110" s="522"/>
      <c r="T110" s="592"/>
      <c r="U110" s="120"/>
      <c r="V110" s="272"/>
      <c r="W110" s="247" t="s">
        <v>156</v>
      </c>
      <c r="X110" s="108">
        <v>0.15</v>
      </c>
      <c r="Y110" s="95">
        <v>0.15</v>
      </c>
      <c r="Z110" s="446"/>
      <c r="AA110" s="466"/>
    </row>
    <row r="111" spans="1:28" s="7" customFormat="1" ht="39.75" customHeight="1" x14ac:dyDescent="0.25">
      <c r="A111" s="676"/>
      <c r="B111" s="679"/>
      <c r="C111" s="588" t="s">
        <v>91</v>
      </c>
      <c r="D111" s="590" t="s">
        <v>38</v>
      </c>
      <c r="E111" s="591" t="s">
        <v>33</v>
      </c>
      <c r="F111" s="590" t="s">
        <v>3</v>
      </c>
      <c r="G111" s="186" t="s">
        <v>11</v>
      </c>
      <c r="H111" s="217">
        <f>H112+H113+H114+H115</f>
        <v>15420.88</v>
      </c>
      <c r="I111" s="112" t="s">
        <v>181</v>
      </c>
      <c r="J111" s="208">
        <v>3570</v>
      </c>
      <c r="K111" s="209">
        <v>3759.2099999999996</v>
      </c>
      <c r="L111" s="209">
        <v>3947.17</v>
      </c>
      <c r="M111" s="300">
        <v>4144.5</v>
      </c>
      <c r="N111" s="314"/>
      <c r="O111" s="676"/>
      <c r="P111" s="679"/>
      <c r="Q111" s="588" t="s">
        <v>91</v>
      </c>
      <c r="R111" s="590" t="s">
        <v>38</v>
      </c>
      <c r="S111" s="591" t="s">
        <v>33</v>
      </c>
      <c r="T111" s="590" t="s">
        <v>3</v>
      </c>
      <c r="U111" s="186" t="s">
        <v>11</v>
      </c>
      <c r="V111" s="217">
        <f>V112+V113+V114+V115</f>
        <v>15420.88</v>
      </c>
      <c r="W111" s="239" t="s">
        <v>181</v>
      </c>
      <c r="X111" s="85">
        <v>3570</v>
      </c>
      <c r="Y111" s="86">
        <v>3759.2099999999996</v>
      </c>
      <c r="Z111" s="86">
        <v>3947.17</v>
      </c>
      <c r="AA111" s="42">
        <v>4144.5</v>
      </c>
      <c r="AB111" s="226">
        <f>X111+Y111+Z111+AA111</f>
        <v>15420.88</v>
      </c>
    </row>
    <row r="112" spans="1:28" s="7" customFormat="1" ht="39.75" customHeight="1" x14ac:dyDescent="0.25">
      <c r="A112" s="676"/>
      <c r="B112" s="679"/>
      <c r="C112" s="589"/>
      <c r="D112" s="522"/>
      <c r="E112" s="592"/>
      <c r="F112" s="522"/>
      <c r="G112" s="185" t="s">
        <v>12</v>
      </c>
      <c r="H112" s="265">
        <f>J111</f>
        <v>3570</v>
      </c>
      <c r="I112" s="178" t="s">
        <v>158</v>
      </c>
      <c r="J112" s="69">
        <v>85000</v>
      </c>
      <c r="K112" s="33">
        <v>85000</v>
      </c>
      <c r="L112" s="33">
        <v>85000</v>
      </c>
      <c r="M112" s="49">
        <v>85000</v>
      </c>
      <c r="N112" s="314"/>
      <c r="O112" s="676"/>
      <c r="P112" s="679"/>
      <c r="Q112" s="589"/>
      <c r="R112" s="522"/>
      <c r="S112" s="592"/>
      <c r="T112" s="522"/>
      <c r="U112" s="185" t="s">
        <v>12</v>
      </c>
      <c r="V112" s="265">
        <f>X111</f>
        <v>3570</v>
      </c>
      <c r="W112" s="242" t="s">
        <v>158</v>
      </c>
      <c r="X112" s="69">
        <v>85000</v>
      </c>
      <c r="Y112" s="33">
        <v>85000</v>
      </c>
      <c r="Z112" s="33">
        <v>85000</v>
      </c>
      <c r="AA112" s="49">
        <v>85000</v>
      </c>
    </row>
    <row r="113" spans="1:28" s="7" customFormat="1" ht="39.75" customHeight="1" x14ac:dyDescent="0.25">
      <c r="A113" s="676"/>
      <c r="B113" s="679"/>
      <c r="C113" s="589"/>
      <c r="D113" s="522"/>
      <c r="E113" s="592"/>
      <c r="F113" s="522"/>
      <c r="G113" s="185" t="s">
        <v>17</v>
      </c>
      <c r="H113" s="265">
        <f>K111</f>
        <v>3759.2099999999996</v>
      </c>
      <c r="I113" s="181" t="s">
        <v>127</v>
      </c>
      <c r="J113" s="113">
        <f>J111/J112*1000</f>
        <v>42</v>
      </c>
      <c r="K113" s="65">
        <f>K111/K112*1000</f>
        <v>44.225999999999992</v>
      </c>
      <c r="L113" s="65">
        <f>L111/L112*1000</f>
        <v>46.437294117647063</v>
      </c>
      <c r="M113" s="66">
        <f>M111/M112*1000</f>
        <v>48.758823529411764</v>
      </c>
      <c r="N113" s="314"/>
      <c r="O113" s="676"/>
      <c r="P113" s="679"/>
      <c r="Q113" s="589"/>
      <c r="R113" s="522"/>
      <c r="S113" s="592"/>
      <c r="T113" s="522"/>
      <c r="U113" s="185" t="s">
        <v>17</v>
      </c>
      <c r="V113" s="265">
        <f>Y111</f>
        <v>3759.2099999999996</v>
      </c>
      <c r="W113" s="243" t="s">
        <v>127</v>
      </c>
      <c r="X113" s="113">
        <f>X111/X112*1000</f>
        <v>42</v>
      </c>
      <c r="Y113" s="65">
        <f>Y111/Y112*1000</f>
        <v>44.225999999999992</v>
      </c>
      <c r="Z113" s="65">
        <f>Z111/Z112*1000</f>
        <v>46.437294117647063</v>
      </c>
      <c r="AA113" s="66">
        <f>AA111/AA112*1000</f>
        <v>48.758823529411764</v>
      </c>
    </row>
    <row r="114" spans="1:28" s="7" customFormat="1" ht="39.75" customHeight="1" x14ac:dyDescent="0.25">
      <c r="A114" s="676"/>
      <c r="B114" s="679"/>
      <c r="C114" s="589"/>
      <c r="D114" s="522"/>
      <c r="E114" s="592"/>
      <c r="F114" s="522"/>
      <c r="G114" s="120" t="s">
        <v>18</v>
      </c>
      <c r="H114" s="265">
        <f>L111</f>
        <v>3947.17</v>
      </c>
      <c r="I114" s="181" t="s">
        <v>62</v>
      </c>
      <c r="J114" s="94">
        <v>1.6E-2</v>
      </c>
      <c r="K114" s="96">
        <v>1.6E-2</v>
      </c>
      <c r="L114" s="96">
        <v>1.6E-2</v>
      </c>
      <c r="M114" s="121">
        <v>1.6E-2</v>
      </c>
      <c r="N114" s="314"/>
      <c r="O114" s="676"/>
      <c r="P114" s="679"/>
      <c r="Q114" s="589"/>
      <c r="R114" s="522"/>
      <c r="S114" s="592"/>
      <c r="T114" s="522"/>
      <c r="U114" s="120" t="s">
        <v>18</v>
      </c>
      <c r="V114" s="265">
        <f>Z111</f>
        <v>3947.17</v>
      </c>
      <c r="W114" s="243" t="s">
        <v>62</v>
      </c>
      <c r="X114" s="94">
        <v>1.6E-2</v>
      </c>
      <c r="Y114" s="96">
        <v>1.6E-2</v>
      </c>
      <c r="Z114" s="96">
        <v>1.6E-2</v>
      </c>
      <c r="AA114" s="121">
        <v>1.6E-2</v>
      </c>
    </row>
    <row r="115" spans="1:28" s="7" customFormat="1" ht="39.75" customHeight="1" thickBot="1" x14ac:dyDescent="0.3">
      <c r="A115" s="676"/>
      <c r="B115" s="679"/>
      <c r="C115" s="609"/>
      <c r="D115" s="523"/>
      <c r="E115" s="608"/>
      <c r="F115" s="523"/>
      <c r="G115" s="120" t="s">
        <v>19</v>
      </c>
      <c r="H115" s="273">
        <f>M111</f>
        <v>4144.5</v>
      </c>
      <c r="I115" s="115"/>
      <c r="J115" s="116"/>
      <c r="K115" s="110"/>
      <c r="L115" s="110"/>
      <c r="M115" s="99"/>
      <c r="N115" s="314"/>
      <c r="O115" s="676"/>
      <c r="P115" s="679"/>
      <c r="Q115" s="609"/>
      <c r="R115" s="523"/>
      <c r="S115" s="608"/>
      <c r="T115" s="523"/>
      <c r="U115" s="120" t="s">
        <v>19</v>
      </c>
      <c r="V115" s="273">
        <f>AA111</f>
        <v>4144.5</v>
      </c>
      <c r="W115" s="248"/>
      <c r="X115" s="116"/>
      <c r="Y115" s="110"/>
      <c r="Z115" s="110"/>
      <c r="AA115" s="99"/>
    </row>
    <row r="116" spans="1:28" s="8" customFormat="1" ht="39.75" customHeight="1" x14ac:dyDescent="0.25">
      <c r="A116" s="676"/>
      <c r="B116" s="679"/>
      <c r="C116" s="616" t="s">
        <v>92</v>
      </c>
      <c r="D116" s="590" t="s">
        <v>38</v>
      </c>
      <c r="E116" s="617" t="s">
        <v>33</v>
      </c>
      <c r="F116" s="618" t="s">
        <v>3</v>
      </c>
      <c r="G116" s="67" t="s">
        <v>11</v>
      </c>
      <c r="H116" s="205">
        <f>H117+H118+H119+H120</f>
        <v>16522.400000000001</v>
      </c>
      <c r="I116" s="112" t="s">
        <v>181</v>
      </c>
      <c r="J116" s="76">
        <v>3825</v>
      </c>
      <c r="K116" s="86">
        <v>4027.7</v>
      </c>
      <c r="L116" s="86">
        <v>4229.1000000000004</v>
      </c>
      <c r="M116" s="42">
        <v>4440.6000000000004</v>
      </c>
      <c r="N116" s="314"/>
      <c r="O116" s="676"/>
      <c r="P116" s="679"/>
      <c r="Q116" s="616" t="s">
        <v>92</v>
      </c>
      <c r="R116" s="590" t="s">
        <v>38</v>
      </c>
      <c r="S116" s="617" t="s">
        <v>33</v>
      </c>
      <c r="T116" s="618" t="s">
        <v>3</v>
      </c>
      <c r="U116" s="67" t="s">
        <v>11</v>
      </c>
      <c r="V116" s="205">
        <f>V117+V118+V119+V120</f>
        <v>16522.400000000001</v>
      </c>
      <c r="W116" s="239" t="s">
        <v>181</v>
      </c>
      <c r="X116" s="76">
        <v>3825</v>
      </c>
      <c r="Y116" s="86">
        <v>4027.7</v>
      </c>
      <c r="Z116" s="86">
        <v>4229.1000000000004</v>
      </c>
      <c r="AA116" s="42">
        <v>4440.6000000000004</v>
      </c>
      <c r="AB116" s="226">
        <f>X116+Y116+Z116+AA116</f>
        <v>16522.400000000001</v>
      </c>
    </row>
    <row r="117" spans="1:28" s="8" customFormat="1" ht="39.75" customHeight="1" x14ac:dyDescent="0.25">
      <c r="A117" s="676"/>
      <c r="B117" s="679"/>
      <c r="C117" s="589"/>
      <c r="D117" s="522"/>
      <c r="E117" s="592"/>
      <c r="F117" s="619"/>
      <c r="G117" s="68" t="s">
        <v>12</v>
      </c>
      <c r="H117" s="262">
        <f>J116</f>
        <v>3825</v>
      </c>
      <c r="I117" s="178" t="s">
        <v>157</v>
      </c>
      <c r="J117" s="32">
        <v>85000</v>
      </c>
      <c r="K117" s="33">
        <v>85000</v>
      </c>
      <c r="L117" s="33">
        <v>85000</v>
      </c>
      <c r="M117" s="49">
        <v>85000</v>
      </c>
      <c r="N117" s="314"/>
      <c r="O117" s="676"/>
      <c r="P117" s="679"/>
      <c r="Q117" s="589"/>
      <c r="R117" s="522"/>
      <c r="S117" s="592"/>
      <c r="T117" s="619"/>
      <c r="U117" s="68" t="s">
        <v>12</v>
      </c>
      <c r="V117" s="262">
        <f>X116</f>
        <v>3825</v>
      </c>
      <c r="W117" s="242" t="s">
        <v>157</v>
      </c>
      <c r="X117" s="32">
        <v>85000</v>
      </c>
      <c r="Y117" s="33">
        <v>85000</v>
      </c>
      <c r="Z117" s="33">
        <v>85000</v>
      </c>
      <c r="AA117" s="49">
        <v>85000</v>
      </c>
    </row>
    <row r="118" spans="1:28" s="8" customFormat="1" ht="39.75" customHeight="1" x14ac:dyDescent="0.25">
      <c r="A118" s="676"/>
      <c r="B118" s="679"/>
      <c r="C118" s="589"/>
      <c r="D118" s="522"/>
      <c r="E118" s="592"/>
      <c r="F118" s="619"/>
      <c r="G118" s="68" t="s">
        <v>17</v>
      </c>
      <c r="H118" s="262">
        <f>K116</f>
        <v>4027.7</v>
      </c>
      <c r="I118" s="181" t="s">
        <v>127</v>
      </c>
      <c r="J118" s="122">
        <f>J116/J117*1000</f>
        <v>45</v>
      </c>
      <c r="K118" s="123">
        <f>K116/K117*1000</f>
        <v>47.384705882352939</v>
      </c>
      <c r="L118" s="123">
        <f>L116/L117*1000</f>
        <v>49.754117647058834</v>
      </c>
      <c r="M118" s="124">
        <f>M116/M117*1000</f>
        <v>52.242352941176478</v>
      </c>
      <c r="N118" s="314"/>
      <c r="O118" s="676"/>
      <c r="P118" s="679"/>
      <c r="Q118" s="589"/>
      <c r="R118" s="522"/>
      <c r="S118" s="592"/>
      <c r="T118" s="619"/>
      <c r="U118" s="68" t="s">
        <v>17</v>
      </c>
      <c r="V118" s="262">
        <f>Y116</f>
        <v>4027.7</v>
      </c>
      <c r="W118" s="243" t="s">
        <v>127</v>
      </c>
      <c r="X118" s="122">
        <f>X116/X117*1000</f>
        <v>45</v>
      </c>
      <c r="Y118" s="123">
        <f>Y116/Y117*1000</f>
        <v>47.384705882352939</v>
      </c>
      <c r="Z118" s="123">
        <f>Z116/Z117*1000</f>
        <v>49.754117647058834</v>
      </c>
      <c r="AA118" s="124">
        <f>AA116/AA117*1000</f>
        <v>52.242352941176478</v>
      </c>
    </row>
    <row r="119" spans="1:28" s="8" customFormat="1" ht="39.75" customHeight="1" x14ac:dyDescent="0.25">
      <c r="A119" s="676"/>
      <c r="B119" s="679"/>
      <c r="C119" s="589"/>
      <c r="D119" s="522"/>
      <c r="E119" s="592"/>
      <c r="F119" s="619"/>
      <c r="G119" s="125" t="s">
        <v>18</v>
      </c>
      <c r="H119" s="262">
        <f>L116</f>
        <v>4229.1000000000004</v>
      </c>
      <c r="I119" s="181" t="s">
        <v>54</v>
      </c>
      <c r="J119" s="126">
        <v>5.3999999999999999E-2</v>
      </c>
      <c r="K119" s="96">
        <v>5.3999999999999999E-2</v>
      </c>
      <c r="L119" s="96">
        <v>5.3999999999999999E-2</v>
      </c>
      <c r="M119" s="121">
        <v>5.3999999999999999E-2</v>
      </c>
      <c r="N119" s="314"/>
      <c r="O119" s="676"/>
      <c r="P119" s="679"/>
      <c r="Q119" s="589"/>
      <c r="R119" s="522"/>
      <c r="S119" s="592"/>
      <c r="T119" s="619"/>
      <c r="U119" s="125" t="s">
        <v>18</v>
      </c>
      <c r="V119" s="262">
        <f>Z116</f>
        <v>4229.1000000000004</v>
      </c>
      <c r="W119" s="243" t="s">
        <v>54</v>
      </c>
      <c r="X119" s="126">
        <v>5.3999999999999999E-2</v>
      </c>
      <c r="Y119" s="96">
        <v>5.3999999999999999E-2</v>
      </c>
      <c r="Z119" s="96">
        <v>5.3999999999999999E-2</v>
      </c>
      <c r="AA119" s="121">
        <v>5.3999999999999999E-2</v>
      </c>
    </row>
    <row r="120" spans="1:28" s="8" customFormat="1" ht="39.75" customHeight="1" thickBot="1" x14ac:dyDescent="0.3">
      <c r="A120" s="676"/>
      <c r="B120" s="679"/>
      <c r="C120" s="554"/>
      <c r="D120" s="523"/>
      <c r="E120" s="593"/>
      <c r="F120" s="620"/>
      <c r="G120" s="127" t="s">
        <v>19</v>
      </c>
      <c r="H120" s="263">
        <f>M116</f>
        <v>4440.6000000000004</v>
      </c>
      <c r="I120" s="115"/>
      <c r="J120" s="109"/>
      <c r="K120" s="110"/>
      <c r="L120" s="110"/>
      <c r="M120" s="99"/>
      <c r="N120" s="314"/>
      <c r="O120" s="676"/>
      <c r="P120" s="679"/>
      <c r="Q120" s="554"/>
      <c r="R120" s="523"/>
      <c r="S120" s="593"/>
      <c r="T120" s="620"/>
      <c r="U120" s="127" t="s">
        <v>19</v>
      </c>
      <c r="V120" s="263">
        <f>AA116</f>
        <v>4440.6000000000004</v>
      </c>
      <c r="W120" s="248"/>
      <c r="X120" s="109"/>
      <c r="Y120" s="110"/>
      <c r="Z120" s="110"/>
      <c r="AA120" s="99"/>
    </row>
    <row r="121" spans="1:28" ht="39.75" customHeight="1" x14ac:dyDescent="0.25">
      <c r="A121" s="676"/>
      <c r="B121" s="679"/>
      <c r="C121" s="606" t="s">
        <v>161</v>
      </c>
      <c r="D121" s="591" t="s">
        <v>38</v>
      </c>
      <c r="E121" s="590" t="s">
        <v>33</v>
      </c>
      <c r="F121" s="591" t="s">
        <v>3</v>
      </c>
      <c r="G121" s="128" t="s">
        <v>11</v>
      </c>
      <c r="H121" s="218">
        <f>H122+H123+H124+H125</f>
        <v>792.19999999999993</v>
      </c>
      <c r="I121" s="112" t="s">
        <v>181</v>
      </c>
      <c r="J121" s="76">
        <v>183.4</v>
      </c>
      <c r="K121" s="86">
        <v>193.1</v>
      </c>
      <c r="L121" s="86">
        <v>202.8</v>
      </c>
      <c r="M121" s="42">
        <v>212.9</v>
      </c>
      <c r="N121" s="314"/>
      <c r="O121" s="676"/>
      <c r="P121" s="679"/>
      <c r="Q121" s="606" t="s">
        <v>161</v>
      </c>
      <c r="R121" s="591" t="s">
        <v>38</v>
      </c>
      <c r="S121" s="590" t="s">
        <v>33</v>
      </c>
      <c r="T121" s="591" t="s">
        <v>3</v>
      </c>
      <c r="U121" s="128" t="s">
        <v>11</v>
      </c>
      <c r="V121" s="218">
        <f>V122+V123+V124+V125</f>
        <v>792.19999999999993</v>
      </c>
      <c r="W121" s="239" t="s">
        <v>181</v>
      </c>
      <c r="X121" s="76">
        <v>183.4</v>
      </c>
      <c r="Y121" s="86">
        <v>193.1</v>
      </c>
      <c r="Z121" s="86">
        <v>202.8</v>
      </c>
      <c r="AA121" s="42">
        <v>212.9</v>
      </c>
      <c r="AB121" s="226">
        <f>X121+Y121+Z121+AA121</f>
        <v>792.19999999999993</v>
      </c>
    </row>
    <row r="122" spans="1:28" ht="49.5" customHeight="1" x14ac:dyDescent="0.25">
      <c r="A122" s="676"/>
      <c r="B122" s="679"/>
      <c r="C122" s="558"/>
      <c r="D122" s="592"/>
      <c r="E122" s="522"/>
      <c r="F122" s="592"/>
      <c r="G122" s="68" t="s">
        <v>12</v>
      </c>
      <c r="H122" s="262">
        <f>J121</f>
        <v>183.4</v>
      </c>
      <c r="I122" s="178" t="s">
        <v>159</v>
      </c>
      <c r="J122" s="32">
        <v>1360</v>
      </c>
      <c r="K122" s="33">
        <v>1360</v>
      </c>
      <c r="L122" s="33">
        <v>1360</v>
      </c>
      <c r="M122" s="34">
        <v>1360</v>
      </c>
      <c r="N122" s="314"/>
      <c r="O122" s="676"/>
      <c r="P122" s="679"/>
      <c r="Q122" s="558"/>
      <c r="R122" s="592"/>
      <c r="S122" s="522"/>
      <c r="T122" s="592"/>
      <c r="U122" s="68" t="s">
        <v>12</v>
      </c>
      <c r="V122" s="262">
        <f>X121</f>
        <v>183.4</v>
      </c>
      <c r="W122" s="242" t="s">
        <v>159</v>
      </c>
      <c r="X122" s="32">
        <v>1360</v>
      </c>
      <c r="Y122" s="33">
        <v>1360</v>
      </c>
      <c r="Z122" s="33">
        <v>1360</v>
      </c>
      <c r="AA122" s="34">
        <v>1360</v>
      </c>
    </row>
    <row r="123" spans="1:28" ht="35.25" customHeight="1" x14ac:dyDescent="0.25">
      <c r="A123" s="676"/>
      <c r="B123" s="679"/>
      <c r="C123" s="558"/>
      <c r="D123" s="592"/>
      <c r="E123" s="522"/>
      <c r="F123" s="592"/>
      <c r="G123" s="68" t="s">
        <v>17</v>
      </c>
      <c r="H123" s="262">
        <f>K121</f>
        <v>193.1</v>
      </c>
      <c r="I123" s="181" t="s">
        <v>160</v>
      </c>
      <c r="J123" s="64">
        <f>J121/J122*1000</f>
        <v>134.85294117647058</v>
      </c>
      <c r="K123" s="65">
        <f>K121/K122*1000</f>
        <v>141.98529411764704</v>
      </c>
      <c r="L123" s="65">
        <f>L121/L122*1000</f>
        <v>149.11764705882354</v>
      </c>
      <c r="M123" s="66">
        <f>M121/M122*1000</f>
        <v>156.54411764705884</v>
      </c>
      <c r="N123" s="314"/>
      <c r="O123" s="676"/>
      <c r="P123" s="679"/>
      <c r="Q123" s="558"/>
      <c r="R123" s="592"/>
      <c r="S123" s="522"/>
      <c r="T123" s="592"/>
      <c r="U123" s="68" t="s">
        <v>17</v>
      </c>
      <c r="V123" s="262">
        <f>Y121</f>
        <v>193.1</v>
      </c>
      <c r="W123" s="243" t="s">
        <v>160</v>
      </c>
      <c r="X123" s="64">
        <f>X121/X122*1000</f>
        <v>134.85294117647058</v>
      </c>
      <c r="Y123" s="65">
        <f>Y121/Y122*1000</f>
        <v>141.98529411764704</v>
      </c>
      <c r="Z123" s="65">
        <f>Z121/Z122*1000</f>
        <v>149.11764705882354</v>
      </c>
      <c r="AA123" s="66">
        <f>AA121/AA122*1000</f>
        <v>156.54411764705884</v>
      </c>
    </row>
    <row r="124" spans="1:28" ht="35.25" customHeight="1" x14ac:dyDescent="0.25">
      <c r="A124" s="676"/>
      <c r="B124" s="679"/>
      <c r="C124" s="558"/>
      <c r="D124" s="592"/>
      <c r="E124" s="522"/>
      <c r="F124" s="592"/>
      <c r="G124" s="125" t="s">
        <v>18</v>
      </c>
      <c r="H124" s="262">
        <f>L121</f>
        <v>202.8</v>
      </c>
      <c r="I124" s="181" t="s">
        <v>55</v>
      </c>
      <c r="J124" s="108">
        <v>1</v>
      </c>
      <c r="K124" s="95">
        <v>1</v>
      </c>
      <c r="L124" s="95">
        <v>1</v>
      </c>
      <c r="M124" s="192">
        <v>1</v>
      </c>
      <c r="N124" s="314"/>
      <c r="O124" s="676"/>
      <c r="P124" s="679"/>
      <c r="Q124" s="558"/>
      <c r="R124" s="592"/>
      <c r="S124" s="522"/>
      <c r="T124" s="592"/>
      <c r="U124" s="125" t="s">
        <v>18</v>
      </c>
      <c r="V124" s="262">
        <f>Z121</f>
        <v>202.8</v>
      </c>
      <c r="W124" s="243" t="s">
        <v>55</v>
      </c>
      <c r="X124" s="108">
        <v>1</v>
      </c>
      <c r="Y124" s="95">
        <v>1</v>
      </c>
      <c r="Z124" s="95">
        <v>1</v>
      </c>
      <c r="AA124" s="192">
        <v>1</v>
      </c>
    </row>
    <row r="125" spans="1:28" ht="35.25" customHeight="1" thickBot="1" x14ac:dyDescent="0.3">
      <c r="A125" s="676"/>
      <c r="B125" s="679"/>
      <c r="C125" s="607"/>
      <c r="D125" s="608"/>
      <c r="E125" s="523"/>
      <c r="F125" s="608"/>
      <c r="G125" s="127" t="s">
        <v>19</v>
      </c>
      <c r="H125" s="263">
        <f>M121</f>
        <v>212.9</v>
      </c>
      <c r="I125" s="115"/>
      <c r="J125" s="109"/>
      <c r="K125" s="110"/>
      <c r="L125" s="110"/>
      <c r="M125" s="99"/>
      <c r="N125" s="314"/>
      <c r="O125" s="676"/>
      <c r="P125" s="679"/>
      <c r="Q125" s="607"/>
      <c r="R125" s="608"/>
      <c r="S125" s="523"/>
      <c r="T125" s="608"/>
      <c r="U125" s="127" t="s">
        <v>19</v>
      </c>
      <c r="V125" s="263">
        <f>AA121</f>
        <v>212.9</v>
      </c>
      <c r="W125" s="248"/>
      <c r="X125" s="109"/>
      <c r="Y125" s="110"/>
      <c r="Z125" s="110"/>
      <c r="AA125" s="99"/>
    </row>
    <row r="126" spans="1:28" ht="35.25" customHeight="1" x14ac:dyDescent="0.25">
      <c r="A126" s="676"/>
      <c r="B126" s="679"/>
      <c r="C126" s="588" t="s">
        <v>63</v>
      </c>
      <c r="D126" s="590" t="s">
        <v>38</v>
      </c>
      <c r="E126" s="610" t="s">
        <v>33</v>
      </c>
      <c r="F126" s="613" t="s">
        <v>3</v>
      </c>
      <c r="G126" s="128" t="s">
        <v>11</v>
      </c>
      <c r="H126" s="218">
        <f>H127+H128+H129+H130</f>
        <v>4879.0300000000007</v>
      </c>
      <c r="I126" s="112" t="s">
        <v>181</v>
      </c>
      <c r="J126" s="85">
        <v>1129.53</v>
      </c>
      <c r="K126" s="86">
        <v>1189.4000000000001</v>
      </c>
      <c r="L126" s="86">
        <v>1248.8</v>
      </c>
      <c r="M126" s="42">
        <v>1311.3</v>
      </c>
      <c r="N126" s="314"/>
      <c r="O126" s="676"/>
      <c r="P126" s="679"/>
      <c r="Q126" s="588" t="s">
        <v>63</v>
      </c>
      <c r="R126" s="590" t="s">
        <v>38</v>
      </c>
      <c r="S126" s="610" t="s">
        <v>33</v>
      </c>
      <c r="T126" s="613" t="s">
        <v>3</v>
      </c>
      <c r="U126" s="128" t="s">
        <v>11</v>
      </c>
      <c r="V126" s="218">
        <f>V127+V128+V129+V130</f>
        <v>4879.0300000000007</v>
      </c>
      <c r="W126" s="239" t="s">
        <v>181</v>
      </c>
      <c r="X126" s="85">
        <v>1129.53</v>
      </c>
      <c r="Y126" s="86">
        <v>1189.4000000000001</v>
      </c>
      <c r="Z126" s="86">
        <v>1248.8</v>
      </c>
      <c r="AA126" s="42">
        <v>1311.3</v>
      </c>
      <c r="AB126" s="226">
        <f>X126+Y126+Z126+AA126</f>
        <v>4879.0300000000007</v>
      </c>
    </row>
    <row r="127" spans="1:28" ht="35.25" customHeight="1" x14ac:dyDescent="0.25">
      <c r="A127" s="676"/>
      <c r="B127" s="679"/>
      <c r="C127" s="589"/>
      <c r="D127" s="522"/>
      <c r="E127" s="611"/>
      <c r="F127" s="614"/>
      <c r="G127" s="68" t="s">
        <v>12</v>
      </c>
      <c r="H127" s="262">
        <f>J126</f>
        <v>1129.53</v>
      </c>
      <c r="I127" s="178" t="s">
        <v>162</v>
      </c>
      <c r="J127" s="69">
        <v>4590</v>
      </c>
      <c r="K127" s="33">
        <v>4590</v>
      </c>
      <c r="L127" s="33">
        <v>4590</v>
      </c>
      <c r="M127" s="49">
        <v>4590</v>
      </c>
      <c r="N127" s="314"/>
      <c r="O127" s="676"/>
      <c r="P127" s="679"/>
      <c r="Q127" s="589"/>
      <c r="R127" s="522"/>
      <c r="S127" s="611"/>
      <c r="T127" s="614"/>
      <c r="U127" s="68" t="s">
        <v>12</v>
      </c>
      <c r="V127" s="262">
        <f>X126</f>
        <v>1129.53</v>
      </c>
      <c r="W127" s="242" t="s">
        <v>162</v>
      </c>
      <c r="X127" s="69">
        <v>4590</v>
      </c>
      <c r="Y127" s="33">
        <v>4590</v>
      </c>
      <c r="Z127" s="33">
        <v>4590</v>
      </c>
      <c r="AA127" s="49">
        <v>4590</v>
      </c>
    </row>
    <row r="128" spans="1:28" ht="35.25" customHeight="1" x14ac:dyDescent="0.25">
      <c r="A128" s="676"/>
      <c r="B128" s="679"/>
      <c r="C128" s="589"/>
      <c r="D128" s="522"/>
      <c r="E128" s="611"/>
      <c r="F128" s="614"/>
      <c r="G128" s="68" t="s">
        <v>17</v>
      </c>
      <c r="H128" s="262">
        <f>K126</f>
        <v>1189.4000000000001</v>
      </c>
      <c r="I128" s="181" t="s">
        <v>128</v>
      </c>
      <c r="J128" s="129">
        <f>J126/J127*1000</f>
        <v>246.08496732026146</v>
      </c>
      <c r="K128" s="123">
        <f>K126/K127*1000</f>
        <v>259.12854030501092</v>
      </c>
      <c r="L128" s="123">
        <f>L126/L127*1000</f>
        <v>272.06971677559909</v>
      </c>
      <c r="M128" s="124">
        <f>M126/M127*1000</f>
        <v>285.68627450980392</v>
      </c>
      <c r="N128" s="314"/>
      <c r="O128" s="676"/>
      <c r="P128" s="679"/>
      <c r="Q128" s="589"/>
      <c r="R128" s="522"/>
      <c r="S128" s="611"/>
      <c r="T128" s="614"/>
      <c r="U128" s="68" t="s">
        <v>17</v>
      </c>
      <c r="V128" s="262">
        <f>Y126</f>
        <v>1189.4000000000001</v>
      </c>
      <c r="W128" s="243" t="s">
        <v>128</v>
      </c>
      <c r="X128" s="129">
        <f>X126/X127*1000</f>
        <v>246.08496732026146</v>
      </c>
      <c r="Y128" s="123">
        <f>Y126/Y127*1000</f>
        <v>259.12854030501092</v>
      </c>
      <c r="Z128" s="123">
        <f>Z126/Z127*1000</f>
        <v>272.06971677559909</v>
      </c>
      <c r="AA128" s="124">
        <f>AA126/AA127*1000</f>
        <v>285.68627450980392</v>
      </c>
    </row>
    <row r="129" spans="1:28" ht="35.25" customHeight="1" x14ac:dyDescent="0.25">
      <c r="A129" s="676"/>
      <c r="B129" s="679"/>
      <c r="C129" s="589"/>
      <c r="D129" s="522"/>
      <c r="E129" s="611"/>
      <c r="F129" s="614"/>
      <c r="G129" s="125" t="s">
        <v>18</v>
      </c>
      <c r="H129" s="262">
        <f>L126</f>
        <v>1248.8</v>
      </c>
      <c r="I129" s="181" t="s">
        <v>55</v>
      </c>
      <c r="J129" s="114">
        <v>1</v>
      </c>
      <c r="K129" s="95">
        <v>1</v>
      </c>
      <c r="L129" s="95">
        <v>1</v>
      </c>
      <c r="M129" s="192">
        <v>1</v>
      </c>
      <c r="N129" s="314"/>
      <c r="O129" s="676"/>
      <c r="P129" s="679"/>
      <c r="Q129" s="589"/>
      <c r="R129" s="522"/>
      <c r="S129" s="611"/>
      <c r="T129" s="614"/>
      <c r="U129" s="125" t="s">
        <v>18</v>
      </c>
      <c r="V129" s="262">
        <f>Z126</f>
        <v>1248.8</v>
      </c>
      <c r="W129" s="243" t="s">
        <v>55</v>
      </c>
      <c r="X129" s="114">
        <v>1</v>
      </c>
      <c r="Y129" s="95">
        <v>1</v>
      </c>
      <c r="Z129" s="95">
        <v>1</v>
      </c>
      <c r="AA129" s="192">
        <v>1</v>
      </c>
    </row>
    <row r="130" spans="1:28" ht="35.25" customHeight="1" thickBot="1" x14ac:dyDescent="0.3">
      <c r="A130" s="676"/>
      <c r="B130" s="679"/>
      <c r="C130" s="609"/>
      <c r="D130" s="523"/>
      <c r="E130" s="612"/>
      <c r="F130" s="615"/>
      <c r="G130" s="127" t="s">
        <v>19</v>
      </c>
      <c r="H130" s="263">
        <f>M126</f>
        <v>1311.3</v>
      </c>
      <c r="I130" s="115"/>
      <c r="J130" s="116"/>
      <c r="K130" s="110"/>
      <c r="L130" s="110"/>
      <c r="M130" s="99"/>
      <c r="N130" s="314"/>
      <c r="O130" s="676"/>
      <c r="P130" s="679"/>
      <c r="Q130" s="609"/>
      <c r="R130" s="523"/>
      <c r="S130" s="612"/>
      <c r="T130" s="615"/>
      <c r="U130" s="127" t="s">
        <v>19</v>
      </c>
      <c r="V130" s="263">
        <f>AA126</f>
        <v>1311.3</v>
      </c>
      <c r="W130" s="248"/>
      <c r="X130" s="116"/>
      <c r="Y130" s="110"/>
      <c r="Z130" s="110"/>
      <c r="AA130" s="99"/>
    </row>
    <row r="131" spans="1:28" ht="31.5" customHeight="1" x14ac:dyDescent="0.25">
      <c r="A131" s="676"/>
      <c r="B131" s="679"/>
      <c r="C131" s="568" t="s">
        <v>64</v>
      </c>
      <c r="D131" s="531" t="s">
        <v>38</v>
      </c>
      <c r="E131" s="527" t="s">
        <v>33</v>
      </c>
      <c r="F131" s="597" t="s">
        <v>3</v>
      </c>
      <c r="G131" s="128" t="s">
        <v>2</v>
      </c>
      <c r="H131" s="274">
        <f>H132+H133+H134+H135</f>
        <v>47703.31</v>
      </c>
      <c r="I131" s="112" t="s">
        <v>181</v>
      </c>
      <c r="J131" s="76">
        <v>11043.5</v>
      </c>
      <c r="K131" s="86">
        <v>11628.8</v>
      </c>
      <c r="L131" s="86">
        <v>12210.2</v>
      </c>
      <c r="M131" s="87">
        <v>12820.81</v>
      </c>
      <c r="N131" s="314"/>
      <c r="O131" s="676"/>
      <c r="P131" s="679"/>
      <c r="Q131" s="568" t="s">
        <v>64</v>
      </c>
      <c r="R131" s="531" t="s">
        <v>38</v>
      </c>
      <c r="S131" s="527" t="s">
        <v>33</v>
      </c>
      <c r="T131" s="597" t="s">
        <v>3</v>
      </c>
      <c r="U131" s="128" t="s">
        <v>2</v>
      </c>
      <c r="V131" s="274">
        <f>V132+V133+V134+V135</f>
        <v>47703.31</v>
      </c>
      <c r="W131" s="239" t="s">
        <v>181</v>
      </c>
      <c r="X131" s="76">
        <v>11043.5</v>
      </c>
      <c r="Y131" s="86">
        <v>11628.8</v>
      </c>
      <c r="Z131" s="86">
        <v>12210.2</v>
      </c>
      <c r="AA131" s="87">
        <v>12820.81</v>
      </c>
      <c r="AB131" s="226">
        <f>X131+Y131+Z131+AA131</f>
        <v>47703.31</v>
      </c>
    </row>
    <row r="132" spans="1:28" ht="55.5" customHeight="1" x14ac:dyDescent="0.25">
      <c r="A132" s="676"/>
      <c r="B132" s="679"/>
      <c r="C132" s="602"/>
      <c r="D132" s="532"/>
      <c r="E132" s="573"/>
      <c r="F132" s="532"/>
      <c r="G132" s="68">
        <v>2022</v>
      </c>
      <c r="H132" s="260">
        <f>J131</f>
        <v>11043.5</v>
      </c>
      <c r="I132" s="183" t="s">
        <v>41</v>
      </c>
      <c r="J132" s="61">
        <v>3898</v>
      </c>
      <c r="K132" s="62">
        <v>3898</v>
      </c>
      <c r="L132" s="62">
        <v>3898</v>
      </c>
      <c r="M132" s="63">
        <v>3898</v>
      </c>
      <c r="N132" s="314"/>
      <c r="O132" s="676"/>
      <c r="P132" s="679"/>
      <c r="Q132" s="602"/>
      <c r="R132" s="532"/>
      <c r="S132" s="573"/>
      <c r="T132" s="532"/>
      <c r="U132" s="68">
        <v>2022</v>
      </c>
      <c r="V132" s="260">
        <f>X131</f>
        <v>11043.5</v>
      </c>
      <c r="W132" s="240" t="s">
        <v>41</v>
      </c>
      <c r="X132" s="61">
        <v>3898</v>
      </c>
      <c r="Y132" s="62">
        <v>3898</v>
      </c>
      <c r="Z132" s="62">
        <v>3898</v>
      </c>
      <c r="AA132" s="63">
        <v>3898</v>
      </c>
    </row>
    <row r="133" spans="1:28" ht="39.75" customHeight="1" x14ac:dyDescent="0.25">
      <c r="A133" s="676"/>
      <c r="B133" s="679"/>
      <c r="C133" s="602"/>
      <c r="D133" s="532"/>
      <c r="E133" s="573"/>
      <c r="F133" s="532"/>
      <c r="G133" s="68">
        <v>2023</v>
      </c>
      <c r="H133" s="260">
        <f>K131</f>
        <v>11628.8</v>
      </c>
      <c r="I133" s="183" t="s">
        <v>184</v>
      </c>
      <c r="J133" s="35">
        <f>J131/J132*1000</f>
        <v>2833.1195484864033</v>
      </c>
      <c r="K133" s="36">
        <f>K131/K132*1000</f>
        <v>2983.2734735761924</v>
      </c>
      <c r="L133" s="36">
        <f>L131/L132*1000</f>
        <v>3132.4268855823502</v>
      </c>
      <c r="M133" s="37">
        <f>M131/M132*1000</f>
        <v>3289.073884043099</v>
      </c>
      <c r="N133" s="315"/>
      <c r="O133" s="676"/>
      <c r="P133" s="679"/>
      <c r="Q133" s="602"/>
      <c r="R133" s="532"/>
      <c r="S133" s="573"/>
      <c r="T133" s="532"/>
      <c r="U133" s="68">
        <v>2023</v>
      </c>
      <c r="V133" s="260">
        <f>Y131</f>
        <v>11628.8</v>
      </c>
      <c r="W133" s="240" t="s">
        <v>184</v>
      </c>
      <c r="X133" s="35">
        <f>X131/X132*1000</f>
        <v>2833.1195484864033</v>
      </c>
      <c r="Y133" s="36">
        <f>Y131/Y132*1000</f>
        <v>2983.2734735761924</v>
      </c>
      <c r="Z133" s="36">
        <f>Z131/Z132*1000</f>
        <v>3132.4268855823502</v>
      </c>
      <c r="AA133" s="37">
        <f>AA131/AA132*1000</f>
        <v>3289.073884043099</v>
      </c>
    </row>
    <row r="134" spans="1:28" ht="12" customHeight="1" x14ac:dyDescent="0.25">
      <c r="A134" s="676"/>
      <c r="B134" s="679"/>
      <c r="C134" s="602"/>
      <c r="D134" s="532"/>
      <c r="E134" s="573"/>
      <c r="F134" s="532"/>
      <c r="G134" s="68">
        <v>2024</v>
      </c>
      <c r="H134" s="260">
        <f>L131</f>
        <v>12210.2</v>
      </c>
      <c r="I134" s="604" t="s">
        <v>42</v>
      </c>
      <c r="J134" s="605">
        <v>0</v>
      </c>
      <c r="K134" s="594">
        <v>0</v>
      </c>
      <c r="L134" s="594">
        <v>0</v>
      </c>
      <c r="M134" s="595">
        <v>0</v>
      </c>
      <c r="N134" s="314"/>
      <c r="O134" s="676"/>
      <c r="P134" s="679"/>
      <c r="Q134" s="602"/>
      <c r="R134" s="532"/>
      <c r="S134" s="573"/>
      <c r="T134" s="532"/>
      <c r="U134" s="68">
        <v>2024</v>
      </c>
      <c r="V134" s="260">
        <f>Z131</f>
        <v>12210.2</v>
      </c>
      <c r="W134" s="774" t="s">
        <v>42</v>
      </c>
      <c r="X134" s="605">
        <v>0</v>
      </c>
      <c r="Y134" s="594">
        <v>0</v>
      </c>
      <c r="Z134" s="594">
        <v>0</v>
      </c>
      <c r="AA134" s="595">
        <v>0</v>
      </c>
    </row>
    <row r="135" spans="1:28" ht="30.75" customHeight="1" thickBot="1" x14ac:dyDescent="0.3">
      <c r="A135" s="676"/>
      <c r="B135" s="679"/>
      <c r="C135" s="603"/>
      <c r="D135" s="538"/>
      <c r="E135" s="574"/>
      <c r="F135" s="538"/>
      <c r="G135" s="130">
        <v>2025</v>
      </c>
      <c r="H135" s="261">
        <f>M131</f>
        <v>12820.81</v>
      </c>
      <c r="I135" s="570"/>
      <c r="J135" s="601"/>
      <c r="K135" s="585"/>
      <c r="L135" s="585"/>
      <c r="M135" s="587"/>
      <c r="N135" s="314"/>
      <c r="O135" s="676"/>
      <c r="P135" s="679"/>
      <c r="Q135" s="603"/>
      <c r="R135" s="538"/>
      <c r="S135" s="574"/>
      <c r="T135" s="538"/>
      <c r="U135" s="130">
        <v>2025</v>
      </c>
      <c r="V135" s="261">
        <f>AA131</f>
        <v>12820.81</v>
      </c>
      <c r="W135" s="775"/>
      <c r="X135" s="780"/>
      <c r="Y135" s="754"/>
      <c r="Z135" s="585"/>
      <c r="AA135" s="755"/>
    </row>
    <row r="136" spans="1:28" ht="33" customHeight="1" x14ac:dyDescent="0.25">
      <c r="A136" s="676"/>
      <c r="B136" s="679"/>
      <c r="C136" s="568" t="s">
        <v>65</v>
      </c>
      <c r="D136" s="531" t="s">
        <v>38</v>
      </c>
      <c r="E136" s="527" t="s">
        <v>33</v>
      </c>
      <c r="F136" s="597" t="s">
        <v>3</v>
      </c>
      <c r="G136" s="67" t="s">
        <v>2</v>
      </c>
      <c r="H136" s="224">
        <f>H137+H138+H140+H141</f>
        <v>84421.15</v>
      </c>
      <c r="I136" s="160" t="s">
        <v>181</v>
      </c>
      <c r="J136" s="76">
        <v>20600</v>
      </c>
      <c r="K136" s="86">
        <v>20244.580000000002</v>
      </c>
      <c r="L136" s="86">
        <v>21256.92</v>
      </c>
      <c r="M136" s="87">
        <v>22319.65</v>
      </c>
      <c r="N136" s="314"/>
      <c r="O136" s="676"/>
      <c r="P136" s="679"/>
      <c r="Q136" s="756" t="s">
        <v>65</v>
      </c>
      <c r="R136" s="759" t="s">
        <v>208</v>
      </c>
      <c r="S136" s="762" t="s">
        <v>33</v>
      </c>
      <c r="T136" s="765" t="s">
        <v>3</v>
      </c>
      <c r="U136" s="332" t="s">
        <v>2</v>
      </c>
      <c r="V136" s="333">
        <f>V137+V138+V140+V141</f>
        <v>40844.58</v>
      </c>
      <c r="W136" s="334" t="s">
        <v>181</v>
      </c>
      <c r="X136" s="335">
        <v>20600</v>
      </c>
      <c r="Y136" s="336">
        <f>21691.8-1447.22</f>
        <v>20244.579999999998</v>
      </c>
      <c r="Z136" s="336"/>
      <c r="AA136" s="337"/>
      <c r="AB136" s="226">
        <f>X136+Y136+Z136+AA136</f>
        <v>40844.58</v>
      </c>
    </row>
    <row r="137" spans="1:28" ht="37.5" customHeight="1" x14ac:dyDescent="0.25">
      <c r="A137" s="676"/>
      <c r="B137" s="679"/>
      <c r="C137" s="569"/>
      <c r="D137" s="532"/>
      <c r="E137" s="573"/>
      <c r="F137" s="532"/>
      <c r="G137" s="175">
        <v>2022</v>
      </c>
      <c r="H137" s="272">
        <f>J136</f>
        <v>20600</v>
      </c>
      <c r="I137" s="148" t="s">
        <v>73</v>
      </c>
      <c r="J137" s="32">
        <v>30293</v>
      </c>
      <c r="K137" s="33">
        <v>30293</v>
      </c>
      <c r="L137" s="33">
        <v>30293</v>
      </c>
      <c r="M137" s="34">
        <v>30293</v>
      </c>
      <c r="N137" s="314"/>
      <c r="O137" s="676"/>
      <c r="P137" s="679"/>
      <c r="Q137" s="757"/>
      <c r="R137" s="760"/>
      <c r="S137" s="763"/>
      <c r="T137" s="760"/>
      <c r="U137" s="338">
        <v>2022</v>
      </c>
      <c r="V137" s="339">
        <f>X136</f>
        <v>20600</v>
      </c>
      <c r="W137" s="340" t="s">
        <v>73</v>
      </c>
      <c r="X137" s="341">
        <v>30293</v>
      </c>
      <c r="Y137" s="342">
        <v>30293</v>
      </c>
      <c r="Z137" s="342"/>
      <c r="AA137" s="343"/>
    </row>
    <row r="138" spans="1:28" ht="45" customHeight="1" x14ac:dyDescent="0.25">
      <c r="A138" s="676"/>
      <c r="B138" s="679"/>
      <c r="C138" s="569"/>
      <c r="D138" s="532"/>
      <c r="E138" s="573"/>
      <c r="F138" s="532"/>
      <c r="G138" s="175">
        <v>2023</v>
      </c>
      <c r="H138" s="272">
        <f>K136</f>
        <v>20244.580000000002</v>
      </c>
      <c r="I138" s="148" t="s">
        <v>75</v>
      </c>
      <c r="J138" s="32">
        <v>21205</v>
      </c>
      <c r="K138" s="33">
        <v>21205</v>
      </c>
      <c r="L138" s="33">
        <v>21205</v>
      </c>
      <c r="M138" s="34">
        <v>21205</v>
      </c>
      <c r="N138" s="314"/>
      <c r="O138" s="676"/>
      <c r="P138" s="679"/>
      <c r="Q138" s="757"/>
      <c r="R138" s="760"/>
      <c r="S138" s="763"/>
      <c r="T138" s="760"/>
      <c r="U138" s="338">
        <v>2023</v>
      </c>
      <c r="V138" s="339">
        <f>Y136</f>
        <v>20244.579999999998</v>
      </c>
      <c r="W138" s="340" t="s">
        <v>75</v>
      </c>
      <c r="X138" s="341">
        <v>21205</v>
      </c>
      <c r="Y138" s="342">
        <v>21205</v>
      </c>
      <c r="Z138" s="342"/>
      <c r="AA138" s="343"/>
    </row>
    <row r="139" spans="1:28" ht="27.75" customHeight="1" x14ac:dyDescent="0.25">
      <c r="A139" s="676"/>
      <c r="B139" s="679"/>
      <c r="C139" s="569"/>
      <c r="D139" s="532"/>
      <c r="E139" s="573"/>
      <c r="F139" s="532"/>
      <c r="G139" s="128"/>
      <c r="H139" s="301"/>
      <c r="I139" s="148" t="s">
        <v>74</v>
      </c>
      <c r="J139" s="32">
        <v>10180</v>
      </c>
      <c r="K139" s="33">
        <v>10905</v>
      </c>
      <c r="L139" s="33">
        <v>12360</v>
      </c>
      <c r="M139" s="34">
        <v>13815</v>
      </c>
      <c r="N139" s="314"/>
      <c r="O139" s="676"/>
      <c r="P139" s="679"/>
      <c r="Q139" s="757"/>
      <c r="R139" s="760"/>
      <c r="S139" s="763"/>
      <c r="T139" s="760"/>
      <c r="U139" s="344"/>
      <c r="V139" s="345"/>
      <c r="W139" s="340" t="s">
        <v>74</v>
      </c>
      <c r="X139" s="341">
        <v>10180</v>
      </c>
      <c r="Y139" s="342">
        <v>10905</v>
      </c>
      <c r="Z139" s="342"/>
      <c r="AA139" s="343"/>
    </row>
    <row r="140" spans="1:28" ht="27" customHeight="1" x14ac:dyDescent="0.25">
      <c r="A140" s="676"/>
      <c r="B140" s="679"/>
      <c r="C140" s="569"/>
      <c r="D140" s="532"/>
      <c r="E140" s="573"/>
      <c r="F140" s="532"/>
      <c r="G140" s="73">
        <v>2024</v>
      </c>
      <c r="H140" s="274">
        <f>L136</f>
        <v>21256.92</v>
      </c>
      <c r="I140" s="148" t="s">
        <v>43</v>
      </c>
      <c r="J140" s="303">
        <v>680.02508830422869</v>
      </c>
      <c r="K140" s="304">
        <v>668.29</v>
      </c>
      <c r="L140" s="304">
        <f>K140*105%</f>
        <v>701.70449999999994</v>
      </c>
      <c r="M140" s="305">
        <f>L140*105%</f>
        <v>736.78972499999998</v>
      </c>
      <c r="N140" s="314"/>
      <c r="O140" s="676"/>
      <c r="P140" s="679"/>
      <c r="Q140" s="757"/>
      <c r="R140" s="760"/>
      <c r="S140" s="763"/>
      <c r="T140" s="760"/>
      <c r="U140" s="346"/>
      <c r="V140" s="347"/>
      <c r="W140" s="340" t="s">
        <v>43</v>
      </c>
      <c r="X140" s="341">
        <f>X136/X137*1000</f>
        <v>680.02508830422869</v>
      </c>
      <c r="Y140" s="342">
        <f>Y136/Y137*1000</f>
        <v>668.29234476611759</v>
      </c>
      <c r="Z140" s="342"/>
      <c r="AA140" s="343"/>
    </row>
    <row r="141" spans="1:28" ht="21" customHeight="1" x14ac:dyDescent="0.25">
      <c r="A141" s="676"/>
      <c r="B141" s="679"/>
      <c r="C141" s="569"/>
      <c r="D141" s="532"/>
      <c r="E141" s="573"/>
      <c r="F141" s="532"/>
      <c r="G141" s="175">
        <v>2025</v>
      </c>
      <c r="H141" s="272">
        <f>M136</f>
        <v>22319.65</v>
      </c>
      <c r="I141" s="598" t="s">
        <v>193</v>
      </c>
      <c r="J141" s="600">
        <v>0.7</v>
      </c>
      <c r="K141" s="584">
        <v>0.75</v>
      </c>
      <c r="L141" s="584">
        <v>0.85</v>
      </c>
      <c r="M141" s="586">
        <v>0.95</v>
      </c>
      <c r="N141" s="314"/>
      <c r="O141" s="676"/>
      <c r="P141" s="679"/>
      <c r="Q141" s="757"/>
      <c r="R141" s="760"/>
      <c r="S141" s="763"/>
      <c r="T141" s="760"/>
      <c r="U141" s="338"/>
      <c r="V141" s="339"/>
      <c r="W141" s="766" t="s">
        <v>193</v>
      </c>
      <c r="X141" s="768">
        <v>0.7</v>
      </c>
      <c r="Y141" s="770">
        <v>0.75</v>
      </c>
      <c r="Z141" s="770"/>
      <c r="AA141" s="772"/>
    </row>
    <row r="142" spans="1:28" ht="24" customHeight="1" thickBot="1" x14ac:dyDescent="0.3">
      <c r="A142" s="676"/>
      <c r="B142" s="679"/>
      <c r="C142" s="596"/>
      <c r="D142" s="538"/>
      <c r="E142" s="574"/>
      <c r="F142" s="538"/>
      <c r="G142" s="176"/>
      <c r="H142" s="302"/>
      <c r="I142" s="599"/>
      <c r="J142" s="601"/>
      <c r="K142" s="585"/>
      <c r="L142" s="585"/>
      <c r="M142" s="587"/>
      <c r="N142" s="314"/>
      <c r="O142" s="676"/>
      <c r="P142" s="679"/>
      <c r="Q142" s="758"/>
      <c r="R142" s="761"/>
      <c r="S142" s="764"/>
      <c r="T142" s="761"/>
      <c r="U142" s="348"/>
      <c r="V142" s="349"/>
      <c r="W142" s="767"/>
      <c r="X142" s="769"/>
      <c r="Y142" s="771"/>
      <c r="Z142" s="771"/>
      <c r="AA142" s="773"/>
    </row>
    <row r="143" spans="1:28" ht="30.75" customHeight="1" x14ac:dyDescent="0.25">
      <c r="A143" s="676"/>
      <c r="B143" s="679"/>
      <c r="C143" s="588" t="s">
        <v>66</v>
      </c>
      <c r="D143" s="590" t="s">
        <v>38</v>
      </c>
      <c r="E143" s="591" t="s">
        <v>52</v>
      </c>
      <c r="F143" s="590" t="s">
        <v>3</v>
      </c>
      <c r="G143" s="30" t="s">
        <v>11</v>
      </c>
      <c r="H143" s="205">
        <f>H144+H145+H146+H147</f>
        <v>115305.68</v>
      </c>
      <c r="I143" s="112" t="s">
        <v>181</v>
      </c>
      <c r="J143" s="85">
        <v>22706.17</v>
      </c>
      <c r="K143" s="86">
        <v>26394.5</v>
      </c>
      <c r="L143" s="86">
        <v>30692.240000000002</v>
      </c>
      <c r="M143" s="87">
        <v>35512.769999999997</v>
      </c>
      <c r="N143" s="314"/>
      <c r="O143" s="676"/>
      <c r="P143" s="679"/>
      <c r="Q143" s="566" t="s">
        <v>66</v>
      </c>
      <c r="R143" s="527" t="s">
        <v>38</v>
      </c>
      <c r="S143" s="531" t="s">
        <v>52</v>
      </c>
      <c r="T143" s="527" t="s">
        <v>3</v>
      </c>
      <c r="U143" s="186" t="s">
        <v>11</v>
      </c>
      <c r="V143" s="205">
        <f>V144+V145+V146+V147</f>
        <v>115305.68</v>
      </c>
      <c r="W143" s="239" t="s">
        <v>181</v>
      </c>
      <c r="X143" s="76">
        <v>22706.17</v>
      </c>
      <c r="Y143" s="86">
        <v>26394.5</v>
      </c>
      <c r="Z143" s="433">
        <v>30692.240000000002</v>
      </c>
      <c r="AA143" s="418">
        <v>35512.769999999997</v>
      </c>
      <c r="AB143" s="226">
        <f>X143+Y143+Z143+AA143</f>
        <v>115305.68</v>
      </c>
    </row>
    <row r="144" spans="1:28" ht="45.75" customHeight="1" x14ac:dyDescent="0.25">
      <c r="A144" s="676"/>
      <c r="B144" s="679"/>
      <c r="C144" s="589"/>
      <c r="D144" s="522"/>
      <c r="E144" s="592"/>
      <c r="F144" s="522"/>
      <c r="G144" s="182" t="s">
        <v>12</v>
      </c>
      <c r="H144" s="262">
        <f>J143</f>
        <v>22706.17</v>
      </c>
      <c r="I144" s="183" t="s">
        <v>76</v>
      </c>
      <c r="J144" s="69">
        <v>14975</v>
      </c>
      <c r="K144" s="33">
        <v>15430</v>
      </c>
      <c r="L144" s="33">
        <v>16020</v>
      </c>
      <c r="M144" s="14">
        <v>16615</v>
      </c>
      <c r="N144" s="314"/>
      <c r="O144" s="676"/>
      <c r="P144" s="679"/>
      <c r="Q144" s="571"/>
      <c r="R144" s="528"/>
      <c r="S144" s="548"/>
      <c r="T144" s="528"/>
      <c r="U144" s="185" t="s">
        <v>12</v>
      </c>
      <c r="V144" s="262">
        <f>X143</f>
        <v>22706.17</v>
      </c>
      <c r="W144" s="240" t="s">
        <v>76</v>
      </c>
      <c r="X144" s="32">
        <v>14975</v>
      </c>
      <c r="Y144" s="33">
        <v>15430</v>
      </c>
      <c r="Z144" s="468">
        <v>16020</v>
      </c>
      <c r="AA144" s="475">
        <v>16615</v>
      </c>
    </row>
    <row r="145" spans="1:29" ht="40.5" customHeight="1" x14ac:dyDescent="0.25">
      <c r="A145" s="676"/>
      <c r="B145" s="679"/>
      <c r="C145" s="589"/>
      <c r="D145" s="522"/>
      <c r="E145" s="592"/>
      <c r="F145" s="522"/>
      <c r="G145" s="182" t="s">
        <v>17</v>
      </c>
      <c r="H145" s="262">
        <f>K143</f>
        <v>26394.5</v>
      </c>
      <c r="I145" s="183" t="s">
        <v>77</v>
      </c>
      <c r="J145" s="69">
        <v>10483</v>
      </c>
      <c r="K145" s="15">
        <f>K144*75%</f>
        <v>11572.5</v>
      </c>
      <c r="L145" s="33">
        <f>L144*80%</f>
        <v>12816</v>
      </c>
      <c r="M145" s="17">
        <f>M144*85%</f>
        <v>14122.75</v>
      </c>
      <c r="N145" s="314"/>
      <c r="O145" s="676"/>
      <c r="P145" s="679"/>
      <c r="Q145" s="571"/>
      <c r="R145" s="528"/>
      <c r="S145" s="548"/>
      <c r="T145" s="528"/>
      <c r="U145" s="185" t="s">
        <v>17</v>
      </c>
      <c r="V145" s="262">
        <f>Y143</f>
        <v>26394.5</v>
      </c>
      <c r="W145" s="240" t="s">
        <v>77</v>
      </c>
      <c r="X145" s="32">
        <v>10483</v>
      </c>
      <c r="Y145" s="33">
        <f>Y144*75%</f>
        <v>11572.5</v>
      </c>
      <c r="Z145" s="435">
        <v>12816</v>
      </c>
      <c r="AA145" s="476">
        <v>14122.75</v>
      </c>
    </row>
    <row r="146" spans="1:29" ht="33.75" customHeight="1" x14ac:dyDescent="0.25">
      <c r="A146" s="676"/>
      <c r="B146" s="679"/>
      <c r="C146" s="589"/>
      <c r="D146" s="522"/>
      <c r="E146" s="592"/>
      <c r="F146" s="522"/>
      <c r="G146" s="182" t="s">
        <v>18</v>
      </c>
      <c r="H146" s="262">
        <f>L143</f>
        <v>30692.240000000002</v>
      </c>
      <c r="I146" s="183" t="s">
        <v>129</v>
      </c>
      <c r="J146" s="89">
        <f>J143/J145*1000</f>
        <v>2165.9992368596772</v>
      </c>
      <c r="K146" s="5">
        <f>J146*105.3%</f>
        <v>2280.7971964132398</v>
      </c>
      <c r="L146" s="5">
        <f>K146*105%</f>
        <v>2394.8370562339019</v>
      </c>
      <c r="M146" s="6">
        <f>L146*105%</f>
        <v>2514.5789090455969</v>
      </c>
      <c r="N146" s="314"/>
      <c r="O146" s="676"/>
      <c r="P146" s="679"/>
      <c r="Q146" s="571"/>
      <c r="R146" s="528"/>
      <c r="S146" s="548"/>
      <c r="T146" s="528"/>
      <c r="U146" s="185" t="s">
        <v>18</v>
      </c>
      <c r="V146" s="262">
        <f>Z143</f>
        <v>30692.240000000002</v>
      </c>
      <c r="W146" s="240" t="s">
        <v>129</v>
      </c>
      <c r="X146" s="12">
        <f>X143/X145*1000</f>
        <v>2165.9992368596772</v>
      </c>
      <c r="Y146" s="5">
        <f>X146*105.3%</f>
        <v>2280.7971964132398</v>
      </c>
      <c r="Z146" s="477">
        <v>2394.8370562339019</v>
      </c>
      <c r="AA146" s="476">
        <v>2514.5789090455969</v>
      </c>
    </row>
    <row r="147" spans="1:29" ht="44.25" customHeight="1" thickBot="1" x14ac:dyDescent="0.3">
      <c r="A147" s="676"/>
      <c r="B147" s="679"/>
      <c r="C147" s="554"/>
      <c r="D147" s="523"/>
      <c r="E147" s="593"/>
      <c r="F147" s="523"/>
      <c r="G147" s="131" t="s">
        <v>19</v>
      </c>
      <c r="H147" s="271">
        <f>M143</f>
        <v>35512.769999999997</v>
      </c>
      <c r="I147" s="215" t="s">
        <v>130</v>
      </c>
      <c r="J147" s="190">
        <v>0.7</v>
      </c>
      <c r="K147" s="177">
        <v>0.75</v>
      </c>
      <c r="L147" s="177">
        <v>0.8</v>
      </c>
      <c r="M147" s="194">
        <v>0.85</v>
      </c>
      <c r="N147" s="314"/>
      <c r="O147" s="676"/>
      <c r="P147" s="679"/>
      <c r="Q147" s="571"/>
      <c r="R147" s="528"/>
      <c r="S147" s="548"/>
      <c r="T147" s="528"/>
      <c r="U147" s="118" t="s">
        <v>19</v>
      </c>
      <c r="V147" s="271">
        <f>AA143</f>
        <v>35512.769999999997</v>
      </c>
      <c r="W147" s="241" t="s">
        <v>130</v>
      </c>
      <c r="X147" s="150">
        <v>0.7</v>
      </c>
      <c r="Y147" s="151">
        <f>Y145/Y144</f>
        <v>0.75</v>
      </c>
      <c r="Z147" s="478">
        <v>0.8</v>
      </c>
      <c r="AA147" s="479">
        <v>0.85</v>
      </c>
      <c r="AC147" s="474"/>
    </row>
    <row r="148" spans="1:29" ht="29.25" customHeight="1" x14ac:dyDescent="0.25">
      <c r="A148" s="676"/>
      <c r="B148" s="679"/>
      <c r="C148" s="566" t="s">
        <v>67</v>
      </c>
      <c r="D148" s="527" t="s">
        <v>38</v>
      </c>
      <c r="E148" s="575" t="s">
        <v>33</v>
      </c>
      <c r="F148" s="578" t="s">
        <v>3</v>
      </c>
      <c r="G148" s="67" t="s">
        <v>11</v>
      </c>
      <c r="H148" s="205">
        <f>H149+H150+H151+H152</f>
        <v>6071.67</v>
      </c>
      <c r="I148" s="160" t="s">
        <v>181</v>
      </c>
      <c r="J148" s="76">
        <v>1405.6</v>
      </c>
      <c r="K148" s="206">
        <v>1480.13</v>
      </c>
      <c r="L148" s="206">
        <v>1554.14</v>
      </c>
      <c r="M148" s="207">
        <v>1631.8</v>
      </c>
      <c r="N148" s="314"/>
      <c r="O148" s="676"/>
      <c r="P148" s="679"/>
      <c r="Q148" s="566" t="s">
        <v>67</v>
      </c>
      <c r="R148" s="527" t="s">
        <v>38</v>
      </c>
      <c r="S148" s="575" t="s">
        <v>33</v>
      </c>
      <c r="T148" s="578" t="s">
        <v>3</v>
      </c>
      <c r="U148" s="67" t="s">
        <v>11</v>
      </c>
      <c r="V148" s="205">
        <f>V149+V150+V151+V152</f>
        <v>6071.67</v>
      </c>
      <c r="W148" s="233" t="s">
        <v>181</v>
      </c>
      <c r="X148" s="76">
        <v>1405.6</v>
      </c>
      <c r="Y148" s="206">
        <v>1480.13</v>
      </c>
      <c r="Z148" s="206">
        <v>1554.14</v>
      </c>
      <c r="AA148" s="207">
        <v>1631.8</v>
      </c>
      <c r="AB148" s="226">
        <f>X148+Y148+Z148+AA148</f>
        <v>6071.67</v>
      </c>
    </row>
    <row r="149" spans="1:29" ht="29.25" customHeight="1" x14ac:dyDescent="0.25">
      <c r="A149" s="676"/>
      <c r="B149" s="679"/>
      <c r="C149" s="567"/>
      <c r="D149" s="573"/>
      <c r="E149" s="576"/>
      <c r="F149" s="579"/>
      <c r="G149" s="68" t="s">
        <v>12</v>
      </c>
      <c r="H149" s="262">
        <f>J148</f>
        <v>1405.6</v>
      </c>
      <c r="I149" s="183" t="s">
        <v>56</v>
      </c>
      <c r="J149" s="32">
        <v>162500</v>
      </c>
      <c r="K149" s="33">
        <v>162500</v>
      </c>
      <c r="L149" s="33">
        <v>162500</v>
      </c>
      <c r="M149" s="34">
        <v>162500</v>
      </c>
      <c r="N149" s="314"/>
      <c r="O149" s="676"/>
      <c r="P149" s="679"/>
      <c r="Q149" s="567"/>
      <c r="R149" s="573"/>
      <c r="S149" s="576"/>
      <c r="T149" s="579"/>
      <c r="U149" s="68" t="s">
        <v>12</v>
      </c>
      <c r="V149" s="262">
        <f>X148</f>
        <v>1405.6</v>
      </c>
      <c r="W149" s="240" t="s">
        <v>56</v>
      </c>
      <c r="X149" s="32">
        <v>162500</v>
      </c>
      <c r="Y149" s="33">
        <v>162500</v>
      </c>
      <c r="Z149" s="33">
        <v>162500</v>
      </c>
      <c r="AA149" s="34">
        <v>162500</v>
      </c>
    </row>
    <row r="150" spans="1:29" ht="29.25" customHeight="1" x14ac:dyDescent="0.25">
      <c r="A150" s="676"/>
      <c r="B150" s="679"/>
      <c r="C150" s="567"/>
      <c r="D150" s="573"/>
      <c r="E150" s="576"/>
      <c r="F150" s="579"/>
      <c r="G150" s="68" t="s">
        <v>17</v>
      </c>
      <c r="H150" s="262">
        <f>K148</f>
        <v>1480.13</v>
      </c>
      <c r="I150" s="183" t="s">
        <v>57</v>
      </c>
      <c r="J150" s="16">
        <v>8.65</v>
      </c>
      <c r="K150" s="113">
        <f>J150*105.3%</f>
        <v>9.1084499999999995</v>
      </c>
      <c r="L150" s="65">
        <f>K150*105%</f>
        <v>9.5638725000000004</v>
      </c>
      <c r="M150" s="66">
        <f>L150*105%</f>
        <v>10.042066125000002</v>
      </c>
      <c r="N150" s="314"/>
      <c r="O150" s="676"/>
      <c r="P150" s="679"/>
      <c r="Q150" s="567"/>
      <c r="R150" s="573"/>
      <c r="S150" s="576"/>
      <c r="T150" s="579"/>
      <c r="U150" s="68" t="s">
        <v>17</v>
      </c>
      <c r="V150" s="262">
        <f>Y148</f>
        <v>1480.13</v>
      </c>
      <c r="W150" s="240" t="s">
        <v>57</v>
      </c>
      <c r="X150" s="16">
        <v>8.65</v>
      </c>
      <c r="Y150" s="113">
        <f>X150*105.3%</f>
        <v>9.1084499999999995</v>
      </c>
      <c r="Z150" s="65">
        <f>Y150*105%</f>
        <v>9.5638725000000004</v>
      </c>
      <c r="AA150" s="66">
        <f>Z150*105%</f>
        <v>10.042066125000002</v>
      </c>
    </row>
    <row r="151" spans="1:29" ht="29.25" customHeight="1" x14ac:dyDescent="0.25">
      <c r="A151" s="676"/>
      <c r="B151" s="679"/>
      <c r="C151" s="567"/>
      <c r="D151" s="573"/>
      <c r="E151" s="576"/>
      <c r="F151" s="579"/>
      <c r="G151" s="68" t="s">
        <v>18</v>
      </c>
      <c r="H151" s="262">
        <f>L148</f>
        <v>1554.14</v>
      </c>
      <c r="I151" s="571" t="s">
        <v>78</v>
      </c>
      <c r="J151" s="132">
        <v>3.5000000000000003E-2</v>
      </c>
      <c r="K151" s="96">
        <v>3.5000000000000003E-2</v>
      </c>
      <c r="L151" s="96">
        <v>3.5000000000000003E-2</v>
      </c>
      <c r="M151" s="184">
        <v>3.5000000000000003E-2</v>
      </c>
      <c r="N151" s="314"/>
      <c r="O151" s="676"/>
      <c r="P151" s="679"/>
      <c r="Q151" s="567"/>
      <c r="R151" s="573"/>
      <c r="S151" s="576"/>
      <c r="T151" s="579"/>
      <c r="U151" s="68" t="s">
        <v>18</v>
      </c>
      <c r="V151" s="262">
        <f>Z148</f>
        <v>1554.14</v>
      </c>
      <c r="W151" s="793" t="s">
        <v>78</v>
      </c>
      <c r="X151" s="132">
        <v>3.5000000000000003E-2</v>
      </c>
      <c r="Y151" s="96">
        <v>3.5000000000000003E-2</v>
      </c>
      <c r="Z151" s="96">
        <v>3.5000000000000003E-2</v>
      </c>
      <c r="AA151" s="184">
        <v>3.5000000000000003E-2</v>
      </c>
    </row>
    <row r="152" spans="1:29" ht="29.25" customHeight="1" thickBot="1" x14ac:dyDescent="0.3">
      <c r="A152" s="676"/>
      <c r="B152" s="679"/>
      <c r="C152" s="570"/>
      <c r="D152" s="574"/>
      <c r="E152" s="577"/>
      <c r="F152" s="580"/>
      <c r="G152" s="130" t="s">
        <v>19</v>
      </c>
      <c r="H152" s="263">
        <f>M148</f>
        <v>1631.8</v>
      </c>
      <c r="I152" s="581"/>
      <c r="J152" s="133"/>
      <c r="K152" s="134"/>
      <c r="L152" s="134"/>
      <c r="M152" s="135"/>
      <c r="N152" s="314"/>
      <c r="O152" s="676"/>
      <c r="P152" s="679"/>
      <c r="Q152" s="570"/>
      <c r="R152" s="574"/>
      <c r="S152" s="577"/>
      <c r="T152" s="580"/>
      <c r="U152" s="130" t="s">
        <v>19</v>
      </c>
      <c r="V152" s="263">
        <f>AA148</f>
        <v>1631.8</v>
      </c>
      <c r="W152" s="794"/>
      <c r="X152" s="133"/>
      <c r="Y152" s="134"/>
      <c r="Z152" s="134"/>
      <c r="AA152" s="135"/>
    </row>
    <row r="153" spans="1:29" s="9" customFormat="1" ht="29.25" customHeight="1" x14ac:dyDescent="0.25">
      <c r="A153" s="676"/>
      <c r="B153" s="679"/>
      <c r="C153" s="566" t="s">
        <v>163</v>
      </c>
      <c r="D153" s="527" t="s">
        <v>38</v>
      </c>
      <c r="E153" s="531" t="s">
        <v>33</v>
      </c>
      <c r="F153" s="531" t="s">
        <v>3</v>
      </c>
      <c r="G153" s="67" t="s">
        <v>11</v>
      </c>
      <c r="H153" s="205">
        <f>H154+H155+H156+H157</f>
        <v>29087.040000000001</v>
      </c>
      <c r="I153" s="160" t="s">
        <v>181</v>
      </c>
      <c r="J153" s="76">
        <v>6034.22</v>
      </c>
      <c r="K153" s="86">
        <v>6972.4</v>
      </c>
      <c r="L153" s="86">
        <v>7844.1</v>
      </c>
      <c r="M153" s="87">
        <v>8236.32</v>
      </c>
      <c r="N153" s="314"/>
      <c r="O153" s="676"/>
      <c r="P153" s="679"/>
      <c r="Q153" s="566" t="s">
        <v>163</v>
      </c>
      <c r="R153" s="527" t="s">
        <v>38</v>
      </c>
      <c r="S153" s="531" t="s">
        <v>33</v>
      </c>
      <c r="T153" s="531" t="s">
        <v>3</v>
      </c>
      <c r="U153" s="67" t="s">
        <v>11</v>
      </c>
      <c r="V153" s="205">
        <f>V154+V155+V156+V157</f>
        <v>29087.040000000001</v>
      </c>
      <c r="W153" s="233" t="s">
        <v>181</v>
      </c>
      <c r="X153" s="76">
        <v>6034.22</v>
      </c>
      <c r="Y153" s="86">
        <v>6972.4</v>
      </c>
      <c r="Z153" s="433">
        <v>7844.1</v>
      </c>
      <c r="AA153" s="418">
        <v>8236.32</v>
      </c>
      <c r="AB153" s="226">
        <f>X153+Y153+Z153+AA153</f>
        <v>29087.040000000001</v>
      </c>
    </row>
    <row r="154" spans="1:29" s="9" customFormat="1" ht="29.25" customHeight="1" x14ac:dyDescent="0.25">
      <c r="A154" s="676"/>
      <c r="B154" s="679"/>
      <c r="C154" s="571"/>
      <c r="D154" s="528"/>
      <c r="E154" s="548"/>
      <c r="F154" s="548"/>
      <c r="G154" s="68" t="s">
        <v>12</v>
      </c>
      <c r="H154" s="262">
        <f>J153</f>
        <v>6034.22</v>
      </c>
      <c r="I154" s="50" t="s">
        <v>83</v>
      </c>
      <c r="J154" s="172">
        <v>105930</v>
      </c>
      <c r="K154" s="173">
        <v>109108</v>
      </c>
      <c r="L154" s="173">
        <v>112382</v>
      </c>
      <c r="M154" s="193">
        <v>115753</v>
      </c>
      <c r="N154" s="314"/>
      <c r="O154" s="676"/>
      <c r="P154" s="679"/>
      <c r="Q154" s="571"/>
      <c r="R154" s="528"/>
      <c r="S154" s="548"/>
      <c r="T154" s="548"/>
      <c r="U154" s="68" t="s">
        <v>12</v>
      </c>
      <c r="V154" s="262">
        <f>X153</f>
        <v>6034.22</v>
      </c>
      <c r="W154" s="250" t="s">
        <v>83</v>
      </c>
      <c r="X154" s="172">
        <v>105930</v>
      </c>
      <c r="Y154" s="173">
        <v>109108</v>
      </c>
      <c r="Z154" s="434">
        <v>112382</v>
      </c>
      <c r="AA154" s="419">
        <v>115753</v>
      </c>
    </row>
    <row r="155" spans="1:29" s="9" customFormat="1" ht="29.25" customHeight="1" x14ac:dyDescent="0.25">
      <c r="A155" s="676"/>
      <c r="B155" s="679"/>
      <c r="C155" s="571"/>
      <c r="D155" s="528"/>
      <c r="E155" s="548"/>
      <c r="F155" s="548"/>
      <c r="G155" s="68" t="s">
        <v>17</v>
      </c>
      <c r="H155" s="262">
        <f>K153</f>
        <v>6972.4</v>
      </c>
      <c r="I155" s="220" t="s">
        <v>80</v>
      </c>
      <c r="J155" s="64">
        <f>(J153/J154)*1000</f>
        <v>56.964221655810441</v>
      </c>
      <c r="K155" s="15">
        <f>(K153/K154)*1000</f>
        <v>63.903655094035273</v>
      </c>
      <c r="L155" s="15">
        <f>(L153/L154)*1000</f>
        <v>69.798544250858683</v>
      </c>
      <c r="M155" s="17">
        <f>(M153/M154)*1000</f>
        <v>71.154268139918614</v>
      </c>
      <c r="N155" s="314"/>
      <c r="O155" s="676"/>
      <c r="P155" s="679"/>
      <c r="Q155" s="571"/>
      <c r="R155" s="528"/>
      <c r="S155" s="548"/>
      <c r="T155" s="548"/>
      <c r="U155" s="68" t="s">
        <v>17</v>
      </c>
      <c r="V155" s="262">
        <f>Y153</f>
        <v>6972.4</v>
      </c>
      <c r="W155" s="251" t="s">
        <v>80</v>
      </c>
      <c r="X155" s="64">
        <f>(X153/X154)*1000</f>
        <v>56.964221655810441</v>
      </c>
      <c r="Y155" s="15">
        <f>(Y153/Y154)*1000</f>
        <v>63.903655094035273</v>
      </c>
      <c r="Z155" s="435">
        <v>69.798544250858683</v>
      </c>
      <c r="AA155" s="420">
        <f>(AA153/AA154)*1000</f>
        <v>71.154268139918614</v>
      </c>
    </row>
    <row r="156" spans="1:29" s="9" customFormat="1" ht="20.25" customHeight="1" x14ac:dyDescent="0.25">
      <c r="A156" s="676"/>
      <c r="B156" s="679"/>
      <c r="C156" s="571"/>
      <c r="D156" s="528"/>
      <c r="E156" s="548"/>
      <c r="F156" s="548"/>
      <c r="G156" s="68" t="s">
        <v>18</v>
      </c>
      <c r="H156" s="262">
        <f>L153</f>
        <v>7844.1</v>
      </c>
      <c r="I156" s="582" t="s">
        <v>131</v>
      </c>
      <c r="J156" s="136">
        <v>5.0000000000000001E-3</v>
      </c>
      <c r="K156" s="191">
        <v>5.0000000000000001E-3</v>
      </c>
      <c r="L156" s="137">
        <v>5.0000000000000001E-3</v>
      </c>
      <c r="M156" s="184">
        <v>5.0000000000000001E-3</v>
      </c>
      <c r="N156" s="314"/>
      <c r="O156" s="676"/>
      <c r="P156" s="679"/>
      <c r="Q156" s="571"/>
      <c r="R156" s="528"/>
      <c r="S156" s="548"/>
      <c r="T156" s="548"/>
      <c r="U156" s="68" t="s">
        <v>18</v>
      </c>
      <c r="V156" s="262">
        <f>Z153</f>
        <v>7844.1</v>
      </c>
      <c r="W156" s="783" t="s">
        <v>131</v>
      </c>
      <c r="X156" s="136">
        <v>5.0000000000000001E-3</v>
      </c>
      <c r="Y156" s="191">
        <v>5.0000000000000001E-3</v>
      </c>
      <c r="Z156" s="436">
        <v>5.0000000000000001E-3</v>
      </c>
      <c r="AA156" s="421">
        <v>5.0000000000000001E-3</v>
      </c>
    </row>
    <row r="157" spans="1:29" s="9" customFormat="1" ht="30.75" customHeight="1" thickBot="1" x14ac:dyDescent="0.3">
      <c r="A157" s="676"/>
      <c r="B157" s="679"/>
      <c r="C157" s="571"/>
      <c r="D157" s="528"/>
      <c r="E157" s="548"/>
      <c r="F157" s="548"/>
      <c r="G157" s="175" t="s">
        <v>19</v>
      </c>
      <c r="H157" s="271">
        <f>M153</f>
        <v>8236.32</v>
      </c>
      <c r="I157" s="583"/>
      <c r="J157" s="138"/>
      <c r="K157" s="139"/>
      <c r="L157" s="140"/>
      <c r="M157" s="135"/>
      <c r="N157" s="314"/>
      <c r="O157" s="676"/>
      <c r="P157" s="679"/>
      <c r="Q157" s="571"/>
      <c r="R157" s="528"/>
      <c r="S157" s="548"/>
      <c r="T157" s="548"/>
      <c r="U157" s="175" t="s">
        <v>19</v>
      </c>
      <c r="V157" s="271">
        <f>AA153</f>
        <v>8236.32</v>
      </c>
      <c r="W157" s="784"/>
      <c r="X157" s="138"/>
      <c r="Y157" s="139"/>
      <c r="Z157" s="140"/>
      <c r="AA157" s="135"/>
    </row>
    <row r="158" spans="1:29" s="3" customFormat="1" ht="24" customHeight="1" x14ac:dyDescent="0.25">
      <c r="A158" s="676"/>
      <c r="B158" s="679"/>
      <c r="C158" s="566" t="s">
        <v>82</v>
      </c>
      <c r="D158" s="531" t="s">
        <v>38</v>
      </c>
      <c r="E158" s="531" t="s">
        <v>33</v>
      </c>
      <c r="F158" s="529" t="s">
        <v>3</v>
      </c>
      <c r="G158" s="67" t="s">
        <v>11</v>
      </c>
      <c r="H158" s="205">
        <f>H159+H160+H161+H162</f>
        <v>2070.34</v>
      </c>
      <c r="I158" s="112" t="s">
        <v>181</v>
      </c>
      <c r="J158" s="208">
        <v>479.3</v>
      </c>
      <c r="K158" s="209">
        <v>504.7</v>
      </c>
      <c r="L158" s="209">
        <v>529.94000000000005</v>
      </c>
      <c r="M158" s="210">
        <v>556.4</v>
      </c>
      <c r="N158" s="314"/>
      <c r="O158" s="676"/>
      <c r="P158" s="679"/>
      <c r="Q158" s="785" t="s">
        <v>82</v>
      </c>
      <c r="R158" s="708" t="s">
        <v>208</v>
      </c>
      <c r="S158" s="708" t="s">
        <v>33</v>
      </c>
      <c r="T158" s="790" t="s">
        <v>3</v>
      </c>
      <c r="U158" s="350" t="s">
        <v>11</v>
      </c>
      <c r="V158" s="351">
        <f>V159+V160+V161+V162</f>
        <v>984</v>
      </c>
      <c r="W158" s="352" t="s">
        <v>181</v>
      </c>
      <c r="X158" s="353">
        <v>479.3</v>
      </c>
      <c r="Y158" s="322">
        <v>504.7</v>
      </c>
      <c r="Z158" s="322"/>
      <c r="AA158" s="323"/>
      <c r="AB158" s="226">
        <f>X158+Y158+Z158+AA158</f>
        <v>984</v>
      </c>
    </row>
    <row r="159" spans="1:29" s="3" customFormat="1" ht="37.5" customHeight="1" x14ac:dyDescent="0.25">
      <c r="A159" s="676"/>
      <c r="B159" s="679"/>
      <c r="C159" s="567"/>
      <c r="D159" s="532"/>
      <c r="E159" s="532"/>
      <c r="F159" s="530"/>
      <c r="G159" s="68" t="s">
        <v>12</v>
      </c>
      <c r="H159" s="262">
        <f>J158</f>
        <v>479.3</v>
      </c>
      <c r="I159" s="178" t="s">
        <v>84</v>
      </c>
      <c r="J159" s="69">
        <v>5745</v>
      </c>
      <c r="K159" s="33">
        <v>5745</v>
      </c>
      <c r="L159" s="33">
        <v>5745</v>
      </c>
      <c r="M159" s="34">
        <v>5745</v>
      </c>
      <c r="N159" s="314"/>
      <c r="O159" s="676"/>
      <c r="P159" s="679"/>
      <c r="Q159" s="786"/>
      <c r="R159" s="788"/>
      <c r="S159" s="788"/>
      <c r="T159" s="791"/>
      <c r="U159" s="354" t="s">
        <v>12</v>
      </c>
      <c r="V159" s="355">
        <f>X158</f>
        <v>479.3</v>
      </c>
      <c r="W159" s="356" t="s">
        <v>84</v>
      </c>
      <c r="X159" s="357">
        <v>5745</v>
      </c>
      <c r="Y159" s="357">
        <v>5745</v>
      </c>
      <c r="Z159" s="357"/>
      <c r="AA159" s="358"/>
    </row>
    <row r="160" spans="1:29" s="3" customFormat="1" ht="25.5" customHeight="1" x14ac:dyDescent="0.25">
      <c r="A160" s="676"/>
      <c r="B160" s="679"/>
      <c r="C160" s="567"/>
      <c r="D160" s="532"/>
      <c r="E160" s="532"/>
      <c r="F160" s="530"/>
      <c r="G160" s="68" t="s">
        <v>17</v>
      </c>
      <c r="H160" s="262">
        <f>K158</f>
        <v>504.7</v>
      </c>
      <c r="I160" s="178" t="s">
        <v>85</v>
      </c>
      <c r="J160" s="88">
        <f>J158/J159*1000</f>
        <v>83.429068755439516</v>
      </c>
      <c r="K160" s="15">
        <f>J160*105.3%</f>
        <v>87.850809399477811</v>
      </c>
      <c r="L160" s="15">
        <f>K160*105%</f>
        <v>92.243349869451706</v>
      </c>
      <c r="M160" s="17">
        <f>L160*105%</f>
        <v>96.855517362924289</v>
      </c>
      <c r="N160" s="314"/>
      <c r="O160" s="676"/>
      <c r="P160" s="679"/>
      <c r="Q160" s="786"/>
      <c r="R160" s="788"/>
      <c r="S160" s="788"/>
      <c r="T160" s="791"/>
      <c r="U160" s="354" t="s">
        <v>17</v>
      </c>
      <c r="V160" s="355">
        <f>Y158</f>
        <v>504.7</v>
      </c>
      <c r="W160" s="356" t="s">
        <v>85</v>
      </c>
      <c r="X160" s="359">
        <f>X158/X159*1000</f>
        <v>83.429068755439516</v>
      </c>
      <c r="Y160" s="326">
        <f>X160*105.3%</f>
        <v>87.850809399477811</v>
      </c>
      <c r="Z160" s="326"/>
      <c r="AA160" s="327"/>
    </row>
    <row r="161" spans="1:29" s="3" customFormat="1" ht="27.75" customHeight="1" x14ac:dyDescent="0.25">
      <c r="A161" s="676"/>
      <c r="B161" s="679"/>
      <c r="C161" s="567"/>
      <c r="D161" s="532"/>
      <c r="E161" s="532"/>
      <c r="F161" s="530"/>
      <c r="G161" s="68" t="s">
        <v>18</v>
      </c>
      <c r="H161" s="262">
        <f>L158</f>
        <v>529.94000000000005</v>
      </c>
      <c r="I161" s="141" t="s">
        <v>132</v>
      </c>
      <c r="J161" s="196">
        <v>0.6</v>
      </c>
      <c r="K161" s="197">
        <v>0.6</v>
      </c>
      <c r="L161" s="198">
        <v>0.6</v>
      </c>
      <c r="M161" s="142">
        <v>0.6</v>
      </c>
      <c r="N161" s="314"/>
      <c r="O161" s="676"/>
      <c r="P161" s="679"/>
      <c r="Q161" s="786"/>
      <c r="R161" s="788"/>
      <c r="S161" s="788"/>
      <c r="T161" s="791"/>
      <c r="U161" s="354" t="s">
        <v>18</v>
      </c>
      <c r="V161" s="355">
        <f>Z158</f>
        <v>0</v>
      </c>
      <c r="W161" s="795" t="s">
        <v>132</v>
      </c>
      <c r="X161" s="361">
        <v>0.6</v>
      </c>
      <c r="Y161" s="361">
        <v>0.6</v>
      </c>
      <c r="Z161" s="361"/>
      <c r="AA161" s="362"/>
    </row>
    <row r="162" spans="1:29" s="3" customFormat="1" ht="21.75" customHeight="1" thickBot="1" x14ac:dyDescent="0.3">
      <c r="A162" s="676"/>
      <c r="B162" s="679"/>
      <c r="C162" s="570"/>
      <c r="D162" s="538"/>
      <c r="E162" s="538"/>
      <c r="F162" s="537"/>
      <c r="G162" s="130" t="s">
        <v>19</v>
      </c>
      <c r="H162" s="263">
        <f>M158</f>
        <v>556.4</v>
      </c>
      <c r="I162" s="115"/>
      <c r="J162" s="199"/>
      <c r="K162" s="140"/>
      <c r="L162" s="139"/>
      <c r="M162" s="135"/>
      <c r="N162" s="314"/>
      <c r="O162" s="676"/>
      <c r="P162" s="679"/>
      <c r="Q162" s="787"/>
      <c r="R162" s="789"/>
      <c r="S162" s="789"/>
      <c r="T162" s="792"/>
      <c r="U162" s="363" t="s">
        <v>19</v>
      </c>
      <c r="V162" s="364">
        <f>AA158</f>
        <v>0</v>
      </c>
      <c r="W162" s="796"/>
      <c r="X162" s="365"/>
      <c r="Y162" s="366"/>
      <c r="Z162" s="367"/>
      <c r="AA162" s="368"/>
    </row>
    <row r="163" spans="1:29" s="9" customFormat="1" ht="29.25" customHeight="1" x14ac:dyDescent="0.25">
      <c r="A163" s="676"/>
      <c r="B163" s="679"/>
      <c r="C163" s="566" t="s">
        <v>93</v>
      </c>
      <c r="D163" s="527" t="s">
        <v>38</v>
      </c>
      <c r="E163" s="531" t="s">
        <v>33</v>
      </c>
      <c r="F163" s="531" t="s">
        <v>3</v>
      </c>
      <c r="G163" s="128" t="s">
        <v>11</v>
      </c>
      <c r="H163" s="218">
        <f>H164+H165+H166+H167</f>
        <v>11459.89</v>
      </c>
      <c r="I163" s="160" t="s">
        <v>181</v>
      </c>
      <c r="J163" s="76">
        <v>1954.8</v>
      </c>
      <c r="K163" s="86">
        <v>2469.62</v>
      </c>
      <c r="L163" s="86">
        <v>3114.2</v>
      </c>
      <c r="M163" s="87">
        <v>3921.27</v>
      </c>
      <c r="N163" s="314"/>
      <c r="O163" s="676"/>
      <c r="P163" s="679"/>
      <c r="Q163" s="785" t="s">
        <v>93</v>
      </c>
      <c r="R163" s="804" t="s">
        <v>208</v>
      </c>
      <c r="S163" s="708" t="s">
        <v>33</v>
      </c>
      <c r="T163" s="708" t="s">
        <v>3</v>
      </c>
      <c r="U163" s="369" t="s">
        <v>11</v>
      </c>
      <c r="V163" s="370">
        <f>V164+V165+V166+V167</f>
        <v>4424.42</v>
      </c>
      <c r="W163" s="371" t="s">
        <v>181</v>
      </c>
      <c r="X163" s="372">
        <v>1954.8</v>
      </c>
      <c r="Y163" s="322">
        <v>2469.62</v>
      </c>
      <c r="Z163" s="322"/>
      <c r="AA163" s="323"/>
      <c r="AB163" s="226">
        <f>X163+Y163+Z163+AA163</f>
        <v>4424.42</v>
      </c>
    </row>
    <row r="164" spans="1:29" s="9" customFormat="1" ht="39.75" customHeight="1" x14ac:dyDescent="0.25">
      <c r="A164" s="676"/>
      <c r="B164" s="679"/>
      <c r="C164" s="571"/>
      <c r="D164" s="528"/>
      <c r="E164" s="548"/>
      <c r="F164" s="548"/>
      <c r="G164" s="68" t="s">
        <v>12</v>
      </c>
      <c r="H164" s="262">
        <f>J163</f>
        <v>1954.8</v>
      </c>
      <c r="I164" s="178" t="s">
        <v>86</v>
      </c>
      <c r="J164" s="32">
        <v>871</v>
      </c>
      <c r="K164" s="33">
        <v>1045</v>
      </c>
      <c r="L164" s="33">
        <v>1255</v>
      </c>
      <c r="M164" s="34">
        <v>1505</v>
      </c>
      <c r="N164" s="314"/>
      <c r="O164" s="676"/>
      <c r="P164" s="679"/>
      <c r="Q164" s="802"/>
      <c r="R164" s="805"/>
      <c r="S164" s="709"/>
      <c r="T164" s="709"/>
      <c r="U164" s="354" t="s">
        <v>12</v>
      </c>
      <c r="V164" s="355">
        <f>X163</f>
        <v>1954.8</v>
      </c>
      <c r="W164" s="356" t="s">
        <v>86</v>
      </c>
      <c r="X164" s="373">
        <v>871</v>
      </c>
      <c r="Y164" s="318">
        <v>1045</v>
      </c>
      <c r="Z164" s="318"/>
      <c r="AA164" s="319"/>
    </row>
    <row r="165" spans="1:29" s="9" customFormat="1" ht="26.25" customHeight="1" x14ac:dyDescent="0.25">
      <c r="A165" s="676"/>
      <c r="B165" s="679"/>
      <c r="C165" s="571"/>
      <c r="D165" s="528"/>
      <c r="E165" s="548"/>
      <c r="F165" s="548"/>
      <c r="G165" s="68" t="s">
        <v>17</v>
      </c>
      <c r="H165" s="262">
        <f>K163</f>
        <v>2469.62</v>
      </c>
      <c r="I165" s="181" t="s">
        <v>85</v>
      </c>
      <c r="J165" s="64">
        <f>J163/J164*1000</f>
        <v>2244.316877152698</v>
      </c>
      <c r="K165" s="113">
        <f>J165*105.3%</f>
        <v>2363.265671641791</v>
      </c>
      <c r="L165" s="113">
        <f>K165*105%</f>
        <v>2481.4289552238806</v>
      </c>
      <c r="M165" s="143">
        <f>L165*105%</f>
        <v>2605.5004029850747</v>
      </c>
      <c r="N165" s="314"/>
      <c r="O165" s="676"/>
      <c r="P165" s="679"/>
      <c r="Q165" s="802"/>
      <c r="R165" s="805"/>
      <c r="S165" s="709"/>
      <c r="T165" s="709"/>
      <c r="U165" s="354" t="s">
        <v>17</v>
      </c>
      <c r="V165" s="355">
        <f>Y163</f>
        <v>2469.62</v>
      </c>
      <c r="W165" s="374" t="s">
        <v>85</v>
      </c>
      <c r="X165" s="375">
        <f>X163/X164*1000</f>
        <v>2244.316877152698</v>
      </c>
      <c r="Y165" s="376">
        <f>X165*105.3%</f>
        <v>2363.265671641791</v>
      </c>
      <c r="Z165" s="376"/>
      <c r="AA165" s="377"/>
    </row>
    <row r="166" spans="1:29" s="9" customFormat="1" ht="33.75" customHeight="1" x14ac:dyDescent="0.25">
      <c r="A166" s="676"/>
      <c r="B166" s="679"/>
      <c r="C166" s="571"/>
      <c r="D166" s="528"/>
      <c r="E166" s="548"/>
      <c r="F166" s="548"/>
      <c r="G166" s="68" t="s">
        <v>18</v>
      </c>
      <c r="H166" s="262">
        <f>L163</f>
        <v>3114.2</v>
      </c>
      <c r="I166" s="181" t="s">
        <v>133</v>
      </c>
      <c r="J166" s="108">
        <v>1</v>
      </c>
      <c r="K166" s="95">
        <v>1</v>
      </c>
      <c r="L166" s="95">
        <v>1</v>
      </c>
      <c r="M166" s="194">
        <v>1</v>
      </c>
      <c r="N166" s="314"/>
      <c r="O166" s="676"/>
      <c r="P166" s="679"/>
      <c r="Q166" s="802"/>
      <c r="R166" s="805"/>
      <c r="S166" s="709"/>
      <c r="T166" s="709"/>
      <c r="U166" s="354" t="s">
        <v>18</v>
      </c>
      <c r="V166" s="355">
        <f>Z163</f>
        <v>0</v>
      </c>
      <c r="W166" s="374" t="s">
        <v>133</v>
      </c>
      <c r="X166" s="378">
        <v>1</v>
      </c>
      <c r="Y166" s="330">
        <v>1</v>
      </c>
      <c r="Z166" s="330"/>
      <c r="AA166" s="331"/>
    </row>
    <row r="167" spans="1:29" s="9" customFormat="1" ht="21.75" customHeight="1" thickBot="1" x14ac:dyDescent="0.3">
      <c r="A167" s="676"/>
      <c r="B167" s="679"/>
      <c r="C167" s="572"/>
      <c r="D167" s="536"/>
      <c r="E167" s="551"/>
      <c r="F167" s="551"/>
      <c r="G167" s="175" t="s">
        <v>19</v>
      </c>
      <c r="H167" s="271">
        <f>M163</f>
        <v>3921.27</v>
      </c>
      <c r="I167" s="141"/>
      <c r="J167" s="133"/>
      <c r="K167" s="134"/>
      <c r="L167" s="134"/>
      <c r="M167" s="135"/>
      <c r="N167" s="314"/>
      <c r="O167" s="676"/>
      <c r="P167" s="679"/>
      <c r="Q167" s="803"/>
      <c r="R167" s="806"/>
      <c r="S167" s="752"/>
      <c r="T167" s="752"/>
      <c r="U167" s="379" t="s">
        <v>19</v>
      </c>
      <c r="V167" s="380">
        <f>AA163</f>
        <v>0</v>
      </c>
      <c r="W167" s="360"/>
      <c r="X167" s="381"/>
      <c r="Y167" s="382"/>
      <c r="Z167" s="382"/>
      <c r="AA167" s="368"/>
    </row>
    <row r="168" spans="1:29" s="9" customFormat="1" ht="33" customHeight="1" x14ac:dyDescent="0.25">
      <c r="A168" s="676"/>
      <c r="B168" s="679"/>
      <c r="C168" s="566" t="s">
        <v>165</v>
      </c>
      <c r="D168" s="527" t="s">
        <v>38</v>
      </c>
      <c r="E168" s="531" t="s">
        <v>33</v>
      </c>
      <c r="F168" s="529" t="s">
        <v>3</v>
      </c>
      <c r="G168" s="67" t="s">
        <v>11</v>
      </c>
      <c r="H168" s="205">
        <f>H169+H170+H171+H172</f>
        <v>7329.03</v>
      </c>
      <c r="I168" s="160" t="s">
        <v>181</v>
      </c>
      <c r="J168" s="211">
        <v>640.5</v>
      </c>
      <c r="K168" s="212">
        <v>2121.66</v>
      </c>
      <c r="L168" s="212">
        <v>2227.7399999999998</v>
      </c>
      <c r="M168" s="213">
        <v>2339.13</v>
      </c>
      <c r="N168" s="314"/>
      <c r="O168" s="676"/>
      <c r="P168" s="679"/>
      <c r="Q168" s="807" t="s">
        <v>165</v>
      </c>
      <c r="R168" s="809" t="s">
        <v>38</v>
      </c>
      <c r="S168" s="776" t="s">
        <v>33</v>
      </c>
      <c r="T168" s="811" t="s">
        <v>3</v>
      </c>
      <c r="U168" s="297" t="s">
        <v>11</v>
      </c>
      <c r="V168" s="289">
        <f>V169+V170+V171+V172</f>
        <v>4493.5599999999995</v>
      </c>
      <c r="W168" s="291" t="s">
        <v>181</v>
      </c>
      <c r="X168" s="256">
        <v>640.5</v>
      </c>
      <c r="Y168" s="255">
        <v>2121.66</v>
      </c>
      <c r="Z168" s="310">
        <v>760.1</v>
      </c>
      <c r="AA168" s="311">
        <v>971.3</v>
      </c>
      <c r="AB168" s="226">
        <f>X168+Y168+Z168+AA168</f>
        <v>4493.5599999999995</v>
      </c>
      <c r="AC168" s="225"/>
    </row>
    <row r="169" spans="1:29" s="9" customFormat="1" ht="31.5" customHeight="1" x14ac:dyDescent="0.25">
      <c r="A169" s="676"/>
      <c r="B169" s="679"/>
      <c r="C169" s="567"/>
      <c r="D169" s="548"/>
      <c r="E169" s="548"/>
      <c r="F169" s="562"/>
      <c r="G169" s="68" t="s">
        <v>12</v>
      </c>
      <c r="H169" s="262">
        <f>J168</f>
        <v>640.5</v>
      </c>
      <c r="I169" s="50" t="s">
        <v>87</v>
      </c>
      <c r="J169" s="156">
        <v>80676</v>
      </c>
      <c r="K169" s="144">
        <v>80676</v>
      </c>
      <c r="L169" s="144">
        <v>80676</v>
      </c>
      <c r="M169" s="34">
        <v>80676</v>
      </c>
      <c r="N169" s="314"/>
      <c r="O169" s="676"/>
      <c r="P169" s="679"/>
      <c r="Q169" s="808"/>
      <c r="R169" s="810"/>
      <c r="S169" s="810"/>
      <c r="T169" s="812"/>
      <c r="U169" s="298" t="s">
        <v>12</v>
      </c>
      <c r="V169" s="290">
        <f>X168</f>
        <v>640.5</v>
      </c>
      <c r="W169" s="293" t="s">
        <v>204</v>
      </c>
      <c r="X169" s="257">
        <v>80676</v>
      </c>
      <c r="Y169" s="144">
        <v>80676</v>
      </c>
      <c r="Z169" s="397">
        <v>109000</v>
      </c>
      <c r="AA169" s="319">
        <v>111000</v>
      </c>
      <c r="AB169" s="225"/>
      <c r="AC169" s="225"/>
    </row>
    <row r="170" spans="1:29" s="9" customFormat="1" ht="58.5" customHeight="1" x14ac:dyDescent="0.25">
      <c r="A170" s="676"/>
      <c r="B170" s="679"/>
      <c r="C170" s="567"/>
      <c r="D170" s="548"/>
      <c r="E170" s="548"/>
      <c r="F170" s="562"/>
      <c r="G170" s="68" t="s">
        <v>17</v>
      </c>
      <c r="H170" s="262">
        <f>K168</f>
        <v>2121.66</v>
      </c>
      <c r="I170" s="50" t="s">
        <v>166</v>
      </c>
      <c r="J170" s="156">
        <v>24598</v>
      </c>
      <c r="K170" s="33">
        <v>24598</v>
      </c>
      <c r="L170" s="33">
        <v>24598</v>
      </c>
      <c r="M170" s="145">
        <v>24598</v>
      </c>
      <c r="N170" s="314"/>
      <c r="O170" s="676"/>
      <c r="P170" s="679"/>
      <c r="Q170" s="808"/>
      <c r="R170" s="810"/>
      <c r="S170" s="810"/>
      <c r="T170" s="812"/>
      <c r="U170" s="298" t="s">
        <v>17</v>
      </c>
      <c r="V170" s="290">
        <f>Y168</f>
        <v>2121.66</v>
      </c>
      <c r="W170" s="293" t="s">
        <v>166</v>
      </c>
      <c r="X170" s="69">
        <v>24598</v>
      </c>
      <c r="Y170" s="33">
        <v>24598</v>
      </c>
      <c r="Z170" s="318">
        <v>32400</v>
      </c>
      <c r="AA170" s="358">
        <v>41400</v>
      </c>
      <c r="AB170" s="225"/>
      <c r="AC170" s="225"/>
    </row>
    <row r="171" spans="1:29" s="9" customFormat="1" ht="44.25" customHeight="1" x14ac:dyDescent="0.25">
      <c r="A171" s="676"/>
      <c r="B171" s="679"/>
      <c r="C171" s="567"/>
      <c r="D171" s="548"/>
      <c r="E171" s="548"/>
      <c r="F171" s="562"/>
      <c r="G171" s="175" t="s">
        <v>18</v>
      </c>
      <c r="H171" s="271">
        <f>L168</f>
        <v>2227.7399999999998</v>
      </c>
      <c r="I171" s="220" t="s">
        <v>164</v>
      </c>
      <c r="J171" s="153">
        <v>26.038702333523048</v>
      </c>
      <c r="K171" s="15">
        <v>86.253353931213923</v>
      </c>
      <c r="L171" s="15">
        <v>90.565899666639552</v>
      </c>
      <c r="M171" s="146">
        <v>95.094316611106592</v>
      </c>
      <c r="N171" s="314"/>
      <c r="O171" s="676"/>
      <c r="P171" s="679"/>
      <c r="Q171" s="808"/>
      <c r="R171" s="810"/>
      <c r="S171" s="810"/>
      <c r="T171" s="812"/>
      <c r="U171" s="288" t="s">
        <v>18</v>
      </c>
      <c r="V171" s="296">
        <f>Z168</f>
        <v>760.1</v>
      </c>
      <c r="W171" s="294" t="s">
        <v>164</v>
      </c>
      <c r="X171" s="221">
        <f>X168/X170*1000</f>
        <v>26.038702333523048</v>
      </c>
      <c r="Y171" s="15">
        <f>Y168/Y170*1000</f>
        <v>86.253353931213923</v>
      </c>
      <c r="Z171" s="320">
        <f>Z168/Z170*1000</f>
        <v>23.459876543209877</v>
      </c>
      <c r="AA171" s="389">
        <f>AA168/AA170*1000</f>
        <v>23.461352657004831</v>
      </c>
      <c r="AB171" s="225"/>
      <c r="AC171" s="225"/>
    </row>
    <row r="172" spans="1:29" s="9" customFormat="1" ht="55.5" customHeight="1" thickBot="1" x14ac:dyDescent="0.3">
      <c r="A172" s="676"/>
      <c r="B172" s="679"/>
      <c r="C172" s="567"/>
      <c r="D172" s="548"/>
      <c r="E172" s="548"/>
      <c r="F172" s="562"/>
      <c r="G172" s="175" t="s">
        <v>19</v>
      </c>
      <c r="H172" s="271">
        <f>M168</f>
        <v>2339.13</v>
      </c>
      <c r="I172" s="220" t="s">
        <v>134</v>
      </c>
      <c r="J172" s="154">
        <v>1</v>
      </c>
      <c r="K172" s="147">
        <v>1</v>
      </c>
      <c r="L172" s="147">
        <v>1</v>
      </c>
      <c r="M172" s="142">
        <v>1</v>
      </c>
      <c r="N172" s="314"/>
      <c r="O172" s="676"/>
      <c r="P172" s="679"/>
      <c r="Q172" s="808"/>
      <c r="R172" s="810"/>
      <c r="S172" s="810"/>
      <c r="T172" s="812"/>
      <c r="U172" s="288" t="s">
        <v>19</v>
      </c>
      <c r="V172" s="296">
        <f>AA168</f>
        <v>971.3</v>
      </c>
      <c r="W172" s="295" t="s">
        <v>134</v>
      </c>
      <c r="X172" s="197">
        <v>1</v>
      </c>
      <c r="Y172" s="147">
        <v>1</v>
      </c>
      <c r="Z172" s="383">
        <v>1</v>
      </c>
      <c r="AA172" s="384">
        <v>1</v>
      </c>
      <c r="AB172" s="225"/>
      <c r="AC172" s="225"/>
    </row>
    <row r="173" spans="1:29" s="3" customFormat="1" ht="30" customHeight="1" x14ac:dyDescent="0.25">
      <c r="A173" s="676"/>
      <c r="B173" s="679"/>
      <c r="C173" s="568" t="s">
        <v>94</v>
      </c>
      <c r="D173" s="531" t="s">
        <v>38</v>
      </c>
      <c r="E173" s="529" t="s">
        <v>33</v>
      </c>
      <c r="F173" s="531" t="s">
        <v>3</v>
      </c>
      <c r="G173" s="67" t="s">
        <v>11</v>
      </c>
      <c r="H173" s="205">
        <f>H174+H175+H176+H177</f>
        <v>126196.94</v>
      </c>
      <c r="I173" s="112" t="s">
        <v>181</v>
      </c>
      <c r="J173" s="85">
        <v>29215.08</v>
      </c>
      <c r="K173" s="86">
        <v>30763.48</v>
      </c>
      <c r="L173" s="86">
        <v>32301.65</v>
      </c>
      <c r="M173" s="87">
        <v>33916.730000000003</v>
      </c>
      <c r="N173" s="314"/>
      <c r="O173" s="676"/>
      <c r="P173" s="679"/>
      <c r="Q173" s="568" t="s">
        <v>94</v>
      </c>
      <c r="R173" s="813" t="s">
        <v>208</v>
      </c>
      <c r="S173" s="529" t="s">
        <v>33</v>
      </c>
      <c r="T173" s="531" t="s">
        <v>3</v>
      </c>
      <c r="U173" s="67" t="s">
        <v>11</v>
      </c>
      <c r="V173" s="205">
        <f>V174+V175+V176+V177</f>
        <v>59978.559999999998</v>
      </c>
      <c r="W173" s="239" t="s">
        <v>181</v>
      </c>
      <c r="X173" s="85">
        <v>29215.08</v>
      </c>
      <c r="Y173" s="86">
        <v>30763.48</v>
      </c>
      <c r="Z173" s="253"/>
      <c r="AA173" s="254"/>
      <c r="AB173" s="226">
        <f>X173+Y173+Z173+AA173</f>
        <v>59978.559999999998</v>
      </c>
    </row>
    <row r="174" spans="1:29" s="3" customFormat="1" ht="54.75" customHeight="1" x14ac:dyDescent="0.25">
      <c r="A174" s="676"/>
      <c r="B174" s="679"/>
      <c r="C174" s="569"/>
      <c r="D174" s="548"/>
      <c r="E174" s="562"/>
      <c r="F174" s="548"/>
      <c r="G174" s="68" t="s">
        <v>12</v>
      </c>
      <c r="H174" s="262">
        <f>J173</f>
        <v>29215.08</v>
      </c>
      <c r="I174" s="183" t="s">
        <v>81</v>
      </c>
      <c r="J174" s="69">
        <v>81153</v>
      </c>
      <c r="K174" s="33">
        <v>81153</v>
      </c>
      <c r="L174" s="33">
        <v>81153</v>
      </c>
      <c r="M174" s="34">
        <v>81153</v>
      </c>
      <c r="N174" s="314"/>
      <c r="O174" s="676"/>
      <c r="P174" s="679"/>
      <c r="Q174" s="569"/>
      <c r="R174" s="814"/>
      <c r="S174" s="562"/>
      <c r="T174" s="548"/>
      <c r="U174" s="68" t="s">
        <v>12</v>
      </c>
      <c r="V174" s="262">
        <f>X173</f>
        <v>29215.08</v>
      </c>
      <c r="W174" s="292" t="s">
        <v>81</v>
      </c>
      <c r="X174" s="69">
        <v>81153</v>
      </c>
      <c r="Y174" s="33">
        <v>81153</v>
      </c>
      <c r="Z174" s="306"/>
      <c r="AA174" s="307"/>
    </row>
    <row r="175" spans="1:29" s="3" customFormat="1" ht="33.75" customHeight="1" x14ac:dyDescent="0.25">
      <c r="A175" s="676"/>
      <c r="B175" s="679"/>
      <c r="C175" s="569"/>
      <c r="D175" s="548"/>
      <c r="E175" s="562"/>
      <c r="F175" s="548"/>
      <c r="G175" s="68" t="s">
        <v>17</v>
      </c>
      <c r="H175" s="262">
        <f>K173</f>
        <v>30763.48</v>
      </c>
      <c r="I175" s="183" t="s">
        <v>53</v>
      </c>
      <c r="J175" s="113">
        <v>360</v>
      </c>
      <c r="K175" s="65">
        <f>J175*105.3%</f>
        <v>379.08</v>
      </c>
      <c r="L175" s="65">
        <f>K175*105%</f>
        <v>398.03399999999999</v>
      </c>
      <c r="M175" s="66">
        <f>L175*105%</f>
        <v>417.9357</v>
      </c>
      <c r="N175" s="314"/>
      <c r="O175" s="676"/>
      <c r="P175" s="679"/>
      <c r="Q175" s="569"/>
      <c r="R175" s="814"/>
      <c r="S175" s="562"/>
      <c r="T175" s="548"/>
      <c r="U175" s="68" t="s">
        <v>17</v>
      </c>
      <c r="V175" s="262">
        <f>Y173</f>
        <v>30763.48</v>
      </c>
      <c r="W175" s="292" t="s">
        <v>53</v>
      </c>
      <c r="X175" s="113">
        <v>360</v>
      </c>
      <c r="Y175" s="65">
        <f>X175*105.3%</f>
        <v>379.08</v>
      </c>
      <c r="Z175" s="457"/>
      <c r="AA175" s="458"/>
    </row>
    <row r="176" spans="1:29" s="3" customFormat="1" ht="52.5" customHeight="1" x14ac:dyDescent="0.25">
      <c r="A176" s="676"/>
      <c r="B176" s="679"/>
      <c r="C176" s="569"/>
      <c r="D176" s="548"/>
      <c r="E176" s="562"/>
      <c r="F176" s="548"/>
      <c r="G176" s="68" t="s">
        <v>18</v>
      </c>
      <c r="H176" s="262">
        <f>L173</f>
        <v>32301.65</v>
      </c>
      <c r="I176" s="558" t="s">
        <v>135</v>
      </c>
      <c r="J176" s="114">
        <v>0.2</v>
      </c>
      <c r="K176" s="95">
        <v>0.2</v>
      </c>
      <c r="L176" s="95">
        <v>0.2</v>
      </c>
      <c r="M176" s="194">
        <v>0.2</v>
      </c>
      <c r="N176" s="314"/>
      <c r="O176" s="676"/>
      <c r="P176" s="679"/>
      <c r="Q176" s="569"/>
      <c r="R176" s="814"/>
      <c r="S176" s="562"/>
      <c r="T176" s="548"/>
      <c r="U176" s="68" t="s">
        <v>18</v>
      </c>
      <c r="V176" s="262">
        <f>Z173</f>
        <v>0</v>
      </c>
      <c r="W176" s="781" t="s">
        <v>135</v>
      </c>
      <c r="X176" s="114">
        <v>0.2</v>
      </c>
      <c r="Y176" s="95">
        <v>0.2</v>
      </c>
      <c r="Z176" s="459"/>
      <c r="AA176" s="417"/>
    </row>
    <row r="177" spans="1:28" s="3" customFormat="1" ht="27.6" customHeight="1" thickBot="1" x14ac:dyDescent="0.3">
      <c r="A177" s="676"/>
      <c r="B177" s="679"/>
      <c r="C177" s="569"/>
      <c r="D177" s="548"/>
      <c r="E177" s="562"/>
      <c r="F177" s="548"/>
      <c r="G177" s="175" t="s">
        <v>19</v>
      </c>
      <c r="H177" s="271">
        <f>M173</f>
        <v>33916.730000000003</v>
      </c>
      <c r="I177" s="559"/>
      <c r="J177" s="430"/>
      <c r="K177" s="431"/>
      <c r="L177" s="431"/>
      <c r="M177" s="432"/>
      <c r="N177" s="314"/>
      <c r="O177" s="676"/>
      <c r="P177" s="679"/>
      <c r="Q177" s="596"/>
      <c r="R177" s="815"/>
      <c r="S177" s="563"/>
      <c r="T177" s="551"/>
      <c r="U177" s="130" t="s">
        <v>19</v>
      </c>
      <c r="V177" s="263">
        <f>AA173</f>
        <v>0</v>
      </c>
      <c r="W177" s="782"/>
      <c r="X177" s="140"/>
      <c r="Y177" s="134"/>
      <c r="Z177" s="460"/>
      <c r="AA177" s="461"/>
    </row>
    <row r="178" spans="1:28" ht="21" customHeight="1" thickBot="1" x14ac:dyDescent="0.3">
      <c r="A178" s="676"/>
      <c r="B178" s="679"/>
      <c r="C178" s="560" t="s">
        <v>90</v>
      </c>
      <c r="D178" s="560"/>
      <c r="E178" s="560"/>
      <c r="F178" s="560"/>
      <c r="G178" s="560"/>
      <c r="H178" s="560"/>
      <c r="I178" s="560"/>
      <c r="J178" s="560"/>
      <c r="K178" s="560"/>
      <c r="L178" s="560"/>
      <c r="M178" s="561"/>
      <c r="N178" s="314"/>
      <c r="O178" s="676"/>
      <c r="P178" s="679"/>
      <c r="Q178" s="821" t="s">
        <v>90</v>
      </c>
      <c r="R178" s="821"/>
      <c r="S178" s="821"/>
      <c r="T178" s="821"/>
      <c r="U178" s="821"/>
      <c r="V178" s="821"/>
      <c r="W178" s="821"/>
      <c r="X178" s="821"/>
      <c r="Y178" s="821"/>
      <c r="Z178" s="821"/>
      <c r="AA178" s="822"/>
    </row>
    <row r="179" spans="1:28" ht="26.45" customHeight="1" x14ac:dyDescent="0.25">
      <c r="A179" s="676"/>
      <c r="B179" s="679"/>
      <c r="C179" s="524" t="s">
        <v>177</v>
      </c>
      <c r="D179" s="528"/>
      <c r="E179" s="529" t="s">
        <v>194</v>
      </c>
      <c r="F179" s="531" t="s">
        <v>3</v>
      </c>
      <c r="G179" s="186" t="s">
        <v>11</v>
      </c>
      <c r="H179" s="222">
        <f>H180+H181+H183+H184</f>
        <v>6036.24</v>
      </c>
      <c r="I179" s="160" t="s">
        <v>181</v>
      </c>
      <c r="J179" s="214">
        <v>2785.5</v>
      </c>
      <c r="K179" s="209">
        <v>748</v>
      </c>
      <c r="L179" s="209">
        <v>1219.04</v>
      </c>
      <c r="M179" s="210">
        <v>1283.7</v>
      </c>
      <c r="N179" s="314"/>
      <c r="O179" s="676"/>
      <c r="P179" s="679"/>
      <c r="Q179" s="566" t="s">
        <v>177</v>
      </c>
      <c r="R179" s="531" t="s">
        <v>44</v>
      </c>
      <c r="S179" s="531" t="s">
        <v>194</v>
      </c>
      <c r="T179" s="529" t="s">
        <v>3</v>
      </c>
      <c r="U179" s="67" t="s">
        <v>11</v>
      </c>
      <c r="V179" s="223">
        <v>6036.2</v>
      </c>
      <c r="W179" s="413" t="s">
        <v>181</v>
      </c>
      <c r="X179" s="76">
        <v>2785.5</v>
      </c>
      <c r="Y179" s="86">
        <v>748</v>
      </c>
      <c r="Z179" s="385">
        <v>1219</v>
      </c>
      <c r="AA179" s="386">
        <v>1283.7</v>
      </c>
      <c r="AB179" s="226">
        <f>X179+Y179+Z179+AA179</f>
        <v>6036.2</v>
      </c>
    </row>
    <row r="180" spans="1:28" ht="26.45" customHeight="1" x14ac:dyDescent="0.25">
      <c r="A180" s="676"/>
      <c r="B180" s="679"/>
      <c r="C180" s="525"/>
      <c r="D180" s="528"/>
      <c r="E180" s="562"/>
      <c r="F180" s="564"/>
      <c r="G180" s="185" t="s">
        <v>12</v>
      </c>
      <c r="H180" s="165">
        <f>J179</f>
        <v>2785.5</v>
      </c>
      <c r="I180" s="148" t="s">
        <v>178</v>
      </c>
      <c r="J180" s="32">
        <v>1</v>
      </c>
      <c r="K180" s="33">
        <v>3</v>
      </c>
      <c r="L180" s="33">
        <v>3</v>
      </c>
      <c r="M180" s="34">
        <v>3</v>
      </c>
      <c r="N180" s="314"/>
      <c r="O180" s="676"/>
      <c r="P180" s="679"/>
      <c r="Q180" s="571"/>
      <c r="R180" s="548"/>
      <c r="S180" s="548"/>
      <c r="T180" s="825"/>
      <c r="U180" s="68" t="s">
        <v>12</v>
      </c>
      <c r="V180" s="164">
        <v>2785.5</v>
      </c>
      <c r="W180" s="414" t="s">
        <v>178</v>
      </c>
      <c r="X180" s="32">
        <v>1</v>
      </c>
      <c r="Y180" s="33">
        <v>3</v>
      </c>
      <c r="Z180" s="443">
        <v>4</v>
      </c>
      <c r="AA180" s="445">
        <v>3</v>
      </c>
    </row>
    <row r="181" spans="1:28" ht="26.45" customHeight="1" x14ac:dyDescent="0.25">
      <c r="A181" s="676"/>
      <c r="B181" s="679"/>
      <c r="C181" s="525"/>
      <c r="D181" s="528"/>
      <c r="E181" s="562"/>
      <c r="F181" s="564"/>
      <c r="G181" s="185" t="s">
        <v>17</v>
      </c>
      <c r="H181" s="165">
        <f>K179</f>
        <v>748</v>
      </c>
      <c r="I181" s="148" t="s">
        <v>179</v>
      </c>
      <c r="J181" s="32">
        <v>140</v>
      </c>
      <c r="K181" s="33">
        <v>700</v>
      </c>
      <c r="L181" s="33">
        <v>1200</v>
      </c>
      <c r="M181" s="34">
        <v>2500</v>
      </c>
      <c r="N181" s="314"/>
      <c r="O181" s="676"/>
      <c r="P181" s="679"/>
      <c r="Q181" s="571"/>
      <c r="R181" s="548"/>
      <c r="S181" s="548"/>
      <c r="T181" s="825"/>
      <c r="U181" s="68" t="s">
        <v>17</v>
      </c>
      <c r="V181" s="164">
        <v>748</v>
      </c>
      <c r="W181" s="414" t="s">
        <v>179</v>
      </c>
      <c r="X181" s="32">
        <v>140</v>
      </c>
      <c r="Y181" s="33">
        <v>700</v>
      </c>
      <c r="Z181" s="318"/>
      <c r="AA181" s="319"/>
    </row>
    <row r="182" spans="1:28" ht="26.45" customHeight="1" x14ac:dyDescent="0.25">
      <c r="A182" s="676"/>
      <c r="B182" s="679"/>
      <c r="C182" s="525"/>
      <c r="D182" s="528"/>
      <c r="E182" s="562"/>
      <c r="F182" s="564"/>
      <c r="G182" s="118"/>
      <c r="H182" s="276"/>
      <c r="I182" s="148"/>
      <c r="J182" s="32"/>
      <c r="K182" s="33"/>
      <c r="L182" s="33"/>
      <c r="M182" s="34"/>
      <c r="N182" s="314"/>
      <c r="O182" s="676"/>
      <c r="P182" s="679"/>
      <c r="Q182" s="571"/>
      <c r="R182" s="548"/>
      <c r="S182" s="548"/>
      <c r="T182" s="825"/>
      <c r="U182" s="175" t="s">
        <v>18</v>
      </c>
      <c r="V182" s="278">
        <v>1219</v>
      </c>
      <c r="W182" s="414" t="s">
        <v>210</v>
      </c>
      <c r="X182" s="32"/>
      <c r="Y182" s="33"/>
      <c r="Z182" s="318">
        <v>155</v>
      </c>
      <c r="AA182" s="319">
        <v>370</v>
      </c>
    </row>
    <row r="183" spans="1:28" ht="39.75" customHeight="1" x14ac:dyDescent="0.25">
      <c r="A183" s="676"/>
      <c r="B183" s="679"/>
      <c r="C183" s="525"/>
      <c r="D183" s="528"/>
      <c r="E183" s="562"/>
      <c r="F183" s="564"/>
      <c r="G183" s="118" t="s">
        <v>18</v>
      </c>
      <c r="H183" s="276">
        <f>L179</f>
        <v>1219.04</v>
      </c>
      <c r="I183" s="148" t="s">
        <v>180</v>
      </c>
      <c r="J183" s="12">
        <f>J179/J180</f>
        <v>2785.5</v>
      </c>
      <c r="K183" s="5">
        <f>K179/K180</f>
        <v>249.33333333333334</v>
      </c>
      <c r="L183" s="5">
        <f>L179/L180</f>
        <v>406.34666666666664</v>
      </c>
      <c r="M183" s="6">
        <f>M179/M180</f>
        <v>427.90000000000003</v>
      </c>
      <c r="N183" s="314"/>
      <c r="O183" s="676"/>
      <c r="P183" s="679"/>
      <c r="Q183" s="571"/>
      <c r="R183" s="548"/>
      <c r="S183" s="548"/>
      <c r="T183" s="825"/>
      <c r="U183" s="175" t="s">
        <v>19</v>
      </c>
      <c r="V183" s="278">
        <v>1283.7</v>
      </c>
      <c r="W183" s="414" t="s">
        <v>180</v>
      </c>
      <c r="X183" s="12">
        <v>2785.5</v>
      </c>
      <c r="Y183" s="5">
        <v>249.33333333333334</v>
      </c>
      <c r="Z183" s="320">
        <v>304.75</v>
      </c>
      <c r="AA183" s="321">
        <v>427.90000000000003</v>
      </c>
    </row>
    <row r="184" spans="1:28" ht="40.5" customHeight="1" thickBot="1" x14ac:dyDescent="0.3">
      <c r="A184" s="676"/>
      <c r="B184" s="679"/>
      <c r="C184" s="526"/>
      <c r="D184" s="536"/>
      <c r="E184" s="563"/>
      <c r="F184" s="565"/>
      <c r="G184" s="187" t="s">
        <v>19</v>
      </c>
      <c r="H184" s="277">
        <f>M179</f>
        <v>1283.7</v>
      </c>
      <c r="I184" s="149" t="s">
        <v>192</v>
      </c>
      <c r="J184" s="150">
        <v>1</v>
      </c>
      <c r="K184" s="151">
        <f>K181/J181</f>
        <v>5</v>
      </c>
      <c r="L184" s="151">
        <f>L181/K181</f>
        <v>1.7142857142857142</v>
      </c>
      <c r="M184" s="152">
        <f>M181/L181</f>
        <v>2.0833333333333335</v>
      </c>
      <c r="N184" s="314"/>
      <c r="O184" s="676"/>
      <c r="P184" s="679"/>
      <c r="Q184" s="571"/>
      <c r="R184" s="548"/>
      <c r="S184" s="548"/>
      <c r="T184" s="825"/>
      <c r="U184" s="73"/>
      <c r="V184" s="407"/>
      <c r="W184" s="414" t="s">
        <v>192</v>
      </c>
      <c r="X184" s="401">
        <v>1</v>
      </c>
      <c r="Y184" s="402">
        <v>5</v>
      </c>
      <c r="Z184" s="437"/>
      <c r="AA184" s="438"/>
    </row>
    <row r="185" spans="1:28" ht="37.5" customHeight="1" thickBot="1" x14ac:dyDescent="0.3">
      <c r="A185" s="676"/>
      <c r="B185" s="679"/>
      <c r="C185" s="398"/>
      <c r="D185" s="28"/>
      <c r="E185" s="399"/>
      <c r="F185" s="400"/>
      <c r="G185" s="18"/>
      <c r="H185" s="403"/>
      <c r="I185" s="39"/>
      <c r="J185" s="404"/>
      <c r="K185" s="198"/>
      <c r="L185" s="198"/>
      <c r="M185" s="142"/>
      <c r="N185" s="314"/>
      <c r="O185" s="676"/>
      <c r="P185" s="679"/>
      <c r="Q185" s="797"/>
      <c r="R185" s="779"/>
      <c r="S185" s="779"/>
      <c r="T185" s="826"/>
      <c r="U185" s="176"/>
      <c r="V185" s="133"/>
      <c r="W185" s="415" t="s">
        <v>211</v>
      </c>
      <c r="X185" s="150"/>
      <c r="Y185" s="151"/>
      <c r="Z185" s="387">
        <v>0.3</v>
      </c>
      <c r="AA185" s="388">
        <v>0.6</v>
      </c>
    </row>
    <row r="186" spans="1:28" ht="30" customHeight="1" x14ac:dyDescent="0.25">
      <c r="A186" s="676"/>
      <c r="B186" s="679"/>
      <c r="C186" s="533" t="s">
        <v>176</v>
      </c>
      <c r="D186" s="531" t="s">
        <v>38</v>
      </c>
      <c r="E186" s="529" t="s">
        <v>194</v>
      </c>
      <c r="F186" s="531" t="s">
        <v>3</v>
      </c>
      <c r="G186" s="186" t="s">
        <v>11</v>
      </c>
      <c r="H186" s="222">
        <f>H187+H188+H189+H190</f>
        <v>6180</v>
      </c>
      <c r="I186" s="160" t="s">
        <v>181</v>
      </c>
      <c r="J186" s="43">
        <v>3800</v>
      </c>
      <c r="K186" s="44">
        <v>1260</v>
      </c>
      <c r="L186" s="44">
        <v>560</v>
      </c>
      <c r="M186" s="45">
        <v>560</v>
      </c>
      <c r="N186" s="314"/>
      <c r="O186" s="676"/>
      <c r="P186" s="679"/>
      <c r="Q186" s="816" t="s">
        <v>176</v>
      </c>
      <c r="R186" s="708" t="s">
        <v>208</v>
      </c>
      <c r="S186" s="811" t="s">
        <v>194</v>
      </c>
      <c r="T186" s="776" t="s">
        <v>3</v>
      </c>
      <c r="U186" s="405" t="s">
        <v>11</v>
      </c>
      <c r="V186" s="406">
        <f>V187+V188+V189+V190</f>
        <v>5060</v>
      </c>
      <c r="W186" s="408" t="s">
        <v>181</v>
      </c>
      <c r="X186" s="409">
        <v>3800</v>
      </c>
      <c r="Y186" s="410">
        <v>1260</v>
      </c>
      <c r="Z186" s="411"/>
      <c r="AA186" s="412"/>
      <c r="AB186" s="226">
        <f>X186+Y186+Z186+AA186</f>
        <v>5060</v>
      </c>
    </row>
    <row r="187" spans="1:28" ht="30" customHeight="1" x14ac:dyDescent="0.25">
      <c r="A187" s="676"/>
      <c r="B187" s="679"/>
      <c r="C187" s="549"/>
      <c r="D187" s="548"/>
      <c r="E187" s="530"/>
      <c r="F187" s="552"/>
      <c r="G187" s="185" t="s">
        <v>12</v>
      </c>
      <c r="H187" s="165">
        <f>J186</f>
        <v>3800</v>
      </c>
      <c r="I187" s="554" t="s">
        <v>168</v>
      </c>
      <c r="J187" s="556">
        <v>45</v>
      </c>
      <c r="K187" s="539">
        <v>45</v>
      </c>
      <c r="L187" s="539">
        <v>45</v>
      </c>
      <c r="M187" s="541">
        <v>45</v>
      </c>
      <c r="N187" s="314"/>
      <c r="O187" s="676"/>
      <c r="P187" s="679"/>
      <c r="Q187" s="817"/>
      <c r="R187" s="709"/>
      <c r="S187" s="819"/>
      <c r="T187" s="777"/>
      <c r="U187" s="281" t="s">
        <v>12</v>
      </c>
      <c r="V187" s="282">
        <f>X186</f>
        <v>3800</v>
      </c>
      <c r="W187" s="823" t="s">
        <v>168</v>
      </c>
      <c r="X187" s="556">
        <v>45</v>
      </c>
      <c r="Y187" s="539">
        <v>45</v>
      </c>
      <c r="Z187" s="798"/>
      <c r="AA187" s="800"/>
    </row>
    <row r="188" spans="1:28" ht="30" customHeight="1" x14ac:dyDescent="0.25">
      <c r="A188" s="676"/>
      <c r="B188" s="679"/>
      <c r="C188" s="549"/>
      <c r="D188" s="548"/>
      <c r="E188" s="530"/>
      <c r="F188" s="552"/>
      <c r="G188" s="185" t="s">
        <v>17</v>
      </c>
      <c r="H188" s="165">
        <f>K186</f>
        <v>1260</v>
      </c>
      <c r="I188" s="555"/>
      <c r="J188" s="557"/>
      <c r="K188" s="540"/>
      <c r="L188" s="540"/>
      <c r="M188" s="542"/>
      <c r="N188" s="314"/>
      <c r="O188" s="676"/>
      <c r="P188" s="679"/>
      <c r="Q188" s="817"/>
      <c r="R188" s="709"/>
      <c r="S188" s="819"/>
      <c r="T188" s="777"/>
      <c r="U188" s="281" t="s">
        <v>17</v>
      </c>
      <c r="V188" s="282">
        <f>Y186</f>
        <v>1260</v>
      </c>
      <c r="W188" s="824"/>
      <c r="X188" s="557"/>
      <c r="Y188" s="540"/>
      <c r="Z188" s="799"/>
      <c r="AA188" s="801"/>
    </row>
    <row r="189" spans="1:28" ht="37.5" customHeight="1" x14ac:dyDescent="0.25">
      <c r="A189" s="676"/>
      <c r="B189" s="679"/>
      <c r="C189" s="549"/>
      <c r="D189" s="548"/>
      <c r="E189" s="530"/>
      <c r="F189" s="552"/>
      <c r="G189" s="118" t="s">
        <v>18</v>
      </c>
      <c r="H189" s="276">
        <f>L186</f>
        <v>560</v>
      </c>
      <c r="I189" s="148" t="s">
        <v>167</v>
      </c>
      <c r="J189" s="32">
        <f>J186/J187</f>
        <v>84.444444444444443</v>
      </c>
      <c r="K189" s="33">
        <f>K186/K187</f>
        <v>28</v>
      </c>
      <c r="L189" s="33">
        <f>L186/L187</f>
        <v>12.444444444444445</v>
      </c>
      <c r="M189" s="34">
        <f>M186/M187</f>
        <v>12.444444444444445</v>
      </c>
      <c r="N189" s="314"/>
      <c r="O189" s="676"/>
      <c r="P189" s="679"/>
      <c r="Q189" s="817"/>
      <c r="R189" s="709"/>
      <c r="S189" s="819"/>
      <c r="T189" s="777"/>
      <c r="U189" s="283"/>
      <c r="V189" s="284"/>
      <c r="W189" s="285" t="s">
        <v>167</v>
      </c>
      <c r="X189" s="32">
        <f>X186/X187</f>
        <v>84.444444444444443</v>
      </c>
      <c r="Y189" s="33">
        <f>Y186/Y187</f>
        <v>28</v>
      </c>
      <c r="Z189" s="318"/>
      <c r="AA189" s="319"/>
    </row>
    <row r="190" spans="1:28" ht="39" customHeight="1" thickBot="1" x14ac:dyDescent="0.3">
      <c r="A190" s="677"/>
      <c r="B190" s="680"/>
      <c r="C190" s="550"/>
      <c r="D190" s="551"/>
      <c r="E190" s="537"/>
      <c r="F190" s="553"/>
      <c r="G190" s="118" t="s">
        <v>19</v>
      </c>
      <c r="H190" s="276">
        <f>M186</f>
        <v>560</v>
      </c>
      <c r="I190" s="149" t="s">
        <v>187</v>
      </c>
      <c r="J190" s="150">
        <v>1</v>
      </c>
      <c r="K190" s="151">
        <v>1</v>
      </c>
      <c r="L190" s="151">
        <v>1</v>
      </c>
      <c r="M190" s="152">
        <v>1</v>
      </c>
      <c r="N190" s="314"/>
      <c r="O190" s="677"/>
      <c r="P190" s="680"/>
      <c r="Q190" s="818"/>
      <c r="R190" s="752"/>
      <c r="S190" s="820"/>
      <c r="T190" s="778"/>
      <c r="U190" s="283"/>
      <c r="V190" s="284"/>
      <c r="W190" s="286" t="s">
        <v>187</v>
      </c>
      <c r="X190" s="150">
        <v>1</v>
      </c>
      <c r="Y190" s="151">
        <v>1</v>
      </c>
      <c r="Z190" s="387"/>
      <c r="AA190" s="388"/>
    </row>
    <row r="191" spans="1:28" ht="18" customHeight="1" thickBot="1" x14ac:dyDescent="0.3">
      <c r="A191" s="543" t="s">
        <v>136</v>
      </c>
      <c r="B191" s="543" t="s">
        <v>137</v>
      </c>
      <c r="C191" s="545" t="s">
        <v>169</v>
      </c>
      <c r="D191" s="545"/>
      <c r="E191" s="545"/>
      <c r="F191" s="545"/>
      <c r="G191" s="545"/>
      <c r="H191" s="545"/>
      <c r="I191" s="545"/>
      <c r="J191" s="546"/>
      <c r="K191" s="546"/>
      <c r="L191" s="546"/>
      <c r="M191" s="547"/>
      <c r="O191" s="543" t="s">
        <v>136</v>
      </c>
      <c r="P191" s="543" t="s">
        <v>137</v>
      </c>
      <c r="Q191" s="545" t="s">
        <v>169</v>
      </c>
      <c r="R191" s="545"/>
      <c r="S191" s="545"/>
      <c r="T191" s="545"/>
      <c r="U191" s="545"/>
      <c r="V191" s="545"/>
      <c r="W191" s="545"/>
      <c r="X191" s="546"/>
      <c r="Y191" s="546"/>
      <c r="Z191" s="546"/>
      <c r="AA191" s="547"/>
    </row>
    <row r="192" spans="1:28" ht="24.75" customHeight="1" x14ac:dyDescent="0.25">
      <c r="A192" s="544"/>
      <c r="B192" s="544"/>
      <c r="C192" s="524" t="s">
        <v>189</v>
      </c>
      <c r="D192" s="531" t="s">
        <v>38</v>
      </c>
      <c r="E192" s="529" t="s">
        <v>52</v>
      </c>
      <c r="F192" s="529" t="s">
        <v>3</v>
      </c>
      <c r="G192" s="186" t="s">
        <v>11</v>
      </c>
      <c r="H192" s="223">
        <f>H193+H194+H195+H196</f>
        <v>3542.0699999999997</v>
      </c>
      <c r="I192" s="112" t="s">
        <v>181</v>
      </c>
      <c r="J192" s="76">
        <v>820</v>
      </c>
      <c r="K192" s="86">
        <v>863.45999999999992</v>
      </c>
      <c r="L192" s="86">
        <v>906.64</v>
      </c>
      <c r="M192" s="87">
        <v>951.97</v>
      </c>
      <c r="N192" s="314"/>
      <c r="O192" s="544"/>
      <c r="P192" s="544"/>
      <c r="Q192" s="828" t="s">
        <v>189</v>
      </c>
      <c r="R192" s="531" t="s">
        <v>38</v>
      </c>
      <c r="S192" s="529" t="s">
        <v>52</v>
      </c>
      <c r="T192" s="529" t="s">
        <v>3</v>
      </c>
      <c r="U192" s="186" t="s">
        <v>11</v>
      </c>
      <c r="V192" s="223">
        <f>V193+V194+V195+V196</f>
        <v>2337.66</v>
      </c>
      <c r="W192" s="239" t="s">
        <v>181</v>
      </c>
      <c r="X192" s="76">
        <v>820</v>
      </c>
      <c r="Y192" s="86">
        <v>863.45999999999992</v>
      </c>
      <c r="Z192" s="385">
        <v>314.10000000000002</v>
      </c>
      <c r="AA192" s="386">
        <v>340.1</v>
      </c>
      <c r="AB192" s="226">
        <f>X192+Y192+Z192+AA192</f>
        <v>2337.66</v>
      </c>
    </row>
    <row r="193" spans="1:28" ht="48.75" customHeight="1" x14ac:dyDescent="0.25">
      <c r="A193" s="544"/>
      <c r="B193" s="544"/>
      <c r="C193" s="525"/>
      <c r="D193" s="548"/>
      <c r="E193" s="530"/>
      <c r="F193" s="530"/>
      <c r="G193" s="185" t="s">
        <v>12</v>
      </c>
      <c r="H193" s="164">
        <f>J192</f>
        <v>820</v>
      </c>
      <c r="I193" s="178" t="s">
        <v>173</v>
      </c>
      <c r="J193" s="32">
        <v>4</v>
      </c>
      <c r="K193" s="33">
        <v>4</v>
      </c>
      <c r="L193" s="33">
        <v>4</v>
      </c>
      <c r="M193" s="34">
        <v>4</v>
      </c>
      <c r="O193" s="544"/>
      <c r="P193" s="544"/>
      <c r="Q193" s="829"/>
      <c r="R193" s="548"/>
      <c r="S193" s="530"/>
      <c r="T193" s="530"/>
      <c r="U193" s="185" t="s">
        <v>12</v>
      </c>
      <c r="V193" s="164">
        <f>X192</f>
        <v>820</v>
      </c>
      <c r="W193" s="242" t="s">
        <v>173</v>
      </c>
      <c r="X193" s="32">
        <v>4</v>
      </c>
      <c r="Y193" s="33">
        <v>4</v>
      </c>
      <c r="Z193" s="318">
        <v>4</v>
      </c>
      <c r="AA193" s="319">
        <v>4</v>
      </c>
    </row>
    <row r="194" spans="1:28" ht="45.75" customHeight="1" x14ac:dyDescent="0.25">
      <c r="A194" s="544"/>
      <c r="B194" s="544"/>
      <c r="C194" s="525"/>
      <c r="D194" s="548"/>
      <c r="E194" s="530"/>
      <c r="F194" s="530"/>
      <c r="G194" s="185" t="s">
        <v>17</v>
      </c>
      <c r="H194" s="164">
        <f>K192</f>
        <v>863.45999999999992</v>
      </c>
      <c r="I194" s="178" t="s">
        <v>108</v>
      </c>
      <c r="J194" s="32">
        <v>400000</v>
      </c>
      <c r="K194" s="33">
        <v>400000</v>
      </c>
      <c r="L194" s="33">
        <v>400000</v>
      </c>
      <c r="M194" s="34">
        <v>400000</v>
      </c>
      <c r="O194" s="544"/>
      <c r="P194" s="544"/>
      <c r="Q194" s="829"/>
      <c r="R194" s="548"/>
      <c r="S194" s="530"/>
      <c r="T194" s="530"/>
      <c r="U194" s="185" t="s">
        <v>17</v>
      </c>
      <c r="V194" s="164">
        <f>Y192</f>
        <v>863.45999999999992</v>
      </c>
      <c r="W194" s="242" t="s">
        <v>108</v>
      </c>
      <c r="X194" s="32">
        <v>400000</v>
      </c>
      <c r="Y194" s="33">
        <v>400000</v>
      </c>
      <c r="Z194" s="318">
        <v>400000</v>
      </c>
      <c r="AA194" s="319">
        <v>400000</v>
      </c>
    </row>
    <row r="195" spans="1:28" ht="42" customHeight="1" x14ac:dyDescent="0.25">
      <c r="A195" s="544"/>
      <c r="B195" s="544"/>
      <c r="C195" s="525"/>
      <c r="D195" s="548"/>
      <c r="E195" s="530"/>
      <c r="F195" s="530"/>
      <c r="G195" s="118" t="s">
        <v>18</v>
      </c>
      <c r="H195" s="278">
        <f>L192</f>
        <v>906.64</v>
      </c>
      <c r="I195" s="181" t="s">
        <v>174</v>
      </c>
      <c r="J195" s="12">
        <f>J192/J193</f>
        <v>205</v>
      </c>
      <c r="K195" s="5">
        <f>K192/K193</f>
        <v>215.86499999999998</v>
      </c>
      <c r="L195" s="5">
        <f>L192/L193</f>
        <v>226.66</v>
      </c>
      <c r="M195" s="6">
        <f>M192/M193</f>
        <v>237.99250000000001</v>
      </c>
      <c r="O195" s="544"/>
      <c r="P195" s="544"/>
      <c r="Q195" s="829"/>
      <c r="R195" s="548"/>
      <c r="S195" s="530"/>
      <c r="T195" s="530"/>
      <c r="U195" s="118" t="s">
        <v>18</v>
      </c>
      <c r="V195" s="278">
        <f>Z192</f>
        <v>314.10000000000002</v>
      </c>
      <c r="W195" s="243" t="s">
        <v>174</v>
      </c>
      <c r="X195" s="12">
        <f>X192/X193</f>
        <v>205</v>
      </c>
      <c r="Y195" s="5">
        <f>Y192/Y193</f>
        <v>215.86499999999998</v>
      </c>
      <c r="Z195" s="320">
        <f>Z192/Z193</f>
        <v>78.525000000000006</v>
      </c>
      <c r="AA195" s="321">
        <f>AA192/AA193</f>
        <v>85.025000000000006</v>
      </c>
    </row>
    <row r="196" spans="1:28" ht="42" customHeight="1" thickBot="1" x14ac:dyDescent="0.3">
      <c r="A196" s="544"/>
      <c r="B196" s="544"/>
      <c r="C196" s="525"/>
      <c r="D196" s="548"/>
      <c r="E196" s="530"/>
      <c r="F196" s="530"/>
      <c r="G196" s="187" t="s">
        <v>19</v>
      </c>
      <c r="H196" s="279">
        <f>M192</f>
        <v>951.97</v>
      </c>
      <c r="I196" s="163" t="s">
        <v>170</v>
      </c>
      <c r="J196" s="150">
        <v>0.45</v>
      </c>
      <c r="K196" s="151">
        <v>0.5</v>
      </c>
      <c r="L196" s="151">
        <v>0.55000000000000004</v>
      </c>
      <c r="M196" s="152">
        <v>0.6</v>
      </c>
      <c r="O196" s="544"/>
      <c r="P196" s="544"/>
      <c r="Q196" s="829"/>
      <c r="R196" s="548"/>
      <c r="S196" s="530"/>
      <c r="T196" s="530"/>
      <c r="U196" s="187" t="s">
        <v>19</v>
      </c>
      <c r="V196" s="279">
        <f>AA192</f>
        <v>340.1</v>
      </c>
      <c r="W196" s="252" t="s">
        <v>170</v>
      </c>
      <c r="X196" s="150">
        <v>0.45</v>
      </c>
      <c r="Y196" s="151">
        <v>0.5</v>
      </c>
      <c r="Z196" s="387">
        <v>0.55000000000000004</v>
      </c>
      <c r="AA196" s="388">
        <v>0.6</v>
      </c>
    </row>
    <row r="197" spans="1:28" ht="22.5" customHeight="1" x14ac:dyDescent="0.25">
      <c r="A197" s="544"/>
      <c r="B197" s="544"/>
      <c r="C197" s="524" t="s">
        <v>188</v>
      </c>
      <c r="D197" s="527" t="s">
        <v>44</v>
      </c>
      <c r="E197" s="529" t="s">
        <v>52</v>
      </c>
      <c r="F197" s="531" t="s">
        <v>3</v>
      </c>
      <c r="G197" s="186" t="s">
        <v>11</v>
      </c>
      <c r="H197" s="217">
        <f>H198+H199+H200+H201</f>
        <v>5313.07</v>
      </c>
      <c r="I197" s="112" t="s">
        <v>181</v>
      </c>
      <c r="J197" s="76">
        <v>1230</v>
      </c>
      <c r="K197" s="86">
        <v>1295.19</v>
      </c>
      <c r="L197" s="86">
        <v>1359.94</v>
      </c>
      <c r="M197" s="87">
        <v>1427.94</v>
      </c>
      <c r="O197" s="544"/>
      <c r="P197" s="544"/>
      <c r="Q197" s="828" t="s">
        <v>188</v>
      </c>
      <c r="R197" s="527" t="s">
        <v>44</v>
      </c>
      <c r="S197" s="529" t="s">
        <v>52</v>
      </c>
      <c r="T197" s="531" t="s">
        <v>3</v>
      </c>
      <c r="U197" s="186" t="s">
        <v>11</v>
      </c>
      <c r="V197" s="217">
        <f>V198+V199+V200+V201</f>
        <v>3179.39</v>
      </c>
      <c r="W197" s="239" t="s">
        <v>181</v>
      </c>
      <c r="X197" s="76">
        <v>1230</v>
      </c>
      <c r="Y197" s="86">
        <v>1295.19</v>
      </c>
      <c r="Z197" s="385">
        <v>314.10000000000002</v>
      </c>
      <c r="AA197" s="386">
        <v>340.1</v>
      </c>
      <c r="AB197" s="226">
        <f>X197+Y197+Z197+AA197</f>
        <v>3179.39</v>
      </c>
    </row>
    <row r="198" spans="1:28" ht="53.25" customHeight="1" x14ac:dyDescent="0.25">
      <c r="A198" s="544"/>
      <c r="B198" s="544"/>
      <c r="C198" s="525"/>
      <c r="D198" s="528"/>
      <c r="E198" s="530"/>
      <c r="F198" s="532"/>
      <c r="G198" s="185" t="s">
        <v>12</v>
      </c>
      <c r="H198" s="265">
        <f>J197</f>
        <v>1230</v>
      </c>
      <c r="I198" s="178" t="s">
        <v>173</v>
      </c>
      <c r="J198" s="32">
        <v>6</v>
      </c>
      <c r="K198" s="33">
        <v>6</v>
      </c>
      <c r="L198" s="33">
        <v>6</v>
      </c>
      <c r="M198" s="34">
        <v>6</v>
      </c>
      <c r="O198" s="544"/>
      <c r="P198" s="544"/>
      <c r="Q198" s="829"/>
      <c r="R198" s="528"/>
      <c r="S198" s="530"/>
      <c r="T198" s="532"/>
      <c r="U198" s="185" t="s">
        <v>12</v>
      </c>
      <c r="V198" s="265">
        <f>X197</f>
        <v>1230</v>
      </c>
      <c r="W198" s="242" t="s">
        <v>173</v>
      </c>
      <c r="X198" s="32">
        <v>6</v>
      </c>
      <c r="Y198" s="33">
        <v>6</v>
      </c>
      <c r="Z198" s="318">
        <v>4</v>
      </c>
      <c r="AA198" s="319">
        <v>4</v>
      </c>
    </row>
    <row r="199" spans="1:28" ht="38.25" customHeight="1" x14ac:dyDescent="0.25">
      <c r="A199" s="544"/>
      <c r="B199" s="544"/>
      <c r="C199" s="525"/>
      <c r="D199" s="528"/>
      <c r="E199" s="530"/>
      <c r="F199" s="532"/>
      <c r="G199" s="185" t="s">
        <v>17</v>
      </c>
      <c r="H199" s="265">
        <f>K197</f>
        <v>1295.19</v>
      </c>
      <c r="I199" s="178" t="s">
        <v>108</v>
      </c>
      <c r="J199" s="32">
        <v>600000</v>
      </c>
      <c r="K199" s="33">
        <v>600000</v>
      </c>
      <c r="L199" s="33">
        <v>600000</v>
      </c>
      <c r="M199" s="34">
        <v>600000</v>
      </c>
      <c r="O199" s="544"/>
      <c r="P199" s="544"/>
      <c r="Q199" s="829"/>
      <c r="R199" s="528"/>
      <c r="S199" s="530"/>
      <c r="T199" s="532"/>
      <c r="U199" s="185" t="s">
        <v>17</v>
      </c>
      <c r="V199" s="265">
        <f>Y197</f>
        <v>1295.19</v>
      </c>
      <c r="W199" s="242" t="s">
        <v>108</v>
      </c>
      <c r="X199" s="32">
        <v>600000</v>
      </c>
      <c r="Y199" s="33">
        <v>600000</v>
      </c>
      <c r="Z199" s="318">
        <v>400000</v>
      </c>
      <c r="AA199" s="319">
        <v>400000</v>
      </c>
    </row>
    <row r="200" spans="1:28" ht="38.25" customHeight="1" x14ac:dyDescent="0.25">
      <c r="A200" s="544"/>
      <c r="B200" s="544"/>
      <c r="C200" s="525"/>
      <c r="D200" s="528"/>
      <c r="E200" s="530"/>
      <c r="F200" s="532"/>
      <c r="G200" s="118" t="s">
        <v>18</v>
      </c>
      <c r="H200" s="273">
        <f>L197</f>
        <v>1359.94</v>
      </c>
      <c r="I200" s="181" t="s">
        <v>174</v>
      </c>
      <c r="J200" s="164">
        <f>J197/J198</f>
        <v>205</v>
      </c>
      <c r="K200" s="5">
        <f>K197/K198</f>
        <v>215.86500000000001</v>
      </c>
      <c r="L200" s="5">
        <f>L197/L198</f>
        <v>226.65666666666667</v>
      </c>
      <c r="M200" s="165">
        <f>M197/M198</f>
        <v>237.99</v>
      </c>
      <c r="O200" s="544"/>
      <c r="P200" s="544"/>
      <c r="Q200" s="829"/>
      <c r="R200" s="528"/>
      <c r="S200" s="530"/>
      <c r="T200" s="532"/>
      <c r="U200" s="118" t="s">
        <v>18</v>
      </c>
      <c r="V200" s="273">
        <f>Z197</f>
        <v>314.10000000000002</v>
      </c>
      <c r="W200" s="243" t="s">
        <v>174</v>
      </c>
      <c r="X200" s="164">
        <f>X197/X198</f>
        <v>205</v>
      </c>
      <c r="Y200" s="5">
        <f>Y197/Y198</f>
        <v>215.86500000000001</v>
      </c>
      <c r="Z200" s="320">
        <f>Z197/Z198</f>
        <v>78.525000000000006</v>
      </c>
      <c r="AA200" s="389">
        <f>AA197/AA198</f>
        <v>85.025000000000006</v>
      </c>
    </row>
    <row r="201" spans="1:28" ht="40.5" customHeight="1" thickBot="1" x14ac:dyDescent="0.3">
      <c r="A201" s="544"/>
      <c r="B201" s="544"/>
      <c r="C201" s="526"/>
      <c r="D201" s="528"/>
      <c r="E201" s="530"/>
      <c r="F201" s="532"/>
      <c r="G201" s="187" t="s">
        <v>19</v>
      </c>
      <c r="H201" s="266">
        <f>M197</f>
        <v>1427.94</v>
      </c>
      <c r="I201" s="163" t="s">
        <v>170</v>
      </c>
      <c r="J201" s="150">
        <v>0.45</v>
      </c>
      <c r="K201" s="151">
        <v>0.5</v>
      </c>
      <c r="L201" s="151">
        <v>0.55000000000000004</v>
      </c>
      <c r="M201" s="152">
        <v>0.6</v>
      </c>
      <c r="O201" s="544"/>
      <c r="P201" s="544"/>
      <c r="Q201" s="830"/>
      <c r="R201" s="528"/>
      <c r="S201" s="530"/>
      <c r="T201" s="532"/>
      <c r="U201" s="187" t="s">
        <v>19</v>
      </c>
      <c r="V201" s="266">
        <f>AA197</f>
        <v>340.1</v>
      </c>
      <c r="W201" s="252" t="s">
        <v>170</v>
      </c>
      <c r="X201" s="150">
        <v>0.45</v>
      </c>
      <c r="Y201" s="151">
        <v>0.5</v>
      </c>
      <c r="Z201" s="387">
        <v>0.55000000000000004</v>
      </c>
      <c r="AA201" s="388">
        <v>0.6</v>
      </c>
    </row>
    <row r="202" spans="1:28" ht="30" customHeight="1" x14ac:dyDescent="0.25">
      <c r="A202" s="544"/>
      <c r="B202" s="544"/>
      <c r="C202" s="533" t="s">
        <v>190</v>
      </c>
      <c r="D202" s="527" t="s">
        <v>44</v>
      </c>
      <c r="E202" s="529" t="s">
        <v>171</v>
      </c>
      <c r="F202" s="531" t="s">
        <v>3</v>
      </c>
      <c r="G202" s="186" t="s">
        <v>11</v>
      </c>
      <c r="H202" s="217">
        <f>H203+H205+H204+H206</f>
        <v>6198.630000000001</v>
      </c>
      <c r="I202" s="112" t="s">
        <v>181</v>
      </c>
      <c r="J202" s="76">
        <v>1435</v>
      </c>
      <c r="K202" s="86">
        <v>1511.06</v>
      </c>
      <c r="L202" s="86">
        <v>1586.63</v>
      </c>
      <c r="M202" s="87">
        <v>1665.94</v>
      </c>
      <c r="O202" s="544"/>
      <c r="P202" s="544"/>
      <c r="Q202" s="831" t="s">
        <v>190</v>
      </c>
      <c r="R202" s="527" t="s">
        <v>44</v>
      </c>
      <c r="S202" s="529" t="s">
        <v>171</v>
      </c>
      <c r="T202" s="531" t="s">
        <v>3</v>
      </c>
      <c r="U202" s="186" t="s">
        <v>11</v>
      </c>
      <c r="V202" s="217">
        <f>V203+V205+V204+V206</f>
        <v>3617.7599999999998</v>
      </c>
      <c r="W202" s="239" t="s">
        <v>181</v>
      </c>
      <c r="X202" s="76">
        <v>1435</v>
      </c>
      <c r="Y202" s="86">
        <v>1511.06</v>
      </c>
      <c r="Z202" s="385">
        <v>322.5</v>
      </c>
      <c r="AA202" s="386">
        <v>349.2</v>
      </c>
      <c r="AB202" s="226">
        <f>X202+Y202+Z202+AA202</f>
        <v>3617.7599999999998</v>
      </c>
    </row>
    <row r="203" spans="1:28" ht="40.5" customHeight="1" x14ac:dyDescent="0.25">
      <c r="A203" s="544"/>
      <c r="B203" s="544"/>
      <c r="C203" s="534"/>
      <c r="D203" s="528"/>
      <c r="E203" s="530"/>
      <c r="F203" s="532"/>
      <c r="G203" s="185" t="s">
        <v>12</v>
      </c>
      <c r="H203" s="265">
        <f>J202</f>
        <v>1435</v>
      </c>
      <c r="I203" s="178" t="s">
        <v>172</v>
      </c>
      <c r="J203" s="32">
        <v>7</v>
      </c>
      <c r="K203" s="33">
        <v>7</v>
      </c>
      <c r="L203" s="33">
        <v>7</v>
      </c>
      <c r="M203" s="34">
        <v>7</v>
      </c>
      <c r="O203" s="544"/>
      <c r="P203" s="544"/>
      <c r="Q203" s="832"/>
      <c r="R203" s="528"/>
      <c r="S203" s="530"/>
      <c r="T203" s="532"/>
      <c r="U203" s="185" t="s">
        <v>12</v>
      </c>
      <c r="V203" s="265">
        <f>X202</f>
        <v>1435</v>
      </c>
      <c r="W203" s="242" t="s">
        <v>172</v>
      </c>
      <c r="X203" s="32">
        <v>7</v>
      </c>
      <c r="Y203" s="33">
        <v>7</v>
      </c>
      <c r="Z203" s="318">
        <v>4</v>
      </c>
      <c r="AA203" s="319">
        <v>4</v>
      </c>
    </row>
    <row r="204" spans="1:28" ht="42" customHeight="1" x14ac:dyDescent="0.25">
      <c r="A204" s="544"/>
      <c r="B204" s="544"/>
      <c r="C204" s="534"/>
      <c r="D204" s="528"/>
      <c r="E204" s="530"/>
      <c r="F204" s="532"/>
      <c r="G204" s="185" t="s">
        <v>17</v>
      </c>
      <c r="H204" s="265">
        <f>K202</f>
        <v>1511.06</v>
      </c>
      <c r="I204" s="178" t="s">
        <v>108</v>
      </c>
      <c r="J204" s="32">
        <v>700000</v>
      </c>
      <c r="K204" s="33">
        <v>700000</v>
      </c>
      <c r="L204" s="33">
        <v>700000</v>
      </c>
      <c r="M204" s="34">
        <v>700000</v>
      </c>
      <c r="O204" s="544"/>
      <c r="P204" s="544"/>
      <c r="Q204" s="832"/>
      <c r="R204" s="528"/>
      <c r="S204" s="530"/>
      <c r="T204" s="532"/>
      <c r="U204" s="185" t="s">
        <v>17</v>
      </c>
      <c r="V204" s="265">
        <f>Y202</f>
        <v>1511.06</v>
      </c>
      <c r="W204" s="242" t="s">
        <v>108</v>
      </c>
      <c r="X204" s="32">
        <v>700000</v>
      </c>
      <c r="Y204" s="33">
        <v>700000</v>
      </c>
      <c r="Z204" s="318">
        <v>400000</v>
      </c>
      <c r="AA204" s="319">
        <v>400000</v>
      </c>
    </row>
    <row r="205" spans="1:28" ht="40.5" customHeight="1" x14ac:dyDescent="0.25">
      <c r="A205" s="544"/>
      <c r="B205" s="544"/>
      <c r="C205" s="534"/>
      <c r="D205" s="528"/>
      <c r="E205" s="530"/>
      <c r="F205" s="532"/>
      <c r="G205" s="118" t="s">
        <v>18</v>
      </c>
      <c r="H205" s="273">
        <f>L202</f>
        <v>1586.63</v>
      </c>
      <c r="I205" s="181" t="s">
        <v>175</v>
      </c>
      <c r="J205" s="164">
        <f>J202/J203</f>
        <v>205</v>
      </c>
      <c r="K205" s="5">
        <f>K202/K203</f>
        <v>215.86571428571429</v>
      </c>
      <c r="L205" s="5">
        <f>L202/L203</f>
        <v>226.66142857142859</v>
      </c>
      <c r="M205" s="165">
        <f>M202/M203</f>
        <v>237.99142857142857</v>
      </c>
      <c r="O205" s="544"/>
      <c r="P205" s="544"/>
      <c r="Q205" s="832"/>
      <c r="R205" s="528"/>
      <c r="S205" s="530"/>
      <c r="T205" s="532"/>
      <c r="U205" s="118" t="s">
        <v>18</v>
      </c>
      <c r="V205" s="273">
        <f>Z202</f>
        <v>322.5</v>
      </c>
      <c r="W205" s="243" t="s">
        <v>175</v>
      </c>
      <c r="X205" s="164">
        <f>X202/X203</f>
        <v>205</v>
      </c>
      <c r="Y205" s="5">
        <f>Y202/Y203</f>
        <v>215.86571428571429</v>
      </c>
      <c r="Z205" s="320">
        <f>Z202/Z203</f>
        <v>80.625</v>
      </c>
      <c r="AA205" s="389">
        <f>AA202/AA203</f>
        <v>87.3</v>
      </c>
    </row>
    <row r="206" spans="1:28" ht="27.75" customHeight="1" thickBot="1" x14ac:dyDescent="0.3">
      <c r="A206" s="544"/>
      <c r="B206" s="544"/>
      <c r="C206" s="535"/>
      <c r="D206" s="536"/>
      <c r="E206" s="537"/>
      <c r="F206" s="538"/>
      <c r="G206" s="187" t="s">
        <v>19</v>
      </c>
      <c r="H206" s="266">
        <f>M202</f>
        <v>1665.94</v>
      </c>
      <c r="I206" s="163" t="s">
        <v>170</v>
      </c>
      <c r="J206" s="150">
        <v>0.45</v>
      </c>
      <c r="K206" s="151">
        <v>0.5</v>
      </c>
      <c r="L206" s="151">
        <v>0.55000000000000004</v>
      </c>
      <c r="M206" s="152">
        <v>0.6</v>
      </c>
      <c r="O206" s="544"/>
      <c r="P206" s="544"/>
      <c r="Q206" s="833"/>
      <c r="R206" s="536"/>
      <c r="S206" s="537"/>
      <c r="T206" s="538"/>
      <c r="U206" s="187" t="s">
        <v>19</v>
      </c>
      <c r="V206" s="266">
        <f>AA202</f>
        <v>349.2</v>
      </c>
      <c r="W206" s="252" t="s">
        <v>170</v>
      </c>
      <c r="X206" s="150">
        <v>0.45</v>
      </c>
      <c r="Y206" s="151">
        <v>0.5</v>
      </c>
      <c r="Z206" s="387">
        <v>0.55000000000000004</v>
      </c>
      <c r="AA206" s="388">
        <v>0.6</v>
      </c>
    </row>
    <row r="207" spans="1:28" ht="15" customHeight="1" x14ac:dyDescent="0.25">
      <c r="A207" s="494" t="s">
        <v>88</v>
      </c>
      <c r="B207" s="495"/>
      <c r="C207" s="495"/>
      <c r="D207" s="495"/>
      <c r="E207" s="496"/>
      <c r="F207" s="506" t="s">
        <v>34</v>
      </c>
      <c r="G207" s="481" t="s">
        <v>11</v>
      </c>
      <c r="H207" s="280">
        <f>H208+H209+H210+H211</f>
        <v>834113.10000000009</v>
      </c>
      <c r="I207" s="509"/>
      <c r="J207" s="510"/>
      <c r="K207" s="510"/>
      <c r="L207" s="510"/>
      <c r="M207" s="511"/>
      <c r="O207" s="494" t="s">
        <v>88</v>
      </c>
      <c r="P207" s="495"/>
      <c r="Q207" s="495"/>
      <c r="R207" s="495"/>
      <c r="S207" s="496"/>
      <c r="T207" s="506" t="s">
        <v>34</v>
      </c>
      <c r="U207" s="481" t="s">
        <v>11</v>
      </c>
      <c r="V207" s="280">
        <f>V208+V209+V210+V211</f>
        <v>578281.07000000007</v>
      </c>
      <c r="W207" s="509"/>
      <c r="X207" s="510"/>
      <c r="Y207" s="510"/>
      <c r="Z207" s="510"/>
      <c r="AA207" s="511"/>
      <c r="AB207" s="226">
        <f>SUM(AB14:AB206)</f>
        <v>578281.07000000007</v>
      </c>
    </row>
    <row r="208" spans="1:28" x14ac:dyDescent="0.25">
      <c r="A208" s="497"/>
      <c r="B208" s="498"/>
      <c r="C208" s="498"/>
      <c r="D208" s="498"/>
      <c r="E208" s="499"/>
      <c r="F208" s="507"/>
      <c r="G208" s="185" t="s">
        <v>12</v>
      </c>
      <c r="H208" s="262">
        <f>H15+H20+H25+H32+H38+H43+H48+H53+H62+H69+H77+H82+H87+H92+H97+H102+H107+H112+H117+H122+H127+H132+H137+H144+H149+H154+H159+H164+H169+H174+H180+H187+H193+H198+H203</f>
        <v>189205</v>
      </c>
      <c r="I208" s="512"/>
      <c r="J208" s="513"/>
      <c r="K208" s="513"/>
      <c r="L208" s="513"/>
      <c r="M208" s="514"/>
      <c r="O208" s="497"/>
      <c r="P208" s="498"/>
      <c r="Q208" s="498"/>
      <c r="R208" s="498"/>
      <c r="S208" s="499"/>
      <c r="T208" s="507"/>
      <c r="U208" s="185" t="s">
        <v>12</v>
      </c>
      <c r="V208" s="262">
        <f>V15+V20+V25+V32+V38+V43+V48+V53+V62+V69+V77+V82+V87+V92+V97+V102+V107+V112+V117+V122+V127+V132+V137+V144+V149+V154+V159+V164+V169+V174+V180+V187+V193+V198+V203</f>
        <v>189205</v>
      </c>
      <c r="W208" s="512"/>
      <c r="X208" s="513"/>
      <c r="Y208" s="513"/>
      <c r="Z208" s="513"/>
      <c r="AA208" s="514"/>
      <c r="AB208" s="226"/>
    </row>
    <row r="209" spans="1:28" x14ac:dyDescent="0.25">
      <c r="A209" s="497"/>
      <c r="B209" s="498"/>
      <c r="C209" s="498"/>
      <c r="D209" s="498"/>
      <c r="E209" s="499"/>
      <c r="F209" s="507"/>
      <c r="G209" s="185" t="s">
        <v>17</v>
      </c>
      <c r="H209" s="262">
        <f>H16+H21+H26+H33+H39+H44+H49+H57+H65+H72+H78+H83+H88+H93+H98+H103+H108+H113+H118+H123+H128+H133+H138+H145+H150+H155+H160+H165+H170+H175+H181+H188+H194+H199+H204</f>
        <v>198934.50000000003</v>
      </c>
      <c r="I209" s="512"/>
      <c r="J209" s="513"/>
      <c r="K209" s="513"/>
      <c r="L209" s="513"/>
      <c r="M209" s="514"/>
      <c r="O209" s="497"/>
      <c r="P209" s="498"/>
      <c r="Q209" s="498"/>
      <c r="R209" s="498"/>
      <c r="S209" s="499"/>
      <c r="T209" s="507"/>
      <c r="U209" s="185" t="s">
        <v>17</v>
      </c>
      <c r="V209" s="262">
        <f>V16+V21+V26+V33+V39+V44+V49+V57+V65+V72+V78+V83+V88+V93+V98+V103+V108+V113+V118+V123+V128+V133+V138+V145+V150+V155+V160+V165+V170+V175+V181+V188+V194+V199+V204</f>
        <v>198934.50000000003</v>
      </c>
      <c r="W209" s="512"/>
      <c r="X209" s="513"/>
      <c r="Y209" s="513"/>
      <c r="Z209" s="513"/>
      <c r="AA209" s="514"/>
      <c r="AB209" s="226"/>
    </row>
    <row r="210" spans="1:28" x14ac:dyDescent="0.25">
      <c r="A210" s="497"/>
      <c r="B210" s="498"/>
      <c r="C210" s="498"/>
      <c r="D210" s="498"/>
      <c r="E210" s="499"/>
      <c r="F210" s="507"/>
      <c r="G210" s="185" t="s">
        <v>18</v>
      </c>
      <c r="H210" s="262">
        <f>H17+H22+H27+H34+H40+H50+H59+H66+H73+H79+H84+H89+H94+H104+H109+H114+H119+H129+H124+H134+H146+H151+H161+H166+H171+H176+H183+H189+H195+H200+H205+H156+H140+H99+H45</f>
        <v>214606.80000000005</v>
      </c>
      <c r="I210" s="512"/>
      <c r="J210" s="513"/>
      <c r="K210" s="513"/>
      <c r="L210" s="513"/>
      <c r="M210" s="514"/>
      <c r="O210" s="497"/>
      <c r="P210" s="498"/>
      <c r="Q210" s="498"/>
      <c r="R210" s="498"/>
      <c r="S210" s="499"/>
      <c r="T210" s="507"/>
      <c r="U210" s="185" t="s">
        <v>18</v>
      </c>
      <c r="V210" s="262">
        <f>V17+V22+V27+V34+V40+V50+V59+V66+V73+V79+V84+V89+V94+V104+V109+V114+V119+V129+V124+V134+V146+V151+V161+V166+V171+V176+V182+V189+V195+V200+V205+V156+V140+V99+V45</f>
        <v>90748.020000000033</v>
      </c>
      <c r="W210" s="512"/>
      <c r="X210" s="513"/>
      <c r="Y210" s="513"/>
      <c r="Z210" s="513"/>
      <c r="AA210" s="514"/>
      <c r="AB210" s="226"/>
    </row>
    <row r="211" spans="1:28" ht="15.75" thickBot="1" x14ac:dyDescent="0.3">
      <c r="A211" s="497"/>
      <c r="B211" s="498"/>
      <c r="C211" s="498"/>
      <c r="D211" s="498"/>
      <c r="E211" s="499"/>
      <c r="F211" s="508"/>
      <c r="G211" s="187" t="s">
        <v>19</v>
      </c>
      <c r="H211" s="263">
        <f>H18+H23+H28+H35+H41+H46+H51+H60+H67+H74+H80+H85+H90+H95+H100+H105+H110+H115+H120+H125+H130+H135+H141+H147+H152+H157+H162+H167+H172+H177+H184+H190+H196+H201+H206</f>
        <v>231366.8</v>
      </c>
      <c r="I211" s="512"/>
      <c r="J211" s="513"/>
      <c r="K211" s="513"/>
      <c r="L211" s="513"/>
      <c r="M211" s="514"/>
      <c r="O211" s="497"/>
      <c r="P211" s="498"/>
      <c r="Q211" s="498"/>
      <c r="R211" s="498"/>
      <c r="S211" s="499"/>
      <c r="T211" s="508"/>
      <c r="U211" s="187" t="s">
        <v>19</v>
      </c>
      <c r="V211" s="263">
        <f>V18+V23+V28+V35+V41+V51+V60+V67+V74+V80+V85+V90+V95+V105+V110+V115+V120+V130+V125+V135+V147+V152+V162+V167+V172+V177+V183+V190+V196+V201+V206+V157+V141+V100+V46</f>
        <v>99393.550000000017</v>
      </c>
      <c r="W211" s="512"/>
      <c r="X211" s="513"/>
      <c r="Y211" s="513"/>
      <c r="Z211" s="513"/>
      <c r="AA211" s="514"/>
      <c r="AB211" s="226"/>
    </row>
    <row r="212" spans="1:28" ht="15" customHeight="1" x14ac:dyDescent="0.25">
      <c r="A212" s="500"/>
      <c r="B212" s="501"/>
      <c r="C212" s="501"/>
      <c r="D212" s="501"/>
      <c r="E212" s="502"/>
      <c r="F212" s="521" t="s">
        <v>3</v>
      </c>
      <c r="G212" s="482" t="s">
        <v>11</v>
      </c>
      <c r="H212" s="218">
        <f>SUM(H213:H216)</f>
        <v>834113.10000000009</v>
      </c>
      <c r="I212" s="515"/>
      <c r="J212" s="516"/>
      <c r="K212" s="516"/>
      <c r="L212" s="516"/>
      <c r="M212" s="517"/>
      <c r="O212" s="500"/>
      <c r="P212" s="501"/>
      <c r="Q212" s="501"/>
      <c r="R212" s="501"/>
      <c r="S212" s="502"/>
      <c r="T212" s="521" t="s">
        <v>3</v>
      </c>
      <c r="U212" s="480" t="s">
        <v>11</v>
      </c>
      <c r="V212" s="483">
        <f>SUM(V213:V216)</f>
        <v>578281.07000000007</v>
      </c>
      <c r="W212" s="515"/>
      <c r="X212" s="516"/>
      <c r="Y212" s="516"/>
      <c r="Z212" s="516"/>
      <c r="AA212" s="517"/>
    </row>
    <row r="213" spans="1:28" x14ac:dyDescent="0.25">
      <c r="A213" s="500"/>
      <c r="B213" s="501"/>
      <c r="C213" s="501"/>
      <c r="D213" s="501"/>
      <c r="E213" s="502"/>
      <c r="F213" s="522"/>
      <c r="G213" s="182" t="s">
        <v>12</v>
      </c>
      <c r="H213" s="262">
        <f>H15+H20+H25+H32+H38+H43+H48+H53+H62+H69+H77+H82+H87+H92+H97+H102+H107+H112+H117+H122+H127+H132+H137+H144+H149+H154+H159+H164+H169+H174+H180+H187+H193+H198+H203</f>
        <v>189205</v>
      </c>
      <c r="I213" s="515"/>
      <c r="J213" s="516"/>
      <c r="K213" s="516"/>
      <c r="L213" s="516"/>
      <c r="M213" s="517"/>
      <c r="O213" s="500"/>
      <c r="P213" s="501"/>
      <c r="Q213" s="501"/>
      <c r="R213" s="501"/>
      <c r="S213" s="502"/>
      <c r="T213" s="522"/>
      <c r="U213" s="182" t="s">
        <v>12</v>
      </c>
      <c r="V213" s="262">
        <v>189205</v>
      </c>
      <c r="W213" s="515"/>
      <c r="X213" s="516"/>
      <c r="Y213" s="516"/>
      <c r="Z213" s="516"/>
      <c r="AA213" s="517"/>
    </row>
    <row r="214" spans="1:28" x14ac:dyDescent="0.25">
      <c r="A214" s="500"/>
      <c r="B214" s="501"/>
      <c r="C214" s="501"/>
      <c r="D214" s="501"/>
      <c r="E214" s="502"/>
      <c r="F214" s="522"/>
      <c r="G214" s="182" t="s">
        <v>17</v>
      </c>
      <c r="H214" s="262">
        <f>H16+H21+H26+H33+H39+H44+H49+H57+H65+H72+H78+H83+H88+H93+H98+H103+H108+H113+H118+H123+H128+H133+H138+H145+H150+H155+H160+H165+H170+H175+H181+H188+H194+H199+H204</f>
        <v>198934.50000000003</v>
      </c>
      <c r="I214" s="515"/>
      <c r="J214" s="516"/>
      <c r="K214" s="516"/>
      <c r="L214" s="516"/>
      <c r="M214" s="517"/>
      <c r="O214" s="500"/>
      <c r="P214" s="501"/>
      <c r="Q214" s="501"/>
      <c r="R214" s="501"/>
      <c r="S214" s="502"/>
      <c r="T214" s="522"/>
      <c r="U214" s="182" t="s">
        <v>17</v>
      </c>
      <c r="V214" s="262">
        <v>198934.50000000003</v>
      </c>
      <c r="W214" s="515"/>
      <c r="X214" s="516"/>
      <c r="Y214" s="516"/>
      <c r="Z214" s="516"/>
      <c r="AA214" s="517"/>
    </row>
    <row r="215" spans="1:28" x14ac:dyDescent="0.25">
      <c r="A215" s="500"/>
      <c r="B215" s="501"/>
      <c r="C215" s="501"/>
      <c r="D215" s="501"/>
      <c r="E215" s="502"/>
      <c r="F215" s="522"/>
      <c r="G215" s="182" t="s">
        <v>18</v>
      </c>
      <c r="H215" s="262">
        <f>H17+H22+H27+H34+H40+H45+H50+H59+H66+H73+H79+H84+H89+H94+H99+H104+H109+H114+H119+H124+H129+H134+H140+H146+H151+H156+H161+H166+H171+H176+H183+H189+H195+H200+H205</f>
        <v>214606.80000000005</v>
      </c>
      <c r="I215" s="515"/>
      <c r="J215" s="516"/>
      <c r="K215" s="516"/>
      <c r="L215" s="516"/>
      <c r="M215" s="517"/>
      <c r="O215" s="500"/>
      <c r="P215" s="501"/>
      <c r="Q215" s="501"/>
      <c r="R215" s="501"/>
      <c r="S215" s="502"/>
      <c r="T215" s="522"/>
      <c r="U215" s="182" t="s">
        <v>18</v>
      </c>
      <c r="V215" s="262">
        <v>90748.020000000033</v>
      </c>
      <c r="W215" s="515"/>
      <c r="X215" s="516"/>
      <c r="Y215" s="516"/>
      <c r="Z215" s="516"/>
      <c r="AA215" s="517"/>
    </row>
    <row r="216" spans="1:28" ht="15.75" thickBot="1" x14ac:dyDescent="0.3">
      <c r="A216" s="503"/>
      <c r="B216" s="504"/>
      <c r="C216" s="504"/>
      <c r="D216" s="504"/>
      <c r="E216" s="505"/>
      <c r="F216" s="523"/>
      <c r="G216" s="38" t="s">
        <v>19</v>
      </c>
      <c r="H216" s="263">
        <f>H18+H23+H28+H35+H41+H46+H51+H60+H67+H74+H80+H85+H90+H95+H100+H105+H110+H115+H120+H125+H130+H135+H141+H147+H152+H157+H162+H167+H172+H177+H184+H190+H196+H201+H206</f>
        <v>231366.8</v>
      </c>
      <c r="I216" s="518"/>
      <c r="J216" s="519"/>
      <c r="K216" s="519"/>
      <c r="L216" s="519"/>
      <c r="M216" s="520"/>
      <c r="O216" s="503"/>
      <c r="P216" s="504"/>
      <c r="Q216" s="504"/>
      <c r="R216" s="504"/>
      <c r="S216" s="505"/>
      <c r="T216" s="523"/>
      <c r="U216" s="38" t="s">
        <v>19</v>
      </c>
      <c r="V216" s="263">
        <v>99393.550000000017</v>
      </c>
      <c r="W216" s="518"/>
      <c r="X216" s="519"/>
      <c r="Y216" s="519"/>
      <c r="Z216" s="519"/>
      <c r="AA216" s="520"/>
    </row>
    <row r="217" spans="1:28" x14ac:dyDescent="0.25">
      <c r="G217" s="11"/>
      <c r="H217" s="159"/>
      <c r="O217" s="3"/>
      <c r="P217" s="3"/>
      <c r="Q217" s="10"/>
      <c r="R217" s="29"/>
      <c r="S217" s="11"/>
      <c r="T217" s="29"/>
      <c r="U217" s="11"/>
      <c r="V217" s="159"/>
      <c r="W217" s="230"/>
      <c r="X217" s="11"/>
      <c r="Y217" s="11"/>
      <c r="Z217" s="11"/>
      <c r="AA217" s="11"/>
    </row>
    <row r="218" spans="1:28" x14ac:dyDescent="0.25">
      <c r="G218" s="11"/>
      <c r="H218" s="159"/>
    </row>
    <row r="219" spans="1:28" x14ac:dyDescent="0.25">
      <c r="G219" s="11"/>
      <c r="H219" s="159"/>
    </row>
    <row r="220" spans="1:28" x14ac:dyDescent="0.25">
      <c r="G220" s="11"/>
      <c r="H220" s="159"/>
    </row>
    <row r="221" spans="1:28" x14ac:dyDescent="0.25">
      <c r="G221" s="11"/>
      <c r="H221" s="159"/>
    </row>
    <row r="222" spans="1:28" x14ac:dyDescent="0.25">
      <c r="G222" s="11"/>
      <c r="H222" s="159"/>
    </row>
    <row r="223" spans="1:28" x14ac:dyDescent="0.25">
      <c r="G223" s="11"/>
      <c r="H223" s="159"/>
    </row>
    <row r="224" spans="1:28" x14ac:dyDescent="0.25">
      <c r="G224" s="11"/>
      <c r="H224" s="159"/>
    </row>
    <row r="225" spans="7:8" x14ac:dyDescent="0.25">
      <c r="G225" s="11"/>
      <c r="H225" s="159"/>
    </row>
    <row r="226" spans="7:8" x14ac:dyDescent="0.25">
      <c r="G226" s="11"/>
      <c r="H226" s="159"/>
    </row>
    <row r="227" spans="7:8" x14ac:dyDescent="0.25">
      <c r="G227" s="11"/>
      <c r="H227" s="159"/>
    </row>
    <row r="228" spans="7:8" x14ac:dyDescent="0.25">
      <c r="G228" s="11"/>
      <c r="H228" s="159"/>
    </row>
    <row r="229" spans="7:8" x14ac:dyDescent="0.25">
      <c r="G229" s="11"/>
      <c r="H229" s="159"/>
    </row>
    <row r="230" spans="7:8" x14ac:dyDescent="0.25">
      <c r="G230" s="11"/>
      <c r="H230" s="159"/>
    </row>
    <row r="231" spans="7:8" x14ac:dyDescent="0.25">
      <c r="G231" s="11"/>
      <c r="H231" s="159"/>
    </row>
    <row r="232" spans="7:8" x14ac:dyDescent="0.25">
      <c r="G232" s="11"/>
      <c r="H232" s="159"/>
    </row>
    <row r="233" spans="7:8" x14ac:dyDescent="0.25">
      <c r="G233" s="11"/>
      <c r="H233" s="159"/>
    </row>
    <row r="234" spans="7:8" x14ac:dyDescent="0.25">
      <c r="G234" s="11"/>
      <c r="H234" s="159"/>
    </row>
    <row r="235" spans="7:8" x14ac:dyDescent="0.25">
      <c r="G235" s="11"/>
      <c r="H235" s="159"/>
    </row>
    <row r="236" spans="7:8" x14ac:dyDescent="0.25">
      <c r="G236" s="11"/>
      <c r="H236" s="159"/>
    </row>
    <row r="237" spans="7:8" x14ac:dyDescent="0.25">
      <c r="G237" s="11"/>
      <c r="H237" s="159"/>
    </row>
    <row r="238" spans="7:8" x14ac:dyDescent="0.25">
      <c r="G238" s="11"/>
      <c r="H238" s="159"/>
    </row>
    <row r="239" spans="7:8" x14ac:dyDescent="0.25">
      <c r="G239" s="11"/>
      <c r="H239" s="159"/>
    </row>
    <row r="240" spans="7:8" x14ac:dyDescent="0.25">
      <c r="G240" s="11"/>
      <c r="H240" s="159"/>
    </row>
    <row r="241" spans="7:8" x14ac:dyDescent="0.25">
      <c r="G241" s="11"/>
      <c r="H241" s="159"/>
    </row>
    <row r="242" spans="7:8" x14ac:dyDescent="0.25">
      <c r="G242" s="11"/>
      <c r="H242" s="159"/>
    </row>
    <row r="243" spans="7:8" x14ac:dyDescent="0.25">
      <c r="G243" s="11"/>
      <c r="H243" s="159"/>
    </row>
    <row r="244" spans="7:8" x14ac:dyDescent="0.25">
      <c r="G244" s="11"/>
      <c r="H244" s="159"/>
    </row>
    <row r="245" spans="7:8" x14ac:dyDescent="0.25">
      <c r="G245" s="11"/>
      <c r="H245" s="159"/>
    </row>
    <row r="246" spans="7:8" x14ac:dyDescent="0.25">
      <c r="G246" s="11"/>
      <c r="H246" s="159"/>
    </row>
    <row r="247" spans="7:8" x14ac:dyDescent="0.25">
      <c r="G247" s="11"/>
      <c r="H247" s="159"/>
    </row>
    <row r="248" spans="7:8" x14ac:dyDescent="0.25">
      <c r="G248" s="11"/>
      <c r="H248" s="159"/>
    </row>
    <row r="249" spans="7:8" x14ac:dyDescent="0.25">
      <c r="G249" s="11"/>
      <c r="H249" s="159"/>
    </row>
    <row r="250" spans="7:8" x14ac:dyDescent="0.25">
      <c r="G250" s="11"/>
      <c r="H250" s="159"/>
    </row>
    <row r="251" spans="7:8" x14ac:dyDescent="0.25">
      <c r="G251" s="11"/>
      <c r="H251" s="159"/>
    </row>
    <row r="252" spans="7:8" x14ac:dyDescent="0.25">
      <c r="G252" s="11"/>
      <c r="H252" s="159"/>
    </row>
    <row r="253" spans="7:8" x14ac:dyDescent="0.25">
      <c r="G253" s="11"/>
      <c r="H253" s="159"/>
    </row>
    <row r="254" spans="7:8" x14ac:dyDescent="0.25">
      <c r="G254" s="11"/>
      <c r="H254" s="159"/>
    </row>
    <row r="255" spans="7:8" x14ac:dyDescent="0.25">
      <c r="G255" s="11"/>
      <c r="H255" s="159"/>
    </row>
    <row r="256" spans="7:8" x14ac:dyDescent="0.25">
      <c r="G256" s="11"/>
      <c r="H256" s="159"/>
    </row>
    <row r="257" spans="7:8" x14ac:dyDescent="0.25">
      <c r="G257" s="11"/>
      <c r="H257" s="159"/>
    </row>
    <row r="258" spans="7:8" x14ac:dyDescent="0.25">
      <c r="G258" s="11"/>
      <c r="H258" s="159"/>
    </row>
    <row r="259" spans="7:8" x14ac:dyDescent="0.25">
      <c r="G259" s="11"/>
      <c r="H259" s="159"/>
    </row>
    <row r="260" spans="7:8" x14ac:dyDescent="0.25">
      <c r="G260" s="11"/>
      <c r="H260" s="159"/>
    </row>
    <row r="261" spans="7:8" x14ac:dyDescent="0.25">
      <c r="G261" s="11"/>
      <c r="H261" s="159"/>
    </row>
    <row r="262" spans="7:8" x14ac:dyDescent="0.25">
      <c r="G262" s="11"/>
      <c r="H262" s="159"/>
    </row>
    <row r="263" spans="7:8" x14ac:dyDescent="0.25">
      <c r="G263" s="11"/>
      <c r="H263" s="159"/>
    </row>
    <row r="264" spans="7:8" x14ac:dyDescent="0.25">
      <c r="G264" s="11"/>
      <c r="H264" s="159"/>
    </row>
    <row r="265" spans="7:8" x14ac:dyDescent="0.25">
      <c r="G265" s="11"/>
      <c r="H265" s="159"/>
    </row>
    <row r="266" spans="7:8" x14ac:dyDescent="0.25">
      <c r="G266" s="11"/>
      <c r="H266" s="159"/>
    </row>
    <row r="267" spans="7:8" x14ac:dyDescent="0.25">
      <c r="G267" s="11"/>
      <c r="H267" s="159"/>
    </row>
    <row r="268" spans="7:8" x14ac:dyDescent="0.25">
      <c r="G268" s="11"/>
      <c r="H268" s="159"/>
    </row>
    <row r="269" spans="7:8" x14ac:dyDescent="0.25">
      <c r="G269" s="11"/>
      <c r="H269" s="159"/>
    </row>
    <row r="270" spans="7:8" x14ac:dyDescent="0.25">
      <c r="G270" s="11"/>
      <c r="H270" s="159"/>
    </row>
    <row r="271" spans="7:8" x14ac:dyDescent="0.25">
      <c r="G271" s="11"/>
      <c r="H271" s="159"/>
    </row>
    <row r="272" spans="7:8" x14ac:dyDescent="0.25">
      <c r="G272" s="11"/>
      <c r="H272" s="159"/>
    </row>
    <row r="273" spans="7:8" x14ac:dyDescent="0.25">
      <c r="G273" s="11"/>
      <c r="H273" s="159"/>
    </row>
    <row r="274" spans="7:8" x14ac:dyDescent="0.25">
      <c r="G274" s="11"/>
      <c r="H274" s="159"/>
    </row>
    <row r="275" spans="7:8" x14ac:dyDescent="0.25">
      <c r="G275" s="11"/>
      <c r="H275" s="159"/>
    </row>
    <row r="276" spans="7:8" x14ac:dyDescent="0.25">
      <c r="G276" s="11"/>
      <c r="H276" s="159"/>
    </row>
    <row r="277" spans="7:8" x14ac:dyDescent="0.25">
      <c r="G277" s="11"/>
      <c r="H277" s="159"/>
    </row>
    <row r="278" spans="7:8" x14ac:dyDescent="0.25">
      <c r="G278" s="11"/>
      <c r="H278" s="159"/>
    </row>
    <row r="279" spans="7:8" x14ac:dyDescent="0.25">
      <c r="G279" s="11"/>
      <c r="H279" s="159"/>
    </row>
    <row r="280" spans="7:8" x14ac:dyDescent="0.25">
      <c r="G280" s="11"/>
      <c r="H280" s="159"/>
    </row>
    <row r="281" spans="7:8" x14ac:dyDescent="0.25">
      <c r="G281" s="11"/>
      <c r="H281" s="159"/>
    </row>
    <row r="282" spans="7:8" x14ac:dyDescent="0.25">
      <c r="G282" s="11"/>
      <c r="H282" s="159"/>
    </row>
    <row r="283" spans="7:8" x14ac:dyDescent="0.25">
      <c r="G283" s="11"/>
      <c r="H283" s="159"/>
    </row>
    <row r="284" spans="7:8" x14ac:dyDescent="0.25">
      <c r="G284" s="11"/>
      <c r="H284" s="159"/>
    </row>
    <row r="285" spans="7:8" x14ac:dyDescent="0.25">
      <c r="G285" s="11"/>
      <c r="H285" s="159"/>
    </row>
    <row r="286" spans="7:8" x14ac:dyDescent="0.25">
      <c r="G286" s="11"/>
      <c r="H286" s="159"/>
    </row>
    <row r="287" spans="7:8" x14ac:dyDescent="0.25">
      <c r="G287" s="11"/>
      <c r="H287" s="159"/>
    </row>
    <row r="288" spans="7:8" x14ac:dyDescent="0.25">
      <c r="G288" s="11"/>
      <c r="H288" s="159"/>
    </row>
    <row r="289" spans="7:8" x14ac:dyDescent="0.25">
      <c r="G289" s="11"/>
      <c r="H289" s="159"/>
    </row>
    <row r="290" spans="7:8" x14ac:dyDescent="0.25">
      <c r="G290" s="11"/>
      <c r="H290" s="159"/>
    </row>
    <row r="291" spans="7:8" x14ac:dyDescent="0.25">
      <c r="G291" s="11"/>
      <c r="H291" s="159"/>
    </row>
    <row r="292" spans="7:8" x14ac:dyDescent="0.25">
      <c r="G292" s="11"/>
      <c r="H292" s="159"/>
    </row>
    <row r="293" spans="7:8" x14ac:dyDescent="0.25">
      <c r="G293" s="11"/>
      <c r="H293" s="159"/>
    </row>
    <row r="294" spans="7:8" x14ac:dyDescent="0.25">
      <c r="G294" s="11"/>
      <c r="H294" s="159"/>
    </row>
    <row r="295" spans="7:8" x14ac:dyDescent="0.25">
      <c r="G295" s="11"/>
      <c r="H295" s="159"/>
    </row>
    <row r="296" spans="7:8" x14ac:dyDescent="0.25">
      <c r="G296" s="11"/>
      <c r="H296" s="159"/>
    </row>
    <row r="297" spans="7:8" x14ac:dyDescent="0.25">
      <c r="G297" s="11"/>
      <c r="H297" s="159"/>
    </row>
    <row r="298" spans="7:8" x14ac:dyDescent="0.25">
      <c r="G298" s="11"/>
      <c r="H298" s="159"/>
    </row>
    <row r="299" spans="7:8" x14ac:dyDescent="0.25">
      <c r="G299" s="11"/>
      <c r="H299" s="159"/>
    </row>
    <row r="300" spans="7:8" x14ac:dyDescent="0.25">
      <c r="G300" s="11"/>
      <c r="H300" s="159"/>
    </row>
    <row r="301" spans="7:8" x14ac:dyDescent="0.25">
      <c r="G301" s="11"/>
      <c r="H301" s="159"/>
    </row>
    <row r="302" spans="7:8" x14ac:dyDescent="0.25">
      <c r="G302" s="11"/>
      <c r="H302" s="159"/>
    </row>
    <row r="303" spans="7:8" x14ac:dyDescent="0.25">
      <c r="G303" s="11"/>
      <c r="H303" s="159"/>
    </row>
    <row r="304" spans="7:8" x14ac:dyDescent="0.25">
      <c r="G304" s="11"/>
      <c r="H304" s="159"/>
    </row>
    <row r="305" spans="7:8" x14ac:dyDescent="0.25">
      <c r="G305" s="11"/>
      <c r="H305" s="159"/>
    </row>
    <row r="306" spans="7:8" x14ac:dyDescent="0.25">
      <c r="G306" s="11"/>
      <c r="H306" s="159"/>
    </row>
    <row r="307" spans="7:8" x14ac:dyDescent="0.25">
      <c r="G307" s="11"/>
      <c r="H307" s="159"/>
    </row>
    <row r="308" spans="7:8" x14ac:dyDescent="0.25">
      <c r="G308" s="11"/>
      <c r="H308" s="159"/>
    </row>
    <row r="309" spans="7:8" x14ac:dyDescent="0.25">
      <c r="G309" s="11"/>
      <c r="H309" s="159"/>
    </row>
    <row r="310" spans="7:8" x14ac:dyDescent="0.25">
      <c r="G310" s="11"/>
      <c r="H310" s="159"/>
    </row>
    <row r="311" spans="7:8" x14ac:dyDescent="0.25">
      <c r="G311" s="11"/>
      <c r="H311" s="159"/>
    </row>
    <row r="312" spans="7:8" x14ac:dyDescent="0.25">
      <c r="G312" s="11"/>
      <c r="H312" s="159"/>
    </row>
    <row r="313" spans="7:8" x14ac:dyDescent="0.25">
      <c r="G313" s="11"/>
      <c r="H313" s="159"/>
    </row>
    <row r="314" spans="7:8" x14ac:dyDescent="0.25">
      <c r="G314" s="11"/>
      <c r="H314" s="159"/>
    </row>
    <row r="315" spans="7:8" x14ac:dyDescent="0.25">
      <c r="G315" s="11"/>
      <c r="H315" s="159"/>
    </row>
    <row r="316" spans="7:8" x14ac:dyDescent="0.25">
      <c r="G316" s="11"/>
      <c r="H316" s="159"/>
    </row>
    <row r="317" spans="7:8" x14ac:dyDescent="0.25">
      <c r="G317" s="11"/>
      <c r="H317" s="159"/>
    </row>
    <row r="318" spans="7:8" x14ac:dyDescent="0.25">
      <c r="G318" s="11"/>
      <c r="H318" s="159"/>
    </row>
    <row r="319" spans="7:8" x14ac:dyDescent="0.25">
      <c r="G319" s="11"/>
      <c r="H319" s="159"/>
    </row>
    <row r="320" spans="7:8" x14ac:dyDescent="0.25">
      <c r="G320" s="11"/>
      <c r="H320" s="159"/>
    </row>
    <row r="321" spans="3:8" x14ac:dyDescent="0.25">
      <c r="G321" s="11"/>
      <c r="H321" s="159"/>
    </row>
    <row r="322" spans="3:8" x14ac:dyDescent="0.25">
      <c r="G322" s="11"/>
      <c r="H322" s="159"/>
    </row>
    <row r="323" spans="3:8" x14ac:dyDescent="0.25">
      <c r="G323" s="11"/>
      <c r="H323" s="159"/>
    </row>
    <row r="324" spans="3:8" x14ac:dyDescent="0.25">
      <c r="G324" s="11"/>
      <c r="H324" s="159"/>
    </row>
    <row r="325" spans="3:8" x14ac:dyDescent="0.25">
      <c r="C325" s="157"/>
      <c r="D325" s="158"/>
      <c r="E325" s="159"/>
      <c r="G325" s="11"/>
      <c r="H325" s="159"/>
    </row>
    <row r="326" spans="3:8" x14ac:dyDescent="0.25">
      <c r="C326" s="157"/>
      <c r="D326" s="158"/>
      <c r="E326" s="159"/>
      <c r="G326" s="11"/>
      <c r="H326" s="159"/>
    </row>
    <row r="327" spans="3:8" x14ac:dyDescent="0.25">
      <c r="C327" s="157"/>
      <c r="D327" s="158"/>
      <c r="E327" s="159"/>
      <c r="G327" s="11"/>
      <c r="H327" s="159"/>
    </row>
    <row r="328" spans="3:8" x14ac:dyDescent="0.25">
      <c r="C328" s="157"/>
      <c r="D328" s="158"/>
      <c r="E328" s="159"/>
      <c r="G328" s="11"/>
      <c r="H328" s="159"/>
    </row>
    <row r="329" spans="3:8" x14ac:dyDescent="0.25">
      <c r="C329" s="157"/>
      <c r="D329" s="158"/>
      <c r="E329" s="159"/>
      <c r="G329" s="11"/>
      <c r="H329" s="159"/>
    </row>
    <row r="330" spans="3:8" x14ac:dyDescent="0.25">
      <c r="C330" s="157"/>
      <c r="D330" s="158"/>
      <c r="E330" s="159"/>
      <c r="G330" s="11"/>
      <c r="H330" s="159"/>
    </row>
    <row r="331" spans="3:8" x14ac:dyDescent="0.25">
      <c r="C331" s="157"/>
      <c r="D331" s="158"/>
      <c r="E331" s="159"/>
      <c r="G331" s="11"/>
      <c r="H331" s="159"/>
    </row>
    <row r="332" spans="3:8" x14ac:dyDescent="0.25">
      <c r="C332" s="157"/>
      <c r="D332" s="158"/>
      <c r="E332" s="159"/>
      <c r="G332" s="11"/>
      <c r="H332" s="159"/>
    </row>
    <row r="333" spans="3:8" x14ac:dyDescent="0.25">
      <c r="C333" s="157"/>
      <c r="D333" s="158"/>
      <c r="E333" s="159"/>
      <c r="G333" s="11"/>
      <c r="H333" s="159"/>
    </row>
    <row r="334" spans="3:8" x14ac:dyDescent="0.25">
      <c r="C334" s="157"/>
      <c r="D334" s="158"/>
      <c r="E334" s="159"/>
      <c r="G334" s="11"/>
      <c r="H334" s="159"/>
    </row>
    <row r="335" spans="3:8" x14ac:dyDescent="0.25">
      <c r="C335" s="157"/>
      <c r="D335" s="158"/>
      <c r="E335" s="159"/>
      <c r="G335" s="11"/>
      <c r="H335" s="159"/>
    </row>
    <row r="336" spans="3:8" x14ac:dyDescent="0.25">
      <c r="C336" s="157"/>
      <c r="D336" s="158"/>
      <c r="E336" s="159"/>
      <c r="G336" s="11"/>
      <c r="H336" s="159"/>
    </row>
    <row r="337" spans="3:8" x14ac:dyDescent="0.25">
      <c r="C337" s="157"/>
      <c r="D337" s="158"/>
      <c r="E337" s="159"/>
      <c r="G337" s="11"/>
      <c r="H337" s="159"/>
    </row>
    <row r="338" spans="3:8" x14ac:dyDescent="0.25">
      <c r="C338" s="157"/>
      <c r="D338" s="158"/>
      <c r="E338" s="159"/>
      <c r="G338" s="11"/>
      <c r="H338" s="159"/>
    </row>
    <row r="339" spans="3:8" x14ac:dyDescent="0.25">
      <c r="C339" s="157"/>
      <c r="D339" s="158"/>
      <c r="E339" s="159"/>
      <c r="G339" s="11"/>
      <c r="H339" s="159"/>
    </row>
    <row r="340" spans="3:8" x14ac:dyDescent="0.25">
      <c r="C340" s="157"/>
      <c r="D340" s="158"/>
      <c r="E340" s="159"/>
      <c r="G340" s="11"/>
      <c r="H340" s="159"/>
    </row>
    <row r="341" spans="3:8" x14ac:dyDescent="0.25">
      <c r="C341" s="157"/>
      <c r="D341" s="158"/>
      <c r="E341" s="159"/>
      <c r="G341" s="11"/>
      <c r="H341" s="159"/>
    </row>
    <row r="342" spans="3:8" x14ac:dyDescent="0.25">
      <c r="C342" s="157"/>
      <c r="D342" s="158"/>
      <c r="E342" s="159"/>
      <c r="G342" s="11"/>
      <c r="H342" s="159"/>
    </row>
    <row r="343" spans="3:8" x14ac:dyDescent="0.25">
      <c r="C343" s="157"/>
      <c r="D343" s="158"/>
      <c r="E343" s="159"/>
      <c r="G343" s="11"/>
      <c r="H343" s="159"/>
    </row>
    <row r="344" spans="3:8" x14ac:dyDescent="0.25">
      <c r="C344" s="157"/>
      <c r="D344" s="158"/>
      <c r="E344" s="159"/>
      <c r="G344" s="11"/>
      <c r="H344" s="159"/>
    </row>
    <row r="345" spans="3:8" x14ac:dyDescent="0.25">
      <c r="C345" s="157"/>
      <c r="D345" s="158"/>
      <c r="E345" s="159"/>
      <c r="G345" s="11"/>
      <c r="H345" s="159"/>
    </row>
    <row r="346" spans="3:8" x14ac:dyDescent="0.25">
      <c r="C346" s="157"/>
      <c r="D346" s="158"/>
      <c r="E346" s="159"/>
      <c r="G346" s="11"/>
      <c r="H346" s="159"/>
    </row>
    <row r="347" spans="3:8" x14ac:dyDescent="0.25">
      <c r="C347" s="157"/>
      <c r="D347" s="158"/>
      <c r="E347" s="159"/>
      <c r="G347" s="11"/>
      <c r="H347" s="159"/>
    </row>
    <row r="348" spans="3:8" x14ac:dyDescent="0.25">
      <c r="C348" s="157"/>
      <c r="D348" s="158"/>
      <c r="E348" s="159"/>
      <c r="G348" s="11"/>
      <c r="H348" s="159"/>
    </row>
    <row r="349" spans="3:8" x14ac:dyDescent="0.25">
      <c r="C349" s="157"/>
      <c r="D349" s="158"/>
      <c r="E349" s="159"/>
      <c r="G349" s="11"/>
      <c r="H349" s="159"/>
    </row>
    <row r="350" spans="3:8" x14ac:dyDescent="0.25">
      <c r="C350" s="157"/>
      <c r="D350" s="158"/>
      <c r="E350" s="159"/>
      <c r="G350" s="11"/>
      <c r="H350" s="159"/>
    </row>
    <row r="351" spans="3:8" x14ac:dyDescent="0.25">
      <c r="C351" s="157"/>
      <c r="D351" s="158"/>
      <c r="E351" s="159"/>
      <c r="G351" s="11"/>
      <c r="H351" s="159"/>
    </row>
    <row r="352" spans="3:8" x14ac:dyDescent="0.25">
      <c r="C352" s="157"/>
      <c r="D352" s="158"/>
      <c r="E352" s="159"/>
      <c r="G352" s="11"/>
      <c r="H352" s="159"/>
    </row>
    <row r="353" spans="3:8" x14ac:dyDescent="0.25">
      <c r="C353" s="157"/>
      <c r="D353" s="158"/>
      <c r="E353" s="159"/>
      <c r="G353" s="11"/>
      <c r="H353" s="159"/>
    </row>
    <row r="354" spans="3:8" x14ac:dyDescent="0.25">
      <c r="C354" s="157"/>
      <c r="D354" s="158"/>
      <c r="E354" s="159"/>
      <c r="G354" s="11"/>
      <c r="H354" s="159"/>
    </row>
    <row r="355" spans="3:8" x14ac:dyDescent="0.25">
      <c r="C355" s="157"/>
      <c r="D355" s="158"/>
      <c r="E355" s="159"/>
      <c r="G355" s="11"/>
      <c r="H355" s="159"/>
    </row>
    <row r="356" spans="3:8" x14ac:dyDescent="0.25">
      <c r="C356" s="157"/>
      <c r="D356" s="158"/>
      <c r="E356" s="159"/>
      <c r="G356" s="11"/>
      <c r="H356" s="159"/>
    </row>
    <row r="357" spans="3:8" x14ac:dyDescent="0.25">
      <c r="C357" s="157"/>
      <c r="D357" s="158"/>
      <c r="E357" s="159"/>
      <c r="G357" s="11"/>
      <c r="H357" s="159"/>
    </row>
    <row r="358" spans="3:8" x14ac:dyDescent="0.25">
      <c r="C358" s="157"/>
      <c r="D358" s="158"/>
      <c r="E358" s="159"/>
      <c r="G358" s="11"/>
      <c r="H358" s="159"/>
    </row>
    <row r="359" spans="3:8" x14ac:dyDescent="0.25">
      <c r="C359" s="157"/>
      <c r="D359" s="158"/>
      <c r="E359" s="159"/>
      <c r="G359" s="11"/>
      <c r="H359" s="159"/>
    </row>
    <row r="360" spans="3:8" x14ac:dyDescent="0.25">
      <c r="C360" s="157"/>
      <c r="D360" s="158"/>
      <c r="E360" s="159"/>
      <c r="G360" s="11"/>
      <c r="H360" s="159"/>
    </row>
    <row r="361" spans="3:8" x14ac:dyDescent="0.25">
      <c r="C361" s="157"/>
      <c r="D361" s="158"/>
      <c r="E361" s="159"/>
      <c r="G361" s="11"/>
      <c r="H361" s="159"/>
    </row>
    <row r="362" spans="3:8" x14ac:dyDescent="0.25">
      <c r="C362" s="157"/>
      <c r="D362" s="158"/>
      <c r="E362" s="159"/>
      <c r="G362" s="11"/>
      <c r="H362" s="159"/>
    </row>
    <row r="363" spans="3:8" x14ac:dyDescent="0.25">
      <c r="C363" s="157"/>
      <c r="D363" s="158"/>
      <c r="E363" s="159"/>
      <c r="G363" s="11"/>
      <c r="H363" s="159"/>
    </row>
    <row r="364" spans="3:8" x14ac:dyDescent="0.25">
      <c r="C364" s="157"/>
      <c r="D364" s="158"/>
      <c r="E364" s="159"/>
      <c r="G364" s="11"/>
      <c r="H364" s="159"/>
    </row>
    <row r="365" spans="3:8" x14ac:dyDescent="0.25">
      <c r="C365" s="157"/>
      <c r="D365" s="158"/>
      <c r="E365" s="159"/>
      <c r="G365" s="11"/>
      <c r="H365" s="159"/>
    </row>
    <row r="366" spans="3:8" x14ac:dyDescent="0.25">
      <c r="C366" s="157"/>
      <c r="D366" s="158"/>
      <c r="E366" s="159"/>
      <c r="G366" s="11"/>
      <c r="H366" s="159"/>
    </row>
    <row r="367" spans="3:8" x14ac:dyDescent="0.25">
      <c r="C367" s="157"/>
      <c r="D367" s="158"/>
      <c r="E367" s="159"/>
      <c r="G367" s="11"/>
      <c r="H367" s="159"/>
    </row>
    <row r="368" spans="3:8" x14ac:dyDescent="0.25">
      <c r="C368" s="157"/>
      <c r="D368" s="158"/>
      <c r="E368" s="159"/>
      <c r="G368" s="11"/>
      <c r="H368" s="159"/>
    </row>
    <row r="369" spans="3:8" x14ac:dyDescent="0.25">
      <c r="C369" s="157"/>
      <c r="D369" s="158"/>
      <c r="E369" s="159"/>
      <c r="G369" s="11"/>
      <c r="H369" s="159"/>
    </row>
    <row r="370" spans="3:8" x14ac:dyDescent="0.25">
      <c r="C370" s="157"/>
      <c r="D370" s="158"/>
      <c r="E370" s="159"/>
      <c r="G370" s="11"/>
      <c r="H370" s="159"/>
    </row>
    <row r="371" spans="3:8" x14ac:dyDescent="0.25">
      <c r="C371" s="157"/>
      <c r="D371" s="158"/>
      <c r="E371" s="159"/>
      <c r="G371" s="11"/>
      <c r="H371" s="159"/>
    </row>
    <row r="372" spans="3:8" x14ac:dyDescent="0.25">
      <c r="C372" s="157"/>
      <c r="D372" s="158"/>
      <c r="E372" s="159"/>
      <c r="G372" s="11"/>
      <c r="H372" s="159"/>
    </row>
    <row r="373" spans="3:8" x14ac:dyDescent="0.25">
      <c r="C373" s="157"/>
      <c r="D373" s="158"/>
      <c r="E373" s="159"/>
      <c r="G373" s="11"/>
      <c r="H373" s="159"/>
    </row>
    <row r="374" spans="3:8" x14ac:dyDescent="0.25">
      <c r="C374" s="157"/>
      <c r="D374" s="158"/>
      <c r="E374" s="159"/>
      <c r="G374" s="11"/>
      <c r="H374" s="159"/>
    </row>
    <row r="375" spans="3:8" x14ac:dyDescent="0.25">
      <c r="G375" s="11"/>
      <c r="H375" s="159"/>
    </row>
    <row r="376" spans="3:8" x14ac:dyDescent="0.25">
      <c r="G376" s="11"/>
      <c r="H376" s="159"/>
    </row>
    <row r="377" spans="3:8" x14ac:dyDescent="0.25">
      <c r="G377" s="11"/>
      <c r="H377" s="159"/>
    </row>
    <row r="378" spans="3:8" x14ac:dyDescent="0.25">
      <c r="G378" s="11"/>
      <c r="H378" s="159"/>
    </row>
    <row r="379" spans="3:8" x14ac:dyDescent="0.25">
      <c r="G379" s="11"/>
      <c r="H379" s="159"/>
    </row>
    <row r="380" spans="3:8" x14ac:dyDescent="0.25">
      <c r="G380" s="11"/>
      <c r="H380" s="159"/>
    </row>
    <row r="381" spans="3:8" x14ac:dyDescent="0.25">
      <c r="G381" s="11"/>
      <c r="H381" s="159"/>
    </row>
    <row r="382" spans="3:8" x14ac:dyDescent="0.25">
      <c r="G382" s="11"/>
      <c r="H382" s="159"/>
    </row>
    <row r="383" spans="3:8" x14ac:dyDescent="0.25">
      <c r="G383" s="11"/>
      <c r="H383" s="159"/>
    </row>
    <row r="384" spans="3:8" x14ac:dyDescent="0.25">
      <c r="G384" s="11"/>
      <c r="H384" s="159"/>
    </row>
    <row r="385" spans="7:8" x14ac:dyDescent="0.25">
      <c r="G385" s="11"/>
      <c r="H385" s="159"/>
    </row>
    <row r="386" spans="7:8" x14ac:dyDescent="0.25">
      <c r="G386" s="11"/>
      <c r="H386" s="159"/>
    </row>
    <row r="387" spans="7:8" x14ac:dyDescent="0.25">
      <c r="G387" s="11"/>
      <c r="H387" s="159"/>
    </row>
    <row r="388" spans="7:8" x14ac:dyDescent="0.25">
      <c r="G388" s="11"/>
      <c r="H388" s="159"/>
    </row>
    <row r="389" spans="7:8" x14ac:dyDescent="0.25">
      <c r="G389" s="11"/>
      <c r="H389" s="159"/>
    </row>
    <row r="390" spans="7:8" x14ac:dyDescent="0.25">
      <c r="G390" s="11"/>
      <c r="H390" s="159"/>
    </row>
    <row r="391" spans="7:8" x14ac:dyDescent="0.25">
      <c r="G391" s="11"/>
      <c r="H391" s="159"/>
    </row>
    <row r="392" spans="7:8" x14ac:dyDescent="0.25">
      <c r="G392" s="11"/>
      <c r="H392" s="159"/>
    </row>
    <row r="393" spans="7:8" x14ac:dyDescent="0.25">
      <c r="G393" s="11"/>
      <c r="H393" s="159"/>
    </row>
    <row r="394" spans="7:8" x14ac:dyDescent="0.25">
      <c r="G394" s="11"/>
      <c r="H394" s="159"/>
    </row>
    <row r="395" spans="7:8" x14ac:dyDescent="0.25">
      <c r="G395" s="11"/>
      <c r="H395" s="159"/>
    </row>
    <row r="396" spans="7:8" x14ac:dyDescent="0.25">
      <c r="G396" s="11"/>
      <c r="H396" s="159"/>
    </row>
    <row r="397" spans="7:8" x14ac:dyDescent="0.25">
      <c r="G397" s="11"/>
      <c r="H397" s="159"/>
    </row>
    <row r="398" spans="7:8" x14ac:dyDescent="0.25">
      <c r="G398" s="11"/>
      <c r="H398" s="159"/>
    </row>
    <row r="399" spans="7:8" x14ac:dyDescent="0.25">
      <c r="G399" s="11"/>
      <c r="H399" s="159"/>
    </row>
    <row r="400" spans="7:8" x14ac:dyDescent="0.25">
      <c r="G400" s="11"/>
      <c r="H400" s="159"/>
    </row>
    <row r="401" spans="7:8" x14ac:dyDescent="0.25">
      <c r="G401" s="11"/>
      <c r="H401" s="159"/>
    </row>
    <row r="402" spans="7:8" x14ac:dyDescent="0.25">
      <c r="G402" s="11"/>
      <c r="H402" s="159"/>
    </row>
    <row r="403" spans="7:8" x14ac:dyDescent="0.25">
      <c r="G403" s="11"/>
      <c r="H403" s="159"/>
    </row>
    <row r="404" spans="7:8" x14ac:dyDescent="0.25">
      <c r="G404" s="11"/>
      <c r="H404" s="159"/>
    </row>
    <row r="405" spans="7:8" x14ac:dyDescent="0.25">
      <c r="G405" s="11"/>
      <c r="H405" s="159"/>
    </row>
    <row r="406" spans="7:8" x14ac:dyDescent="0.25">
      <c r="G406" s="11"/>
      <c r="H406" s="159"/>
    </row>
    <row r="407" spans="7:8" x14ac:dyDescent="0.25">
      <c r="G407" s="11"/>
      <c r="H407" s="159"/>
    </row>
    <row r="408" spans="7:8" x14ac:dyDescent="0.25">
      <c r="G408" s="11"/>
      <c r="H408" s="159"/>
    </row>
    <row r="409" spans="7:8" x14ac:dyDescent="0.25">
      <c r="G409" s="11"/>
      <c r="H409" s="159"/>
    </row>
    <row r="410" spans="7:8" x14ac:dyDescent="0.25">
      <c r="G410" s="11"/>
      <c r="H410" s="159"/>
    </row>
    <row r="411" spans="7:8" x14ac:dyDescent="0.25">
      <c r="G411" s="11"/>
      <c r="H411" s="159"/>
    </row>
    <row r="412" spans="7:8" x14ac:dyDescent="0.25">
      <c r="G412" s="11"/>
      <c r="H412" s="159"/>
    </row>
    <row r="413" spans="7:8" x14ac:dyDescent="0.25">
      <c r="G413" s="11"/>
      <c r="H413" s="159"/>
    </row>
    <row r="414" spans="7:8" x14ac:dyDescent="0.25">
      <c r="G414" s="11"/>
      <c r="H414" s="159"/>
    </row>
    <row r="415" spans="7:8" x14ac:dyDescent="0.25">
      <c r="G415" s="11"/>
      <c r="H415" s="159"/>
    </row>
    <row r="416" spans="7:8" x14ac:dyDescent="0.25">
      <c r="G416" s="11"/>
      <c r="H416" s="159"/>
    </row>
    <row r="417" spans="7:8" x14ac:dyDescent="0.25">
      <c r="G417" s="11"/>
      <c r="H417" s="159"/>
    </row>
    <row r="418" spans="7:8" x14ac:dyDescent="0.25">
      <c r="G418" s="11"/>
      <c r="H418" s="159"/>
    </row>
    <row r="419" spans="7:8" x14ac:dyDescent="0.25">
      <c r="G419" s="11"/>
      <c r="H419" s="159"/>
    </row>
    <row r="420" spans="7:8" x14ac:dyDescent="0.25">
      <c r="G420" s="11"/>
      <c r="H420" s="159"/>
    </row>
    <row r="421" spans="7:8" x14ac:dyDescent="0.25">
      <c r="G421" s="11"/>
      <c r="H421" s="159"/>
    </row>
    <row r="422" spans="7:8" x14ac:dyDescent="0.25">
      <c r="G422" s="11"/>
      <c r="H422" s="159"/>
    </row>
    <row r="423" spans="7:8" x14ac:dyDescent="0.25">
      <c r="G423" s="11"/>
      <c r="H423" s="159"/>
    </row>
    <row r="424" spans="7:8" x14ac:dyDescent="0.25">
      <c r="G424" s="11"/>
      <c r="H424" s="159"/>
    </row>
    <row r="425" spans="7:8" x14ac:dyDescent="0.25">
      <c r="G425" s="11"/>
      <c r="H425" s="159"/>
    </row>
    <row r="426" spans="7:8" x14ac:dyDescent="0.25">
      <c r="G426" s="11"/>
      <c r="H426" s="159"/>
    </row>
    <row r="427" spans="7:8" x14ac:dyDescent="0.25">
      <c r="G427" s="11"/>
      <c r="H427" s="159"/>
    </row>
    <row r="428" spans="7:8" x14ac:dyDescent="0.25">
      <c r="G428" s="11"/>
      <c r="H428" s="159"/>
    </row>
    <row r="429" spans="7:8" x14ac:dyDescent="0.25">
      <c r="G429" s="11"/>
      <c r="H429" s="159"/>
    </row>
    <row r="430" spans="7:8" x14ac:dyDescent="0.25">
      <c r="G430" s="11"/>
      <c r="H430" s="159"/>
    </row>
    <row r="431" spans="7:8" x14ac:dyDescent="0.25">
      <c r="G431" s="11"/>
      <c r="H431" s="159"/>
    </row>
    <row r="432" spans="7:8" x14ac:dyDescent="0.25">
      <c r="G432" s="11"/>
      <c r="H432" s="159"/>
    </row>
    <row r="433" spans="7:8" x14ac:dyDescent="0.25">
      <c r="G433" s="11"/>
      <c r="H433" s="159"/>
    </row>
    <row r="434" spans="7:8" x14ac:dyDescent="0.25">
      <c r="G434" s="11"/>
      <c r="H434" s="159"/>
    </row>
    <row r="435" spans="7:8" x14ac:dyDescent="0.25">
      <c r="G435" s="11"/>
      <c r="H435" s="159"/>
    </row>
    <row r="436" spans="7:8" x14ac:dyDescent="0.25">
      <c r="G436" s="11"/>
      <c r="H436" s="159"/>
    </row>
    <row r="437" spans="7:8" x14ac:dyDescent="0.25">
      <c r="G437" s="11"/>
      <c r="H437" s="159"/>
    </row>
    <row r="438" spans="7:8" x14ac:dyDescent="0.25">
      <c r="G438" s="11"/>
      <c r="H438" s="159"/>
    </row>
    <row r="439" spans="7:8" x14ac:dyDescent="0.25">
      <c r="G439" s="11"/>
      <c r="H439" s="159"/>
    </row>
    <row r="440" spans="7:8" x14ac:dyDescent="0.25">
      <c r="G440" s="11"/>
      <c r="H440" s="159"/>
    </row>
    <row r="441" spans="7:8" x14ac:dyDescent="0.25">
      <c r="G441" s="11"/>
      <c r="H441" s="159"/>
    </row>
    <row r="442" spans="7:8" x14ac:dyDescent="0.25">
      <c r="G442" s="11"/>
      <c r="H442" s="159"/>
    </row>
    <row r="443" spans="7:8" x14ac:dyDescent="0.25">
      <c r="G443" s="11"/>
      <c r="H443" s="159"/>
    </row>
    <row r="444" spans="7:8" x14ac:dyDescent="0.25">
      <c r="G444" s="11"/>
      <c r="H444" s="159"/>
    </row>
    <row r="445" spans="7:8" x14ac:dyDescent="0.25">
      <c r="G445" s="11"/>
      <c r="H445" s="159"/>
    </row>
    <row r="446" spans="7:8" x14ac:dyDescent="0.25">
      <c r="G446" s="11"/>
      <c r="H446" s="159"/>
    </row>
    <row r="447" spans="7:8" x14ac:dyDescent="0.25">
      <c r="G447" s="11"/>
      <c r="H447" s="159"/>
    </row>
    <row r="448" spans="7:8" x14ac:dyDescent="0.25">
      <c r="G448" s="11"/>
      <c r="H448" s="159"/>
    </row>
    <row r="449" spans="7:8" x14ac:dyDescent="0.25">
      <c r="G449" s="11"/>
      <c r="H449" s="159"/>
    </row>
    <row r="450" spans="7:8" x14ac:dyDescent="0.25">
      <c r="G450" s="11"/>
      <c r="H450" s="159"/>
    </row>
    <row r="451" spans="7:8" x14ac:dyDescent="0.25">
      <c r="G451" s="11"/>
      <c r="H451" s="159"/>
    </row>
    <row r="452" spans="7:8" x14ac:dyDescent="0.25">
      <c r="G452" s="11"/>
      <c r="H452" s="159"/>
    </row>
    <row r="453" spans="7:8" x14ac:dyDescent="0.25">
      <c r="G453" s="11"/>
      <c r="H453" s="159"/>
    </row>
    <row r="454" spans="7:8" x14ac:dyDescent="0.25">
      <c r="G454" s="11"/>
      <c r="H454" s="159"/>
    </row>
    <row r="455" spans="7:8" x14ac:dyDescent="0.25">
      <c r="G455" s="11"/>
      <c r="H455" s="159"/>
    </row>
    <row r="456" spans="7:8" x14ac:dyDescent="0.25">
      <c r="G456" s="11"/>
      <c r="H456" s="159"/>
    </row>
    <row r="457" spans="7:8" x14ac:dyDescent="0.25">
      <c r="G457" s="11"/>
      <c r="H457" s="159"/>
    </row>
    <row r="458" spans="7:8" x14ac:dyDescent="0.25">
      <c r="G458" s="11"/>
      <c r="H458" s="159"/>
    </row>
    <row r="459" spans="7:8" x14ac:dyDescent="0.25">
      <c r="G459" s="11"/>
      <c r="H459" s="159"/>
    </row>
    <row r="460" spans="7:8" x14ac:dyDescent="0.25">
      <c r="G460" s="11"/>
      <c r="H460" s="159"/>
    </row>
    <row r="461" spans="7:8" x14ac:dyDescent="0.25">
      <c r="G461" s="11"/>
      <c r="H461" s="159"/>
    </row>
    <row r="462" spans="7:8" x14ac:dyDescent="0.25">
      <c r="G462" s="11"/>
      <c r="H462" s="159"/>
    </row>
    <row r="463" spans="7:8" x14ac:dyDescent="0.25">
      <c r="G463" s="11"/>
      <c r="H463" s="159"/>
    </row>
    <row r="464" spans="7:8" x14ac:dyDescent="0.25">
      <c r="G464" s="11"/>
      <c r="H464" s="159"/>
    </row>
    <row r="465" spans="7:8" x14ac:dyDescent="0.25">
      <c r="G465" s="11"/>
      <c r="H465" s="159"/>
    </row>
    <row r="466" spans="7:8" x14ac:dyDescent="0.25">
      <c r="G466" s="11"/>
      <c r="H466" s="159"/>
    </row>
    <row r="467" spans="7:8" x14ac:dyDescent="0.25">
      <c r="G467" s="11"/>
      <c r="H467" s="159"/>
    </row>
    <row r="468" spans="7:8" x14ac:dyDescent="0.25">
      <c r="G468" s="11"/>
      <c r="H468" s="159"/>
    </row>
    <row r="469" spans="7:8" x14ac:dyDescent="0.25">
      <c r="G469" s="11"/>
      <c r="H469" s="159"/>
    </row>
    <row r="470" spans="7:8" x14ac:dyDescent="0.25">
      <c r="G470" s="11"/>
      <c r="H470" s="159"/>
    </row>
    <row r="471" spans="7:8" x14ac:dyDescent="0.25">
      <c r="G471" s="11"/>
      <c r="H471" s="159"/>
    </row>
    <row r="472" spans="7:8" x14ac:dyDescent="0.25">
      <c r="G472" s="11"/>
      <c r="H472" s="159"/>
    </row>
    <row r="473" spans="7:8" x14ac:dyDescent="0.25">
      <c r="G473" s="11"/>
      <c r="H473" s="159"/>
    </row>
    <row r="474" spans="7:8" x14ac:dyDescent="0.25">
      <c r="G474" s="11"/>
      <c r="H474" s="159"/>
    </row>
    <row r="475" spans="7:8" x14ac:dyDescent="0.25">
      <c r="G475" s="11"/>
      <c r="H475" s="159"/>
    </row>
    <row r="476" spans="7:8" x14ac:dyDescent="0.25">
      <c r="G476" s="11"/>
      <c r="H476" s="159"/>
    </row>
    <row r="477" spans="7:8" x14ac:dyDescent="0.25">
      <c r="G477" s="11"/>
      <c r="H477" s="159"/>
    </row>
    <row r="478" spans="7:8" x14ac:dyDescent="0.25">
      <c r="G478" s="11"/>
      <c r="H478" s="159"/>
    </row>
    <row r="479" spans="7:8" x14ac:dyDescent="0.25">
      <c r="G479" s="11"/>
      <c r="H479" s="159"/>
    </row>
    <row r="480" spans="7:8" x14ac:dyDescent="0.25">
      <c r="G480" s="11"/>
      <c r="H480" s="159"/>
    </row>
    <row r="481" spans="7:8" x14ac:dyDescent="0.25">
      <c r="G481" s="11"/>
      <c r="H481" s="159"/>
    </row>
    <row r="482" spans="7:8" x14ac:dyDescent="0.25">
      <c r="G482" s="11"/>
      <c r="H482" s="159"/>
    </row>
    <row r="483" spans="7:8" x14ac:dyDescent="0.25">
      <c r="G483" s="11"/>
      <c r="H483" s="159"/>
    </row>
    <row r="484" spans="7:8" x14ac:dyDescent="0.25">
      <c r="G484" s="11"/>
      <c r="H484" s="159"/>
    </row>
    <row r="485" spans="7:8" x14ac:dyDescent="0.25">
      <c r="G485" s="11"/>
      <c r="H485" s="159"/>
    </row>
  </sheetData>
  <mergeCells count="485">
    <mergeCell ref="T202:T206"/>
    <mergeCell ref="Q143:Q147"/>
    <mergeCell ref="W187:W188"/>
    <mergeCell ref="R179:R185"/>
    <mergeCell ref="T179:T185"/>
    <mergeCell ref="E8:I8"/>
    <mergeCell ref="S8:W8"/>
    <mergeCell ref="O207:S216"/>
    <mergeCell ref="T207:T211"/>
    <mergeCell ref="W207:AA216"/>
    <mergeCell ref="T212:T216"/>
    <mergeCell ref="O191:O206"/>
    <mergeCell ref="P191:P206"/>
    <mergeCell ref="Q191:AA191"/>
    <mergeCell ref="Q192:Q196"/>
    <mergeCell ref="R192:R196"/>
    <mergeCell ref="S192:S196"/>
    <mergeCell ref="T192:T196"/>
    <mergeCell ref="Q197:Q201"/>
    <mergeCell ref="R197:R201"/>
    <mergeCell ref="S197:S201"/>
    <mergeCell ref="T197:T201"/>
    <mergeCell ref="Q202:Q206"/>
    <mergeCell ref="R202:R206"/>
    <mergeCell ref="S202:S206"/>
    <mergeCell ref="W151:W152"/>
    <mergeCell ref="W161:W162"/>
    <mergeCell ref="Q179:Q185"/>
    <mergeCell ref="X187:X188"/>
    <mergeCell ref="Y187:Y188"/>
    <mergeCell ref="Z187:Z188"/>
    <mergeCell ref="AA187:AA188"/>
    <mergeCell ref="Q163:Q167"/>
    <mergeCell ref="R163:R167"/>
    <mergeCell ref="S163:S167"/>
    <mergeCell ref="T163:T167"/>
    <mergeCell ref="Q168:Q172"/>
    <mergeCell ref="R168:R172"/>
    <mergeCell ref="S168:S172"/>
    <mergeCell ref="T168:T172"/>
    <mergeCell ref="Q173:Q177"/>
    <mergeCell ref="R173:R177"/>
    <mergeCell ref="S173:S177"/>
    <mergeCell ref="T173:T177"/>
    <mergeCell ref="Q186:Q190"/>
    <mergeCell ref="R186:R190"/>
    <mergeCell ref="S186:S190"/>
    <mergeCell ref="Q178:AA178"/>
    <mergeCell ref="T186:T190"/>
    <mergeCell ref="R143:R147"/>
    <mergeCell ref="S143:S147"/>
    <mergeCell ref="T143:T147"/>
    <mergeCell ref="S179:S185"/>
    <mergeCell ref="X134:X135"/>
    <mergeCell ref="W176:W177"/>
    <mergeCell ref="Q153:Q157"/>
    <mergeCell ref="R153:R157"/>
    <mergeCell ref="S153:S157"/>
    <mergeCell ref="T153:T157"/>
    <mergeCell ref="W156:W157"/>
    <mergeCell ref="Q158:Q162"/>
    <mergeCell ref="R158:R162"/>
    <mergeCell ref="S158:S162"/>
    <mergeCell ref="T158:T162"/>
    <mergeCell ref="Q148:Q152"/>
    <mergeCell ref="R148:R152"/>
    <mergeCell ref="S148:S152"/>
    <mergeCell ref="T148:T152"/>
    <mergeCell ref="Y134:Y135"/>
    <mergeCell ref="Z134:Z135"/>
    <mergeCell ref="AA134:AA135"/>
    <mergeCell ref="Q136:Q142"/>
    <mergeCell ref="R136:R142"/>
    <mergeCell ref="S136:S142"/>
    <mergeCell ref="T136:T142"/>
    <mergeCell ref="W141:W142"/>
    <mergeCell ref="X141:X142"/>
    <mergeCell ref="Y141:Y142"/>
    <mergeCell ref="Z141:Z142"/>
    <mergeCell ref="AA141:AA142"/>
    <mergeCell ref="W134:W135"/>
    <mergeCell ref="Q121:Q125"/>
    <mergeCell ref="R121:R125"/>
    <mergeCell ref="S121:S125"/>
    <mergeCell ref="T121:T125"/>
    <mergeCell ref="Q126:Q130"/>
    <mergeCell ref="R126:R130"/>
    <mergeCell ref="S126:S130"/>
    <mergeCell ref="T126:T130"/>
    <mergeCell ref="Q131:Q135"/>
    <mergeCell ref="R131:R135"/>
    <mergeCell ref="S131:S135"/>
    <mergeCell ref="T131:T135"/>
    <mergeCell ref="Q106:Q110"/>
    <mergeCell ref="R106:R110"/>
    <mergeCell ref="S106:S110"/>
    <mergeCell ref="T106:T110"/>
    <mergeCell ref="Q111:Q115"/>
    <mergeCell ref="R111:R115"/>
    <mergeCell ref="S111:S115"/>
    <mergeCell ref="T111:T115"/>
    <mergeCell ref="Q116:Q120"/>
    <mergeCell ref="R116:R120"/>
    <mergeCell ref="S116:S120"/>
    <mergeCell ref="T116:T120"/>
    <mergeCell ref="Q96:Q100"/>
    <mergeCell ref="R96:R100"/>
    <mergeCell ref="S96:S100"/>
    <mergeCell ref="T96:T100"/>
    <mergeCell ref="W99:W100"/>
    <mergeCell ref="Q101:Q105"/>
    <mergeCell ref="R101:R105"/>
    <mergeCell ref="S101:S105"/>
    <mergeCell ref="T101:T105"/>
    <mergeCell ref="Q86:Q90"/>
    <mergeCell ref="R86:R90"/>
    <mergeCell ref="S86:S90"/>
    <mergeCell ref="T86:T90"/>
    <mergeCell ref="Q91:Q95"/>
    <mergeCell ref="R91:R95"/>
    <mergeCell ref="S91:S95"/>
    <mergeCell ref="T91:T95"/>
    <mergeCell ref="W92:W93"/>
    <mergeCell ref="Q81:Q85"/>
    <mergeCell ref="R81:R85"/>
    <mergeCell ref="S81:S85"/>
    <mergeCell ref="T81:T85"/>
    <mergeCell ref="W84:W85"/>
    <mergeCell ref="X84:X85"/>
    <mergeCell ref="Y84:Y85"/>
    <mergeCell ref="Z84:Z85"/>
    <mergeCell ref="AA84:AA85"/>
    <mergeCell ref="Z73:Z74"/>
    <mergeCell ref="AA73:AA74"/>
    <mergeCell ref="Q75:AA75"/>
    <mergeCell ref="Q76:Q80"/>
    <mergeCell ref="R76:R80"/>
    <mergeCell ref="S76:S80"/>
    <mergeCell ref="T76:T80"/>
    <mergeCell ref="W79:W80"/>
    <mergeCell ref="X79:X80"/>
    <mergeCell ref="Y79:Y80"/>
    <mergeCell ref="Z79:Z80"/>
    <mergeCell ref="AA79:AA80"/>
    <mergeCell ref="Q68:Q74"/>
    <mergeCell ref="R68:R74"/>
    <mergeCell ref="S68:S74"/>
    <mergeCell ref="T68:T74"/>
    <mergeCell ref="U69:U71"/>
    <mergeCell ref="V69:V71"/>
    <mergeCell ref="W73:W74"/>
    <mergeCell ref="X73:X74"/>
    <mergeCell ref="Y73:Y74"/>
    <mergeCell ref="X59:X60"/>
    <mergeCell ref="Y59:Y60"/>
    <mergeCell ref="Z59:Z60"/>
    <mergeCell ref="AA59:AA60"/>
    <mergeCell ref="Q61:Q67"/>
    <mergeCell ref="R61:R67"/>
    <mergeCell ref="S61:S67"/>
    <mergeCell ref="T61:T67"/>
    <mergeCell ref="U62:U64"/>
    <mergeCell ref="V62:V64"/>
    <mergeCell ref="W66:W67"/>
    <mergeCell ref="X66:X67"/>
    <mergeCell ref="Y66:Y67"/>
    <mergeCell ref="Z66:Z67"/>
    <mergeCell ref="AA66:AA67"/>
    <mergeCell ref="Q52:Q60"/>
    <mergeCell ref="R52:R60"/>
    <mergeCell ref="S52:S60"/>
    <mergeCell ref="T52:T60"/>
    <mergeCell ref="U53:U56"/>
    <mergeCell ref="V53:V56"/>
    <mergeCell ref="U57:U58"/>
    <mergeCell ref="V57:V58"/>
    <mergeCell ref="W59:W60"/>
    <mergeCell ref="Q47:Q51"/>
    <mergeCell ref="R47:R51"/>
    <mergeCell ref="S47:S51"/>
    <mergeCell ref="T47:T51"/>
    <mergeCell ref="W50:W51"/>
    <mergeCell ref="X50:X51"/>
    <mergeCell ref="Y50:Y51"/>
    <mergeCell ref="Z50:Z51"/>
    <mergeCell ref="AA50:AA51"/>
    <mergeCell ref="Q42:Q46"/>
    <mergeCell ref="R42:R46"/>
    <mergeCell ref="S42:S46"/>
    <mergeCell ref="T42:T46"/>
    <mergeCell ref="W45:W46"/>
    <mergeCell ref="X45:X46"/>
    <mergeCell ref="Y45:Y46"/>
    <mergeCell ref="Z45:Z46"/>
    <mergeCell ref="AA45:AA46"/>
    <mergeCell ref="S31:S35"/>
    <mergeCell ref="T31:T35"/>
    <mergeCell ref="W34:W35"/>
    <mergeCell ref="Q36:AA36"/>
    <mergeCell ref="W40:W41"/>
    <mergeCell ref="X40:X41"/>
    <mergeCell ref="Y40:Y41"/>
    <mergeCell ref="Z40:Z41"/>
    <mergeCell ref="AA40:AA41"/>
    <mergeCell ref="T37:T41"/>
    <mergeCell ref="S37:S41"/>
    <mergeCell ref="R37:R41"/>
    <mergeCell ref="Q37:Q41"/>
    <mergeCell ref="U12:V12"/>
    <mergeCell ref="O13:O190"/>
    <mergeCell ref="P13:P190"/>
    <mergeCell ref="Q13:AA13"/>
    <mergeCell ref="Q14:Q18"/>
    <mergeCell ref="R14:R18"/>
    <mergeCell ref="S14:S18"/>
    <mergeCell ref="T14:T18"/>
    <mergeCell ref="Q19:Q23"/>
    <mergeCell ref="R19:R23"/>
    <mergeCell ref="S19:S23"/>
    <mergeCell ref="T19:T23"/>
    <mergeCell ref="W22:W23"/>
    <mergeCell ref="X22:X23"/>
    <mergeCell ref="Y22:Y23"/>
    <mergeCell ref="Z22:Z23"/>
    <mergeCell ref="AA22:AA23"/>
    <mergeCell ref="Q24:Q30"/>
    <mergeCell ref="R24:R30"/>
    <mergeCell ref="S24:S30"/>
    <mergeCell ref="T24:T30"/>
    <mergeCell ref="U29:V30"/>
    <mergeCell ref="Q31:Q35"/>
    <mergeCell ref="R31:R35"/>
    <mergeCell ref="Z5:AA5"/>
    <mergeCell ref="O6:AA6"/>
    <mergeCell ref="O7:AA7"/>
    <mergeCell ref="O10:O11"/>
    <mergeCell ref="P10:P11"/>
    <mergeCell ref="Q10:Q11"/>
    <mergeCell ref="R10:R11"/>
    <mergeCell ref="S10:S11"/>
    <mergeCell ref="T10:T11"/>
    <mergeCell ref="U10:V11"/>
    <mergeCell ref="W10:AA10"/>
    <mergeCell ref="L5:M5"/>
    <mergeCell ref="A6:M6"/>
    <mergeCell ref="A7:M7"/>
    <mergeCell ref="A10:A11"/>
    <mergeCell ref="B10:B11"/>
    <mergeCell ref="C10:C11"/>
    <mergeCell ref="D10:D11"/>
    <mergeCell ref="E10:E11"/>
    <mergeCell ref="F10:F11"/>
    <mergeCell ref="G10:H11"/>
    <mergeCell ref="I10:M10"/>
    <mergeCell ref="G12:H12"/>
    <mergeCell ref="A13:A190"/>
    <mergeCell ref="B13:B190"/>
    <mergeCell ref="C13:M13"/>
    <mergeCell ref="C14:C18"/>
    <mergeCell ref="D14:D18"/>
    <mergeCell ref="E14:E18"/>
    <mergeCell ref="F14:F18"/>
    <mergeCell ref="C19:C23"/>
    <mergeCell ref="C31:C35"/>
    <mergeCell ref="D31:D35"/>
    <mergeCell ref="E31:E35"/>
    <mergeCell ref="F31:F35"/>
    <mergeCell ref="I34:I35"/>
    <mergeCell ref="C36:M36"/>
    <mergeCell ref="L22:L23"/>
    <mergeCell ref="M22:M23"/>
    <mergeCell ref="C24:C30"/>
    <mergeCell ref="D24:D30"/>
    <mergeCell ref="E24:E30"/>
    <mergeCell ref="F24:F30"/>
    <mergeCell ref="G29:H30"/>
    <mergeCell ref="D19:D23"/>
    <mergeCell ref="E19:E23"/>
    <mergeCell ref="F19:F23"/>
    <mergeCell ref="I22:I23"/>
    <mergeCell ref="J22:J23"/>
    <mergeCell ref="K22:K23"/>
    <mergeCell ref="K40:K41"/>
    <mergeCell ref="L40:L41"/>
    <mergeCell ref="M40:M41"/>
    <mergeCell ref="C42:C46"/>
    <mergeCell ref="D42:D46"/>
    <mergeCell ref="E42:E46"/>
    <mergeCell ref="F42:F46"/>
    <mergeCell ref="I45:I46"/>
    <mergeCell ref="J45:J46"/>
    <mergeCell ref="K45:K46"/>
    <mergeCell ref="I40:I41"/>
    <mergeCell ref="J40:J41"/>
    <mergeCell ref="L45:L46"/>
    <mergeCell ref="M45:M46"/>
    <mergeCell ref="F37:F41"/>
    <mergeCell ref="E37:E41"/>
    <mergeCell ref="D37:D41"/>
    <mergeCell ref="C37:C41"/>
    <mergeCell ref="C47:C51"/>
    <mergeCell ref="D47:D51"/>
    <mergeCell ref="E47:E51"/>
    <mergeCell ref="F47:F51"/>
    <mergeCell ref="I50:I51"/>
    <mergeCell ref="J50:J51"/>
    <mergeCell ref="K50:K51"/>
    <mergeCell ref="L50:L51"/>
    <mergeCell ref="M50:M51"/>
    <mergeCell ref="J59:J60"/>
    <mergeCell ref="K59:K60"/>
    <mergeCell ref="L59:L60"/>
    <mergeCell ref="M59:M60"/>
    <mergeCell ref="C61:C67"/>
    <mergeCell ref="D61:D67"/>
    <mergeCell ref="E61:E67"/>
    <mergeCell ref="F61:F67"/>
    <mergeCell ref="G62:G64"/>
    <mergeCell ref="H62:H64"/>
    <mergeCell ref="I66:I67"/>
    <mergeCell ref="J66:J67"/>
    <mergeCell ref="K66:K67"/>
    <mergeCell ref="C52:C60"/>
    <mergeCell ref="D52:D60"/>
    <mergeCell ref="E52:E60"/>
    <mergeCell ref="F52:F60"/>
    <mergeCell ref="G53:G56"/>
    <mergeCell ref="H53:H56"/>
    <mergeCell ref="G57:G58"/>
    <mergeCell ref="H57:H58"/>
    <mergeCell ref="I59:I60"/>
    <mergeCell ref="L66:L67"/>
    <mergeCell ref="M66:M67"/>
    <mergeCell ref="F68:F74"/>
    <mergeCell ref="G69:G71"/>
    <mergeCell ref="H69:H71"/>
    <mergeCell ref="I73:I74"/>
    <mergeCell ref="J73:J74"/>
    <mergeCell ref="K73:K74"/>
    <mergeCell ref="C75:M75"/>
    <mergeCell ref="C76:C80"/>
    <mergeCell ref="D76:D80"/>
    <mergeCell ref="E76:E80"/>
    <mergeCell ref="F76:F80"/>
    <mergeCell ref="I79:I80"/>
    <mergeCell ref="J79:J80"/>
    <mergeCell ref="K79:K80"/>
    <mergeCell ref="L79:L80"/>
    <mergeCell ref="M79:M80"/>
    <mergeCell ref="L73:L74"/>
    <mergeCell ref="M73:M74"/>
    <mergeCell ref="C68:C74"/>
    <mergeCell ref="D68:D74"/>
    <mergeCell ref="E68:E74"/>
    <mergeCell ref="I92:I93"/>
    <mergeCell ref="C96:C100"/>
    <mergeCell ref="D96:D100"/>
    <mergeCell ref="E96:E100"/>
    <mergeCell ref="F96:F100"/>
    <mergeCell ref="I99:I100"/>
    <mergeCell ref="K84:K85"/>
    <mergeCell ref="L84:L85"/>
    <mergeCell ref="M84:M85"/>
    <mergeCell ref="C86:C90"/>
    <mergeCell ref="D86:D90"/>
    <mergeCell ref="E86:E90"/>
    <mergeCell ref="F86:F90"/>
    <mergeCell ref="C81:C85"/>
    <mergeCell ref="D81:D85"/>
    <mergeCell ref="E81:E85"/>
    <mergeCell ref="F81:F85"/>
    <mergeCell ref="I84:I85"/>
    <mergeCell ref="J84:J85"/>
    <mergeCell ref="C101:C105"/>
    <mergeCell ref="D101:D105"/>
    <mergeCell ref="E101:E105"/>
    <mergeCell ref="F101:F105"/>
    <mergeCell ref="C106:C110"/>
    <mergeCell ref="D106:D110"/>
    <mergeCell ref="E106:E110"/>
    <mergeCell ref="F106:F110"/>
    <mergeCell ref="C91:C95"/>
    <mergeCell ref="D91:D95"/>
    <mergeCell ref="E91:E95"/>
    <mergeCell ref="F91:F95"/>
    <mergeCell ref="C121:C125"/>
    <mergeCell ref="D121:D125"/>
    <mergeCell ref="E121:E125"/>
    <mergeCell ref="F121:F125"/>
    <mergeCell ref="C126:C130"/>
    <mergeCell ref="D126:D130"/>
    <mergeCell ref="E126:E130"/>
    <mergeCell ref="F126:F130"/>
    <mergeCell ref="C111:C115"/>
    <mergeCell ref="D111:D115"/>
    <mergeCell ref="E111:E115"/>
    <mergeCell ref="F111:F115"/>
    <mergeCell ref="C116:C120"/>
    <mergeCell ref="D116:D120"/>
    <mergeCell ref="E116:E120"/>
    <mergeCell ref="F116:F120"/>
    <mergeCell ref="L141:L142"/>
    <mergeCell ref="M141:M142"/>
    <mergeCell ref="C143:C147"/>
    <mergeCell ref="D143:D147"/>
    <mergeCell ref="E143:E147"/>
    <mergeCell ref="F143:F147"/>
    <mergeCell ref="K134:K135"/>
    <mergeCell ref="L134:L135"/>
    <mergeCell ref="M134:M135"/>
    <mergeCell ref="C136:C142"/>
    <mergeCell ref="D136:D142"/>
    <mergeCell ref="E136:E142"/>
    <mergeCell ref="F136:F142"/>
    <mergeCell ref="I141:I142"/>
    <mergeCell ref="J141:J142"/>
    <mergeCell ref="K141:K142"/>
    <mergeCell ref="C131:C135"/>
    <mergeCell ref="D131:D135"/>
    <mergeCell ref="E131:E135"/>
    <mergeCell ref="F131:F135"/>
    <mergeCell ref="I134:I135"/>
    <mergeCell ref="J134:J135"/>
    <mergeCell ref="C148:C152"/>
    <mergeCell ref="D148:D152"/>
    <mergeCell ref="E148:E152"/>
    <mergeCell ref="F148:F152"/>
    <mergeCell ref="I151:I152"/>
    <mergeCell ref="C153:C157"/>
    <mergeCell ref="D153:D157"/>
    <mergeCell ref="E153:E157"/>
    <mergeCell ref="F153:F157"/>
    <mergeCell ref="I156:I157"/>
    <mergeCell ref="C168:C172"/>
    <mergeCell ref="D168:D172"/>
    <mergeCell ref="E168:E172"/>
    <mergeCell ref="F168:F172"/>
    <mergeCell ref="C173:C177"/>
    <mergeCell ref="D173:D177"/>
    <mergeCell ref="E173:E177"/>
    <mergeCell ref="F173:F177"/>
    <mergeCell ref="C158:C162"/>
    <mergeCell ref="D158:D162"/>
    <mergeCell ref="E158:E162"/>
    <mergeCell ref="F158:F162"/>
    <mergeCell ref="C163:C167"/>
    <mergeCell ref="D163:D167"/>
    <mergeCell ref="E163:E167"/>
    <mergeCell ref="F163:F167"/>
    <mergeCell ref="C186:C190"/>
    <mergeCell ref="D186:D190"/>
    <mergeCell ref="E186:E190"/>
    <mergeCell ref="F186:F190"/>
    <mergeCell ref="I187:I188"/>
    <mergeCell ref="J187:J188"/>
    <mergeCell ref="I176:I177"/>
    <mergeCell ref="C178:M178"/>
    <mergeCell ref="C179:C184"/>
    <mergeCell ref="D179:D184"/>
    <mergeCell ref="E179:E184"/>
    <mergeCell ref="F179:F184"/>
    <mergeCell ref="A2:J4"/>
    <mergeCell ref="O2:AA4"/>
    <mergeCell ref="A207:E216"/>
    <mergeCell ref="F207:F211"/>
    <mergeCell ref="I207:M216"/>
    <mergeCell ref="F212:F216"/>
    <mergeCell ref="C197:C201"/>
    <mergeCell ref="D197:D201"/>
    <mergeCell ref="E197:E201"/>
    <mergeCell ref="F197:F201"/>
    <mergeCell ref="C202:C206"/>
    <mergeCell ref="D202:D206"/>
    <mergeCell ref="E202:E206"/>
    <mergeCell ref="F202:F206"/>
    <mergeCell ref="K187:K188"/>
    <mergeCell ref="L187:L188"/>
    <mergeCell ref="M187:M188"/>
    <mergeCell ref="A191:A206"/>
    <mergeCell ref="B191:B206"/>
    <mergeCell ref="C191:M191"/>
    <mergeCell ref="C192:C196"/>
    <mergeCell ref="D192:D196"/>
    <mergeCell ref="E192:E196"/>
    <mergeCell ref="F192:F196"/>
  </mergeCells>
  <phoneticPr fontId="30" type="noConversion"/>
  <printOptions horizontalCentered="1"/>
  <pageMargins left="3.937007874015748E-2" right="3.937007874015748E-2" top="0.19685039370078741" bottom="0.15748031496062992" header="0" footer="0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6AC07-FE21-47D5-B2D3-03E13445C75E}">
  <dimension ref="A1:M216"/>
  <sheetViews>
    <sheetView tabSelected="1" topLeftCell="A176" zoomScale="85" zoomScaleNormal="85" workbookViewId="0">
      <selection activeCell="I185" sqref="I185"/>
    </sheetView>
  </sheetViews>
  <sheetFormatPr defaultRowHeight="15" x14ac:dyDescent="0.25"/>
  <cols>
    <col min="1" max="1" width="14.5703125" customWidth="1"/>
    <col min="2" max="2" width="15.140625" customWidth="1"/>
    <col min="3" max="3" width="16.42578125" customWidth="1"/>
    <col min="5" max="5" width="26" customWidth="1"/>
    <col min="8" max="8" width="11" customWidth="1"/>
    <col min="9" max="9" width="20" customWidth="1"/>
    <col min="13" max="13" width="10.28515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258"/>
      <c r="I1" s="229"/>
      <c r="J1" s="1"/>
      <c r="K1" s="1"/>
      <c r="L1" s="1"/>
      <c r="M1" s="1"/>
    </row>
    <row r="2" spans="1:13" x14ac:dyDescent="0.25">
      <c r="A2" s="493" t="s">
        <v>201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3" x14ac:dyDescent="0.25">
      <c r="A3" s="493"/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3" ht="34.5" customHeight="1" x14ac:dyDescent="0.25">
      <c r="A4" s="493"/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x14ac:dyDescent="0.25">
      <c r="A5" s="4"/>
      <c r="B5" s="4"/>
      <c r="C5" s="10"/>
      <c r="D5" s="29"/>
      <c r="E5" s="11"/>
      <c r="F5" s="29"/>
      <c r="G5" s="11"/>
      <c r="H5" s="158"/>
      <c r="I5" s="230"/>
      <c r="J5" s="11"/>
      <c r="K5" s="11"/>
      <c r="L5" s="690" t="s">
        <v>200</v>
      </c>
      <c r="M5" s="690"/>
    </row>
    <row r="6" spans="1:13" x14ac:dyDescent="0.25">
      <c r="A6" s="691" t="s">
        <v>4</v>
      </c>
      <c r="B6" s="691"/>
      <c r="C6" s="691"/>
      <c r="D6" s="691"/>
      <c r="E6" s="691"/>
      <c r="F6" s="691"/>
      <c r="G6" s="691"/>
      <c r="H6" s="691"/>
      <c r="I6" s="691"/>
      <c r="J6" s="691"/>
      <c r="K6" s="691"/>
      <c r="L6" s="691"/>
      <c r="M6" s="691"/>
    </row>
    <row r="7" spans="1:13" x14ac:dyDescent="0.25">
      <c r="A7" s="691" t="s">
        <v>109</v>
      </c>
      <c r="B7" s="691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1"/>
    </row>
    <row r="8" spans="1:13" x14ac:dyDescent="0.25">
      <c r="A8" s="227"/>
      <c r="B8" s="227"/>
      <c r="C8" s="227"/>
      <c r="D8" s="227"/>
      <c r="E8" s="691" t="s">
        <v>203</v>
      </c>
      <c r="F8" s="691"/>
      <c r="G8" s="691"/>
      <c r="H8" s="691"/>
      <c r="I8" s="691"/>
      <c r="J8" s="227"/>
      <c r="K8" s="227"/>
      <c r="L8" s="227"/>
      <c r="M8" s="227"/>
    </row>
    <row r="9" spans="1:13" ht="15.75" thickBot="1" x14ac:dyDescent="0.3">
      <c r="A9" s="3"/>
      <c r="B9" s="3"/>
      <c r="C9" s="10"/>
      <c r="D9" s="29"/>
      <c r="E9" s="11"/>
      <c r="F9" s="29"/>
      <c r="G9" s="11"/>
      <c r="H9" s="159"/>
      <c r="I9" s="230"/>
      <c r="J9" s="11"/>
      <c r="K9" s="11"/>
      <c r="L9" s="11"/>
      <c r="M9" s="11"/>
    </row>
    <row r="10" spans="1:13" ht="15.75" thickBot="1" x14ac:dyDescent="0.3">
      <c r="A10" s="531" t="s">
        <v>5</v>
      </c>
      <c r="B10" s="531" t="s">
        <v>6</v>
      </c>
      <c r="C10" s="506" t="s">
        <v>0</v>
      </c>
      <c r="D10" s="692" t="s">
        <v>110</v>
      </c>
      <c r="E10" s="506" t="s">
        <v>7</v>
      </c>
      <c r="F10" s="694" t="s">
        <v>1</v>
      </c>
      <c r="G10" s="495" t="s">
        <v>111</v>
      </c>
      <c r="H10" s="696"/>
      <c r="I10" s="699" t="s">
        <v>8</v>
      </c>
      <c r="J10" s="700"/>
      <c r="K10" s="700"/>
      <c r="L10" s="700"/>
      <c r="M10" s="701"/>
    </row>
    <row r="11" spans="1:13" ht="15.75" thickBot="1" x14ac:dyDescent="0.3">
      <c r="A11" s="551"/>
      <c r="B11" s="551"/>
      <c r="C11" s="508"/>
      <c r="D11" s="693"/>
      <c r="E11" s="508"/>
      <c r="F11" s="695"/>
      <c r="G11" s="697"/>
      <c r="H11" s="698"/>
      <c r="I11" s="231" t="s">
        <v>9</v>
      </c>
      <c r="J11" s="25" t="s">
        <v>13</v>
      </c>
      <c r="K11" s="25" t="s">
        <v>14</v>
      </c>
      <c r="L11" s="25" t="s">
        <v>15</v>
      </c>
      <c r="M11" s="26" t="s">
        <v>16</v>
      </c>
    </row>
    <row r="12" spans="1:13" ht="15.75" thickBot="1" x14ac:dyDescent="0.3">
      <c r="A12" s="22">
        <v>1</v>
      </c>
      <c r="B12" s="22">
        <v>2</v>
      </c>
      <c r="C12" s="27">
        <v>3</v>
      </c>
      <c r="D12" s="22">
        <v>4</v>
      </c>
      <c r="E12" s="22">
        <v>5</v>
      </c>
      <c r="F12" s="22">
        <v>6</v>
      </c>
      <c r="G12" s="673">
        <v>7</v>
      </c>
      <c r="H12" s="674"/>
      <c r="I12" s="232">
        <v>8</v>
      </c>
      <c r="J12" s="22">
        <v>9</v>
      </c>
      <c r="K12" s="22">
        <v>10</v>
      </c>
      <c r="L12" s="22">
        <v>11</v>
      </c>
      <c r="M12" s="23">
        <v>12</v>
      </c>
    </row>
    <row r="13" spans="1:13" ht="31.5" customHeight="1" thickBot="1" x14ac:dyDescent="0.3">
      <c r="A13" s="675" t="s">
        <v>112</v>
      </c>
      <c r="B13" s="678" t="s">
        <v>29</v>
      </c>
      <c r="C13" s="681" t="s">
        <v>27</v>
      </c>
      <c r="D13" s="560"/>
      <c r="E13" s="560"/>
      <c r="F13" s="560"/>
      <c r="G13" s="682"/>
      <c r="H13" s="682"/>
      <c r="I13" s="560"/>
      <c r="J13" s="682"/>
      <c r="K13" s="682"/>
      <c r="L13" s="682"/>
      <c r="M13" s="683"/>
    </row>
    <row r="14" spans="1:13" ht="24" x14ac:dyDescent="0.25">
      <c r="A14" s="676"/>
      <c r="B14" s="679"/>
      <c r="C14" s="588" t="s">
        <v>95</v>
      </c>
      <c r="D14" s="531" t="s">
        <v>44</v>
      </c>
      <c r="E14" s="591" t="s">
        <v>195</v>
      </c>
      <c r="F14" s="618" t="s">
        <v>3</v>
      </c>
      <c r="G14" s="166" t="s">
        <v>2</v>
      </c>
      <c r="H14" s="42">
        <f>H15+H16+H17+H18</f>
        <v>9827.5999999999985</v>
      </c>
      <c r="I14" s="233" t="s">
        <v>181</v>
      </c>
      <c r="J14" s="31">
        <v>1662.1</v>
      </c>
      <c r="K14" s="41">
        <v>2135.1999999999998</v>
      </c>
      <c r="L14" s="41">
        <v>2734.5</v>
      </c>
      <c r="M14" s="42">
        <v>3295.8</v>
      </c>
    </row>
    <row r="15" spans="1:13" ht="60" x14ac:dyDescent="0.25">
      <c r="A15" s="676"/>
      <c r="B15" s="679"/>
      <c r="C15" s="589"/>
      <c r="D15" s="548"/>
      <c r="E15" s="592"/>
      <c r="F15" s="619"/>
      <c r="G15" s="167">
        <v>2022</v>
      </c>
      <c r="H15" s="80">
        <f>J14</f>
        <v>1662.1</v>
      </c>
      <c r="I15" s="234" t="s">
        <v>105</v>
      </c>
      <c r="J15" s="47">
        <v>250</v>
      </c>
      <c r="K15" s="48">
        <v>305</v>
      </c>
      <c r="L15" s="48">
        <v>372</v>
      </c>
      <c r="M15" s="49">
        <v>427</v>
      </c>
    </row>
    <row r="16" spans="1:13" x14ac:dyDescent="0.25">
      <c r="A16" s="676"/>
      <c r="B16" s="679"/>
      <c r="C16" s="589"/>
      <c r="D16" s="548"/>
      <c r="E16" s="592"/>
      <c r="F16" s="619"/>
      <c r="G16" s="167">
        <v>2023</v>
      </c>
      <c r="H16" s="80">
        <f>K14</f>
        <v>2135.1999999999998</v>
      </c>
      <c r="I16" s="235" t="s">
        <v>28</v>
      </c>
      <c r="J16" s="51">
        <v>50</v>
      </c>
      <c r="K16" s="52">
        <f>K15*20%</f>
        <v>61</v>
      </c>
      <c r="L16" s="52">
        <v>75</v>
      </c>
      <c r="M16" s="53">
        <v>85</v>
      </c>
    </row>
    <row r="17" spans="1:13" ht="36" x14ac:dyDescent="0.25">
      <c r="A17" s="676"/>
      <c r="B17" s="679"/>
      <c r="C17" s="589"/>
      <c r="D17" s="548"/>
      <c r="E17" s="592"/>
      <c r="F17" s="619"/>
      <c r="G17" s="167">
        <v>2024</v>
      </c>
      <c r="H17" s="80">
        <f>L14</f>
        <v>2734.5</v>
      </c>
      <c r="I17" s="235" t="s">
        <v>96</v>
      </c>
      <c r="J17" s="54">
        <f>J14/J15*1000</f>
        <v>6648.4</v>
      </c>
      <c r="K17" s="55">
        <f>J17*105.3%</f>
        <v>7000.7651999999989</v>
      </c>
      <c r="L17" s="55">
        <f>K17*105%</f>
        <v>7350.8034599999992</v>
      </c>
      <c r="M17" s="56">
        <f>L17*105%</f>
        <v>7718.3436329999995</v>
      </c>
    </row>
    <row r="18" spans="1:13" ht="60.75" thickBot="1" x14ac:dyDescent="0.3">
      <c r="A18" s="676"/>
      <c r="B18" s="679"/>
      <c r="C18" s="609"/>
      <c r="D18" s="551"/>
      <c r="E18" s="608"/>
      <c r="F18" s="620"/>
      <c r="G18" s="168">
        <v>2025</v>
      </c>
      <c r="H18" s="259">
        <f>M14</f>
        <v>3295.8</v>
      </c>
      <c r="I18" s="236" t="s">
        <v>140</v>
      </c>
      <c r="J18" s="57">
        <v>1</v>
      </c>
      <c r="K18" s="58">
        <v>1</v>
      </c>
      <c r="L18" s="58">
        <v>1</v>
      </c>
      <c r="M18" s="59">
        <v>1</v>
      </c>
    </row>
    <row r="19" spans="1:13" ht="24" x14ac:dyDescent="0.25">
      <c r="A19" s="676"/>
      <c r="B19" s="679"/>
      <c r="C19" s="568" t="s">
        <v>141</v>
      </c>
      <c r="D19" s="531" t="s">
        <v>44</v>
      </c>
      <c r="E19" s="591" t="s">
        <v>196</v>
      </c>
      <c r="F19" s="529" t="s">
        <v>3</v>
      </c>
      <c r="G19" s="166" t="s">
        <v>2</v>
      </c>
      <c r="H19" s="42">
        <f>H20+H21+H22+H23</f>
        <v>5894.8</v>
      </c>
      <c r="I19" s="233" t="s">
        <v>181</v>
      </c>
      <c r="J19" s="76">
        <v>1395.4</v>
      </c>
      <c r="K19" s="41">
        <v>1448.6</v>
      </c>
      <c r="L19" s="41">
        <v>1499.3</v>
      </c>
      <c r="M19" s="42">
        <v>1551.5</v>
      </c>
    </row>
    <row r="20" spans="1:13" ht="60" x14ac:dyDescent="0.25">
      <c r="A20" s="676"/>
      <c r="B20" s="679"/>
      <c r="C20" s="602"/>
      <c r="D20" s="548"/>
      <c r="E20" s="592"/>
      <c r="F20" s="530"/>
      <c r="G20" s="167">
        <v>2022</v>
      </c>
      <c r="H20" s="6">
        <f>J19</f>
        <v>1395.4</v>
      </c>
      <c r="I20" s="235" t="s">
        <v>97</v>
      </c>
      <c r="J20" s="61">
        <v>213</v>
      </c>
      <c r="K20" s="62">
        <v>209</v>
      </c>
      <c r="L20" s="62">
        <v>205</v>
      </c>
      <c r="M20" s="63">
        <v>201</v>
      </c>
    </row>
    <row r="21" spans="1:13" ht="36" x14ac:dyDescent="0.25">
      <c r="A21" s="676"/>
      <c r="B21" s="679"/>
      <c r="C21" s="602"/>
      <c r="D21" s="548"/>
      <c r="E21" s="592"/>
      <c r="F21" s="530"/>
      <c r="G21" s="167">
        <v>2023</v>
      </c>
      <c r="H21" s="80">
        <f>K19</f>
        <v>1448.6</v>
      </c>
      <c r="I21" s="237" t="s">
        <v>98</v>
      </c>
      <c r="J21" s="64">
        <f>J19/J20*1000</f>
        <v>6551.1737089201879</v>
      </c>
      <c r="K21" s="65">
        <f>K19/K20*1000</f>
        <v>6931.1004784688994</v>
      </c>
      <c r="L21" s="65">
        <f>L19/L20*1000</f>
        <v>7313.6585365853653</v>
      </c>
      <c r="M21" s="66">
        <f>M19/M20*1000</f>
        <v>7718.9054726368158</v>
      </c>
    </row>
    <row r="22" spans="1:13" x14ac:dyDescent="0.25">
      <c r="A22" s="676"/>
      <c r="B22" s="679"/>
      <c r="C22" s="602"/>
      <c r="D22" s="548"/>
      <c r="E22" s="592"/>
      <c r="F22" s="530"/>
      <c r="G22" s="167">
        <v>2024</v>
      </c>
      <c r="H22" s="80">
        <f>L19</f>
        <v>1499.3</v>
      </c>
      <c r="I22" s="702" t="s">
        <v>139</v>
      </c>
      <c r="J22" s="666">
        <v>1</v>
      </c>
      <c r="K22" s="668">
        <v>1</v>
      </c>
      <c r="L22" s="668">
        <v>1</v>
      </c>
      <c r="M22" s="684">
        <v>1</v>
      </c>
    </row>
    <row r="23" spans="1:13" ht="15.75" thickBot="1" x14ac:dyDescent="0.3">
      <c r="A23" s="676"/>
      <c r="B23" s="679"/>
      <c r="C23" s="603"/>
      <c r="D23" s="551"/>
      <c r="E23" s="608"/>
      <c r="F23" s="537"/>
      <c r="G23" s="168">
        <v>2025</v>
      </c>
      <c r="H23" s="259">
        <f>M19</f>
        <v>1551.5</v>
      </c>
      <c r="I23" s="703"/>
      <c r="J23" s="667"/>
      <c r="K23" s="669"/>
      <c r="L23" s="669"/>
      <c r="M23" s="685"/>
    </row>
    <row r="24" spans="1:13" ht="24" x14ac:dyDescent="0.25">
      <c r="A24" s="676"/>
      <c r="B24" s="679"/>
      <c r="C24" s="588" t="s">
        <v>99</v>
      </c>
      <c r="D24" s="531" t="s">
        <v>44</v>
      </c>
      <c r="E24" s="531" t="s">
        <v>196</v>
      </c>
      <c r="F24" s="527" t="s">
        <v>3</v>
      </c>
      <c r="G24" s="166" t="s">
        <v>2</v>
      </c>
      <c r="H24" s="42">
        <f>H25+H26+H27+H28</f>
        <v>22977.599999999999</v>
      </c>
      <c r="I24" s="233" t="s">
        <v>181</v>
      </c>
      <c r="J24" s="76">
        <v>5319.4</v>
      </c>
      <c r="K24" s="41">
        <v>5601.3</v>
      </c>
      <c r="L24" s="41">
        <v>5881.4</v>
      </c>
      <c r="M24" s="42">
        <v>6175.5</v>
      </c>
    </row>
    <row r="25" spans="1:13" ht="48" x14ac:dyDescent="0.25">
      <c r="A25" s="676"/>
      <c r="B25" s="679"/>
      <c r="C25" s="589"/>
      <c r="D25" s="548"/>
      <c r="E25" s="548"/>
      <c r="F25" s="528"/>
      <c r="G25" s="167">
        <v>2022</v>
      </c>
      <c r="H25" s="6">
        <f>J24</f>
        <v>5319.4</v>
      </c>
      <c r="I25" s="235" t="s">
        <v>142</v>
      </c>
      <c r="J25" s="32">
        <v>117000</v>
      </c>
      <c r="K25" s="33">
        <v>117100</v>
      </c>
      <c r="L25" s="33">
        <v>117200</v>
      </c>
      <c r="M25" s="34">
        <v>117300</v>
      </c>
    </row>
    <row r="26" spans="1:13" ht="48" x14ac:dyDescent="0.25">
      <c r="A26" s="676"/>
      <c r="B26" s="679"/>
      <c r="C26" s="589"/>
      <c r="D26" s="548"/>
      <c r="E26" s="548"/>
      <c r="F26" s="528"/>
      <c r="G26" s="167">
        <v>2023</v>
      </c>
      <c r="H26" s="80">
        <f>K24</f>
        <v>5601.3</v>
      </c>
      <c r="I26" s="235" t="s">
        <v>35</v>
      </c>
      <c r="J26" s="77">
        <v>2560</v>
      </c>
      <c r="K26" s="70">
        <v>2460</v>
      </c>
      <c r="L26" s="70">
        <v>2360</v>
      </c>
      <c r="M26" s="14">
        <v>2260</v>
      </c>
    </row>
    <row r="27" spans="1:13" ht="48" x14ac:dyDescent="0.25">
      <c r="A27" s="676"/>
      <c r="B27" s="679"/>
      <c r="C27" s="589"/>
      <c r="D27" s="548"/>
      <c r="E27" s="548"/>
      <c r="F27" s="528"/>
      <c r="G27" s="167">
        <v>2024</v>
      </c>
      <c r="H27" s="80">
        <f>L24</f>
        <v>5881.4</v>
      </c>
      <c r="I27" s="235" t="s">
        <v>100</v>
      </c>
      <c r="J27" s="200">
        <f>J24/J25*1000</f>
        <v>45.464957264957263</v>
      </c>
      <c r="K27" s="71">
        <f>K24/K25*1000</f>
        <v>47.833475661827499</v>
      </c>
      <c r="L27" s="71">
        <f>L24/L25*1000</f>
        <v>50.182593856655288</v>
      </c>
      <c r="M27" s="72">
        <f>M24/M25*1000</f>
        <v>52.647058823529413</v>
      </c>
    </row>
    <row r="28" spans="1:13" ht="72" x14ac:dyDescent="0.25">
      <c r="A28" s="676"/>
      <c r="B28" s="679"/>
      <c r="C28" s="589"/>
      <c r="D28" s="548"/>
      <c r="E28" s="548"/>
      <c r="F28" s="528"/>
      <c r="G28" s="167">
        <v>2025</v>
      </c>
      <c r="H28" s="80">
        <f>M24</f>
        <v>6175.5</v>
      </c>
      <c r="I28" s="235" t="s">
        <v>143</v>
      </c>
      <c r="J28" s="47">
        <v>2</v>
      </c>
      <c r="K28" s="48">
        <v>2</v>
      </c>
      <c r="L28" s="48">
        <v>2</v>
      </c>
      <c r="M28" s="49">
        <v>2</v>
      </c>
    </row>
    <row r="29" spans="1:13" ht="60" x14ac:dyDescent="0.25">
      <c r="A29" s="676"/>
      <c r="B29" s="679"/>
      <c r="C29" s="589"/>
      <c r="D29" s="548"/>
      <c r="E29" s="548"/>
      <c r="F29" s="528"/>
      <c r="G29" s="704"/>
      <c r="H29" s="705"/>
      <c r="I29" s="235" t="s">
        <v>144</v>
      </c>
      <c r="J29" s="201">
        <v>0.55000000000000004</v>
      </c>
      <c r="K29" s="74">
        <v>0.57199999999999995</v>
      </c>
      <c r="L29" s="74">
        <v>0.59699999999999998</v>
      </c>
      <c r="M29" s="75">
        <v>0.623</v>
      </c>
    </row>
    <row r="30" spans="1:13" ht="60.75" thickBot="1" x14ac:dyDescent="0.3">
      <c r="A30" s="676"/>
      <c r="B30" s="679"/>
      <c r="C30" s="609"/>
      <c r="D30" s="551"/>
      <c r="E30" s="551"/>
      <c r="F30" s="536"/>
      <c r="G30" s="688"/>
      <c r="H30" s="689"/>
      <c r="I30" s="236" t="s">
        <v>182</v>
      </c>
      <c r="J30" s="57">
        <v>0.35</v>
      </c>
      <c r="K30" s="58">
        <v>0.35</v>
      </c>
      <c r="L30" s="58">
        <v>0.35</v>
      </c>
      <c r="M30" s="59">
        <v>0.35</v>
      </c>
    </row>
    <row r="31" spans="1:13" ht="24" x14ac:dyDescent="0.25">
      <c r="A31" s="676"/>
      <c r="B31" s="679"/>
      <c r="C31" s="588" t="s">
        <v>101</v>
      </c>
      <c r="D31" s="590" t="s">
        <v>44</v>
      </c>
      <c r="E31" s="591" t="s">
        <v>196</v>
      </c>
      <c r="F31" s="618" t="s">
        <v>3</v>
      </c>
      <c r="G31" s="166" t="s">
        <v>2</v>
      </c>
      <c r="H31" s="42">
        <f>H32+H33+H34+H35</f>
        <v>17825.189999999999</v>
      </c>
      <c r="I31" s="233" t="s">
        <v>181</v>
      </c>
      <c r="J31" s="76">
        <v>4126.6000000000004</v>
      </c>
      <c r="K31" s="41">
        <v>4345.3100000000004</v>
      </c>
      <c r="L31" s="41">
        <v>4562.58</v>
      </c>
      <c r="M31" s="42">
        <v>4790.7</v>
      </c>
    </row>
    <row r="32" spans="1:13" ht="84" x14ac:dyDescent="0.25">
      <c r="A32" s="676"/>
      <c r="B32" s="679"/>
      <c r="C32" s="589"/>
      <c r="D32" s="522"/>
      <c r="E32" s="592"/>
      <c r="F32" s="619"/>
      <c r="G32" s="167">
        <v>2022</v>
      </c>
      <c r="H32" s="6">
        <f>J31</f>
        <v>4126.6000000000004</v>
      </c>
      <c r="I32" s="235" t="s">
        <v>102</v>
      </c>
      <c r="J32" s="77">
        <v>3350</v>
      </c>
      <c r="K32" s="70">
        <v>3350</v>
      </c>
      <c r="L32" s="70">
        <v>3350</v>
      </c>
      <c r="M32" s="14">
        <v>3350</v>
      </c>
    </row>
    <row r="33" spans="1:13" ht="60" x14ac:dyDescent="0.25">
      <c r="A33" s="676"/>
      <c r="B33" s="679"/>
      <c r="C33" s="589"/>
      <c r="D33" s="522"/>
      <c r="E33" s="592"/>
      <c r="F33" s="619"/>
      <c r="G33" s="167">
        <v>2023</v>
      </c>
      <c r="H33" s="80">
        <f>K31</f>
        <v>4345.3100000000004</v>
      </c>
      <c r="I33" s="237" t="s">
        <v>113</v>
      </c>
      <c r="J33" s="78">
        <f>J31/J32*1000</f>
        <v>1231.8208955223881</v>
      </c>
      <c r="K33" s="79">
        <f>K31/K32*1000</f>
        <v>1297.1074626865673</v>
      </c>
      <c r="L33" s="79">
        <f>L31/L32*1000</f>
        <v>1361.9641791044776</v>
      </c>
      <c r="M33" s="80">
        <f>M31/M32*1000</f>
        <v>1430.0597014925374</v>
      </c>
    </row>
    <row r="34" spans="1:13" x14ac:dyDescent="0.25">
      <c r="A34" s="676"/>
      <c r="B34" s="679"/>
      <c r="C34" s="589"/>
      <c r="D34" s="522"/>
      <c r="E34" s="592"/>
      <c r="F34" s="619"/>
      <c r="G34" s="167">
        <v>2024</v>
      </c>
      <c r="H34" s="80">
        <f>L31</f>
        <v>4562.58</v>
      </c>
      <c r="I34" s="702" t="s">
        <v>145</v>
      </c>
      <c r="J34" s="81">
        <v>1</v>
      </c>
      <c r="K34" s="82">
        <v>1</v>
      </c>
      <c r="L34" s="82">
        <v>1</v>
      </c>
      <c r="M34" s="192">
        <v>1</v>
      </c>
    </row>
    <row r="35" spans="1:13" ht="15.75" thickBot="1" x14ac:dyDescent="0.3">
      <c r="A35" s="676"/>
      <c r="B35" s="679"/>
      <c r="C35" s="609"/>
      <c r="D35" s="523"/>
      <c r="E35" s="608"/>
      <c r="F35" s="620"/>
      <c r="G35" s="168">
        <v>2025</v>
      </c>
      <c r="H35" s="259">
        <f>M31</f>
        <v>4790.7</v>
      </c>
      <c r="I35" s="703"/>
      <c r="J35" s="174"/>
      <c r="K35" s="83"/>
      <c r="L35" s="83"/>
      <c r="M35" s="84"/>
    </row>
    <row r="36" spans="1:13" ht="15.75" thickBot="1" x14ac:dyDescent="0.3">
      <c r="A36" s="676"/>
      <c r="B36" s="679"/>
      <c r="C36" s="681" t="s">
        <v>36</v>
      </c>
      <c r="D36" s="560"/>
      <c r="E36" s="560"/>
      <c r="F36" s="560"/>
      <c r="G36" s="560"/>
      <c r="H36" s="560"/>
      <c r="I36" s="560"/>
      <c r="J36" s="560"/>
      <c r="K36" s="560"/>
      <c r="L36" s="560"/>
      <c r="M36" s="561"/>
    </row>
    <row r="37" spans="1:13" ht="24" x14ac:dyDescent="0.25">
      <c r="A37" s="676"/>
      <c r="B37" s="679"/>
      <c r="C37" s="708" t="s">
        <v>206</v>
      </c>
      <c r="D37" s="531" t="s">
        <v>38</v>
      </c>
      <c r="E37" s="531" t="s">
        <v>198</v>
      </c>
      <c r="F37" s="597" t="s">
        <v>3</v>
      </c>
      <c r="G37" s="186" t="s">
        <v>2</v>
      </c>
      <c r="H37" s="391">
        <f>H38+H41+H40+H39</f>
        <v>26362.340000000004</v>
      </c>
      <c r="I37" s="233" t="s">
        <v>181</v>
      </c>
      <c r="J37" s="40">
        <v>12141.5</v>
      </c>
      <c r="K37" s="41">
        <v>13641.7</v>
      </c>
      <c r="L37" s="41">
        <v>264.69</v>
      </c>
      <c r="M37" s="42">
        <v>314.45</v>
      </c>
    </row>
    <row r="38" spans="1:13" ht="72" x14ac:dyDescent="0.25">
      <c r="A38" s="676"/>
      <c r="B38" s="679"/>
      <c r="C38" s="709"/>
      <c r="D38" s="548"/>
      <c r="E38" s="548"/>
      <c r="F38" s="671"/>
      <c r="G38" s="185">
        <v>2022</v>
      </c>
      <c r="H38" s="392">
        <f>J37</f>
        <v>12141.5</v>
      </c>
      <c r="I38" s="390" t="s">
        <v>205</v>
      </c>
      <c r="J38" s="32">
        <v>409910</v>
      </c>
      <c r="K38" s="33">
        <v>437237</v>
      </c>
      <c r="L38" s="306">
        <v>4100</v>
      </c>
      <c r="M38" s="307">
        <v>4640</v>
      </c>
    </row>
    <row r="39" spans="1:13" ht="36.75" thickBot="1" x14ac:dyDescent="0.3">
      <c r="A39" s="676"/>
      <c r="B39" s="679"/>
      <c r="C39" s="709"/>
      <c r="D39" s="548"/>
      <c r="E39" s="548"/>
      <c r="F39" s="671"/>
      <c r="G39" s="185">
        <v>2023</v>
      </c>
      <c r="H39" s="392">
        <f>K37</f>
        <v>13641.7</v>
      </c>
      <c r="I39" s="394" t="s">
        <v>114</v>
      </c>
      <c r="J39" s="35">
        <f>J37/J38*1000</f>
        <v>29.619916567051305</v>
      </c>
      <c r="K39" s="36">
        <f>K37/K38*1000</f>
        <v>31.199784098783958</v>
      </c>
      <c r="L39" s="304">
        <f>L37/L38*1000</f>
        <v>64.558536585365857</v>
      </c>
      <c r="M39" s="305">
        <f>M37/M38*1000</f>
        <v>67.769396551724128</v>
      </c>
    </row>
    <row r="40" spans="1:13" x14ac:dyDescent="0.25">
      <c r="A40" s="676"/>
      <c r="B40" s="679"/>
      <c r="C40" s="709"/>
      <c r="D40" s="548"/>
      <c r="E40" s="548"/>
      <c r="F40" s="671"/>
      <c r="G40" s="185">
        <v>2024</v>
      </c>
      <c r="H40" s="392">
        <f>L37</f>
        <v>264.69</v>
      </c>
      <c r="I40" s="706" t="s">
        <v>207</v>
      </c>
      <c r="J40" s="657">
        <v>0.75</v>
      </c>
      <c r="K40" s="658">
        <v>0.8</v>
      </c>
      <c r="L40" s="658">
        <v>0.9</v>
      </c>
      <c r="M40" s="659">
        <v>0.9</v>
      </c>
    </row>
    <row r="41" spans="1:13" ht="15.75" thickBot="1" x14ac:dyDescent="0.3">
      <c r="A41" s="676"/>
      <c r="B41" s="679"/>
      <c r="C41" s="710"/>
      <c r="D41" s="521"/>
      <c r="E41" s="521"/>
      <c r="F41" s="672"/>
      <c r="G41" s="118">
        <v>2025</v>
      </c>
      <c r="H41" s="393">
        <f>M37</f>
        <v>314.45</v>
      </c>
      <c r="I41" s="707"/>
      <c r="J41" s="636"/>
      <c r="K41" s="637"/>
      <c r="L41" s="637"/>
      <c r="M41" s="649"/>
    </row>
    <row r="42" spans="1:13" ht="24" x14ac:dyDescent="0.25">
      <c r="A42" s="676"/>
      <c r="B42" s="679"/>
      <c r="C42" s="711" t="s">
        <v>103</v>
      </c>
      <c r="D42" s="714" t="s">
        <v>208</v>
      </c>
      <c r="E42" s="591" t="s">
        <v>198</v>
      </c>
      <c r="F42" s="660" t="s">
        <v>3</v>
      </c>
      <c r="G42" s="30" t="s">
        <v>2</v>
      </c>
      <c r="H42" s="216">
        <f>H43+H44+H45+H46</f>
        <v>1198.3000000000002</v>
      </c>
      <c r="I42" s="233" t="s">
        <v>181</v>
      </c>
      <c r="J42" s="40">
        <v>552.70000000000005</v>
      </c>
      <c r="K42" s="41">
        <v>645.6</v>
      </c>
      <c r="L42" s="316"/>
      <c r="M42" s="317"/>
    </row>
    <row r="43" spans="1:13" ht="84" x14ac:dyDescent="0.25">
      <c r="A43" s="676"/>
      <c r="B43" s="679"/>
      <c r="C43" s="712"/>
      <c r="D43" s="715"/>
      <c r="E43" s="592"/>
      <c r="F43" s="655"/>
      <c r="G43" s="182">
        <v>2022</v>
      </c>
      <c r="H43" s="260">
        <f>J42</f>
        <v>552.70000000000005</v>
      </c>
      <c r="I43" s="238" t="s">
        <v>115</v>
      </c>
      <c r="J43" s="32">
        <v>11624</v>
      </c>
      <c r="K43" s="33">
        <v>13010</v>
      </c>
      <c r="L43" s="318"/>
      <c r="M43" s="319"/>
    </row>
    <row r="44" spans="1:13" ht="36" x14ac:dyDescent="0.25">
      <c r="A44" s="676"/>
      <c r="B44" s="679"/>
      <c r="C44" s="712"/>
      <c r="D44" s="715"/>
      <c r="E44" s="592"/>
      <c r="F44" s="655"/>
      <c r="G44" s="182">
        <v>2023</v>
      </c>
      <c r="H44" s="260">
        <f>K42</f>
        <v>645.6</v>
      </c>
      <c r="I44" s="235" t="s">
        <v>114</v>
      </c>
      <c r="J44" s="12">
        <f>J42/J43*1000</f>
        <v>47.548176187198898</v>
      </c>
      <c r="K44" s="5">
        <f>K42/K43*1000</f>
        <v>49.623366641045351</v>
      </c>
      <c r="L44" s="320"/>
      <c r="M44" s="321"/>
    </row>
    <row r="45" spans="1:13" x14ac:dyDescent="0.25">
      <c r="A45" s="676"/>
      <c r="B45" s="679"/>
      <c r="C45" s="712"/>
      <c r="D45" s="715"/>
      <c r="E45" s="592"/>
      <c r="F45" s="655"/>
      <c r="G45" s="182"/>
      <c r="H45" s="260"/>
      <c r="I45" s="717" t="s">
        <v>147</v>
      </c>
      <c r="J45" s="657">
        <v>0.75</v>
      </c>
      <c r="K45" s="658">
        <v>0.8</v>
      </c>
      <c r="L45" s="719"/>
      <c r="M45" s="721"/>
    </row>
    <row r="46" spans="1:13" ht="15.75" thickBot="1" x14ac:dyDescent="0.3">
      <c r="A46" s="676"/>
      <c r="B46" s="679"/>
      <c r="C46" s="713"/>
      <c r="D46" s="716"/>
      <c r="E46" s="608"/>
      <c r="F46" s="661"/>
      <c r="G46" s="38"/>
      <c r="H46" s="261"/>
      <c r="I46" s="718"/>
      <c r="J46" s="636"/>
      <c r="K46" s="637"/>
      <c r="L46" s="720"/>
      <c r="M46" s="722"/>
    </row>
    <row r="47" spans="1:13" ht="24" x14ac:dyDescent="0.25">
      <c r="A47" s="676"/>
      <c r="B47" s="679"/>
      <c r="C47" s="711" t="s">
        <v>59</v>
      </c>
      <c r="D47" s="714" t="s">
        <v>208</v>
      </c>
      <c r="E47" s="591" t="s">
        <v>199</v>
      </c>
      <c r="F47" s="660" t="s">
        <v>3</v>
      </c>
      <c r="G47" s="180" t="s">
        <v>2</v>
      </c>
      <c r="H47" s="205">
        <f>H48+H49+H50+H51</f>
        <v>30.700000000000003</v>
      </c>
      <c r="I47" s="233" t="s">
        <v>181</v>
      </c>
      <c r="J47" s="76">
        <v>14.9</v>
      </c>
      <c r="K47" s="86">
        <v>15.8</v>
      </c>
      <c r="L47" s="322"/>
      <c r="M47" s="323"/>
    </row>
    <row r="48" spans="1:13" ht="36" x14ac:dyDescent="0.25">
      <c r="A48" s="676"/>
      <c r="B48" s="679"/>
      <c r="C48" s="712"/>
      <c r="D48" s="715"/>
      <c r="E48" s="592"/>
      <c r="F48" s="655"/>
      <c r="G48" s="182">
        <v>2022</v>
      </c>
      <c r="H48" s="262">
        <f>J47</f>
        <v>14.9</v>
      </c>
      <c r="I48" s="238" t="s">
        <v>148</v>
      </c>
      <c r="J48" s="61">
        <v>30</v>
      </c>
      <c r="K48" s="62">
        <v>30</v>
      </c>
      <c r="L48" s="324"/>
      <c r="M48" s="325"/>
    </row>
    <row r="49" spans="1:13" ht="48" x14ac:dyDescent="0.25">
      <c r="A49" s="676"/>
      <c r="B49" s="679"/>
      <c r="C49" s="712"/>
      <c r="D49" s="715"/>
      <c r="E49" s="592"/>
      <c r="F49" s="655"/>
      <c r="G49" s="182">
        <v>2023</v>
      </c>
      <c r="H49" s="262">
        <f>K47</f>
        <v>15.8</v>
      </c>
      <c r="I49" s="238" t="s">
        <v>149</v>
      </c>
      <c r="J49" s="16">
        <f>J47/J48*1000</f>
        <v>496.66666666666669</v>
      </c>
      <c r="K49" s="15">
        <f>K47/K48*1000</f>
        <v>526.66666666666674</v>
      </c>
      <c r="L49" s="326"/>
      <c r="M49" s="327"/>
    </row>
    <row r="50" spans="1:13" x14ac:dyDescent="0.25">
      <c r="A50" s="676"/>
      <c r="B50" s="679"/>
      <c r="C50" s="712"/>
      <c r="D50" s="715"/>
      <c r="E50" s="592"/>
      <c r="F50" s="655"/>
      <c r="G50" s="182"/>
      <c r="H50" s="262"/>
      <c r="I50" s="717" t="s">
        <v>116</v>
      </c>
      <c r="J50" s="657">
        <v>0.91</v>
      </c>
      <c r="K50" s="658">
        <v>0.92</v>
      </c>
      <c r="L50" s="719"/>
      <c r="M50" s="721"/>
    </row>
    <row r="51" spans="1:13" ht="15.75" thickBot="1" x14ac:dyDescent="0.3">
      <c r="A51" s="676"/>
      <c r="B51" s="679"/>
      <c r="C51" s="713"/>
      <c r="D51" s="716"/>
      <c r="E51" s="608"/>
      <c r="F51" s="661"/>
      <c r="G51" s="38"/>
      <c r="H51" s="263"/>
      <c r="I51" s="718"/>
      <c r="J51" s="636"/>
      <c r="K51" s="637"/>
      <c r="L51" s="720"/>
      <c r="M51" s="722"/>
    </row>
    <row r="52" spans="1:13" ht="24" x14ac:dyDescent="0.25">
      <c r="A52" s="676"/>
      <c r="B52" s="679"/>
      <c r="C52" s="606" t="s">
        <v>60</v>
      </c>
      <c r="D52" s="591" t="s">
        <v>38</v>
      </c>
      <c r="E52" s="590" t="s">
        <v>197</v>
      </c>
      <c r="F52" s="591" t="s">
        <v>3</v>
      </c>
      <c r="G52" s="179" t="s">
        <v>2</v>
      </c>
      <c r="H52" s="264">
        <f>H53+H57+H59+H60</f>
        <v>20123.8</v>
      </c>
      <c r="I52" s="239" t="s">
        <v>181</v>
      </c>
      <c r="J52" s="85">
        <v>4436.8</v>
      </c>
      <c r="K52" s="86">
        <v>4812.8</v>
      </c>
      <c r="L52" s="86">
        <v>5218.3999999999996</v>
      </c>
      <c r="M52" s="87">
        <v>5655.8</v>
      </c>
    </row>
    <row r="53" spans="1:13" ht="36" x14ac:dyDescent="0.25">
      <c r="A53" s="676"/>
      <c r="B53" s="679"/>
      <c r="C53" s="558"/>
      <c r="D53" s="592"/>
      <c r="E53" s="522"/>
      <c r="F53" s="592"/>
      <c r="G53" s="655">
        <v>2022</v>
      </c>
      <c r="H53" s="656">
        <f>J52</f>
        <v>4436.8</v>
      </c>
      <c r="I53" s="240" t="s">
        <v>117</v>
      </c>
      <c r="J53" s="69">
        <v>7000</v>
      </c>
      <c r="K53" s="33">
        <v>7150</v>
      </c>
      <c r="L53" s="33">
        <v>7300</v>
      </c>
      <c r="M53" s="34">
        <v>7450</v>
      </c>
    </row>
    <row r="54" spans="1:13" x14ac:dyDescent="0.25">
      <c r="A54" s="676"/>
      <c r="B54" s="679"/>
      <c r="C54" s="558"/>
      <c r="D54" s="592"/>
      <c r="E54" s="522"/>
      <c r="F54" s="592"/>
      <c r="G54" s="655"/>
      <c r="H54" s="656"/>
      <c r="I54" s="240" t="s">
        <v>20</v>
      </c>
      <c r="J54" s="69">
        <v>1400</v>
      </c>
      <c r="K54" s="33">
        <v>1430</v>
      </c>
      <c r="L54" s="33">
        <v>1460</v>
      </c>
      <c r="M54" s="34">
        <v>1490</v>
      </c>
    </row>
    <row r="55" spans="1:13" x14ac:dyDescent="0.25">
      <c r="A55" s="676"/>
      <c r="B55" s="679"/>
      <c r="C55" s="558"/>
      <c r="D55" s="592"/>
      <c r="E55" s="522"/>
      <c r="F55" s="592"/>
      <c r="G55" s="655"/>
      <c r="H55" s="656"/>
      <c r="I55" s="240" t="s">
        <v>22</v>
      </c>
      <c r="J55" s="69">
        <v>930</v>
      </c>
      <c r="K55" s="33">
        <v>945</v>
      </c>
      <c r="L55" s="33">
        <v>965</v>
      </c>
      <c r="M55" s="34">
        <v>985</v>
      </c>
    </row>
    <row r="56" spans="1:13" x14ac:dyDescent="0.25">
      <c r="A56" s="676"/>
      <c r="B56" s="679"/>
      <c r="C56" s="558"/>
      <c r="D56" s="592"/>
      <c r="E56" s="522"/>
      <c r="F56" s="592"/>
      <c r="G56" s="655"/>
      <c r="H56" s="656"/>
      <c r="I56" s="240" t="s">
        <v>23</v>
      </c>
      <c r="J56" s="69">
        <v>470</v>
      </c>
      <c r="K56" s="33">
        <v>485</v>
      </c>
      <c r="L56" s="33">
        <v>495</v>
      </c>
      <c r="M56" s="34">
        <v>505</v>
      </c>
    </row>
    <row r="57" spans="1:13" ht="36" x14ac:dyDescent="0.25">
      <c r="A57" s="676"/>
      <c r="B57" s="679"/>
      <c r="C57" s="558"/>
      <c r="D57" s="592"/>
      <c r="E57" s="522"/>
      <c r="F57" s="592"/>
      <c r="G57" s="655">
        <v>2023</v>
      </c>
      <c r="H57" s="656">
        <f>K52</f>
        <v>4812.8</v>
      </c>
      <c r="I57" s="240" t="s">
        <v>138</v>
      </c>
      <c r="J57" s="88">
        <f>J52/J54*1000</f>
        <v>3169.1428571428573</v>
      </c>
      <c r="K57" s="15">
        <f>K52/K54*1000</f>
        <v>3365.594405594406</v>
      </c>
      <c r="L57" s="15">
        <f>L52/L54*1000</f>
        <v>3574.2465753424658</v>
      </c>
      <c r="M57" s="17">
        <f>M52/M54*1000</f>
        <v>3795.8389261744969</v>
      </c>
    </row>
    <row r="58" spans="1:13" ht="48" x14ac:dyDescent="0.25">
      <c r="A58" s="676"/>
      <c r="B58" s="679"/>
      <c r="C58" s="558"/>
      <c r="D58" s="592"/>
      <c r="E58" s="522"/>
      <c r="F58" s="592"/>
      <c r="G58" s="655"/>
      <c r="H58" s="656"/>
      <c r="I58" s="240" t="s">
        <v>150</v>
      </c>
      <c r="J58" s="89">
        <f>J52/J53</f>
        <v>0.63382857142857141</v>
      </c>
      <c r="K58" s="5">
        <f>K52/K53</f>
        <v>0.67311888111888118</v>
      </c>
      <c r="L58" s="5">
        <f>L52/L53</f>
        <v>0.71484931506849314</v>
      </c>
      <c r="M58" s="6">
        <f>M52/M53</f>
        <v>0.75916778523489936</v>
      </c>
    </row>
    <row r="59" spans="1:13" x14ac:dyDescent="0.25">
      <c r="A59" s="676"/>
      <c r="B59" s="679"/>
      <c r="C59" s="558"/>
      <c r="D59" s="592"/>
      <c r="E59" s="522"/>
      <c r="F59" s="592"/>
      <c r="G59" s="185">
        <v>2024</v>
      </c>
      <c r="H59" s="265">
        <f>L52</f>
        <v>5218.3999999999996</v>
      </c>
      <c r="I59" s="723" t="s">
        <v>106</v>
      </c>
      <c r="J59" s="650">
        <v>0.03</v>
      </c>
      <c r="K59" s="651">
        <v>2.8000000000000001E-2</v>
      </c>
      <c r="L59" s="651">
        <v>2.5999999999999999E-2</v>
      </c>
      <c r="M59" s="653">
        <v>2.4E-2</v>
      </c>
    </row>
    <row r="60" spans="1:13" ht="15.75" thickBot="1" x14ac:dyDescent="0.3">
      <c r="A60" s="676"/>
      <c r="B60" s="679"/>
      <c r="C60" s="607"/>
      <c r="D60" s="608"/>
      <c r="E60" s="523"/>
      <c r="F60" s="608"/>
      <c r="G60" s="187">
        <v>2025</v>
      </c>
      <c r="H60" s="266">
        <f>M52</f>
        <v>5655.8</v>
      </c>
      <c r="I60" s="707"/>
      <c r="J60" s="626"/>
      <c r="K60" s="652"/>
      <c r="L60" s="652"/>
      <c r="M60" s="654"/>
    </row>
    <row r="61" spans="1:13" ht="24" x14ac:dyDescent="0.25">
      <c r="A61" s="676"/>
      <c r="B61" s="679"/>
      <c r="C61" s="711" t="s">
        <v>107</v>
      </c>
      <c r="D61" s="714" t="s">
        <v>208</v>
      </c>
      <c r="E61" s="590" t="s">
        <v>197</v>
      </c>
      <c r="F61" s="591" t="s">
        <v>3</v>
      </c>
      <c r="G61" s="179" t="s">
        <v>2</v>
      </c>
      <c r="H61" s="217">
        <f>H62+H65+H66+H67</f>
        <v>2937.3</v>
      </c>
      <c r="I61" s="239" t="s">
        <v>181</v>
      </c>
      <c r="J61" s="76">
        <v>1445.8</v>
      </c>
      <c r="K61" s="86">
        <v>1491.5</v>
      </c>
      <c r="L61" s="322"/>
      <c r="M61" s="323"/>
    </row>
    <row r="62" spans="1:13" ht="72" x14ac:dyDescent="0.25">
      <c r="A62" s="676"/>
      <c r="B62" s="679"/>
      <c r="C62" s="712"/>
      <c r="D62" s="715"/>
      <c r="E62" s="522"/>
      <c r="F62" s="592"/>
      <c r="G62" s="655">
        <v>2022</v>
      </c>
      <c r="H62" s="656">
        <f>J61</f>
        <v>1445.8</v>
      </c>
      <c r="I62" s="240" t="s">
        <v>21</v>
      </c>
      <c r="J62" s="61">
        <v>450</v>
      </c>
      <c r="K62" s="62">
        <v>460</v>
      </c>
      <c r="L62" s="324"/>
      <c r="M62" s="325"/>
    </row>
    <row r="63" spans="1:13" x14ac:dyDescent="0.25">
      <c r="A63" s="676"/>
      <c r="B63" s="679"/>
      <c r="C63" s="712"/>
      <c r="D63" s="715"/>
      <c r="E63" s="522"/>
      <c r="F63" s="592"/>
      <c r="G63" s="655"/>
      <c r="H63" s="656"/>
      <c r="I63" s="240" t="s">
        <v>22</v>
      </c>
      <c r="J63" s="61">
        <v>360</v>
      </c>
      <c r="K63" s="62">
        <v>368</v>
      </c>
      <c r="L63" s="324"/>
      <c r="M63" s="325"/>
    </row>
    <row r="64" spans="1:13" x14ac:dyDescent="0.25">
      <c r="A64" s="676"/>
      <c r="B64" s="679"/>
      <c r="C64" s="712"/>
      <c r="D64" s="715"/>
      <c r="E64" s="522"/>
      <c r="F64" s="592"/>
      <c r="G64" s="655"/>
      <c r="H64" s="656"/>
      <c r="I64" s="240" t="s">
        <v>23</v>
      </c>
      <c r="J64" s="61">
        <v>90</v>
      </c>
      <c r="K64" s="62">
        <v>92</v>
      </c>
      <c r="L64" s="324"/>
      <c r="M64" s="325"/>
    </row>
    <row r="65" spans="1:13" ht="48" x14ac:dyDescent="0.25">
      <c r="A65" s="676"/>
      <c r="B65" s="679"/>
      <c r="C65" s="712"/>
      <c r="D65" s="715"/>
      <c r="E65" s="522"/>
      <c r="F65" s="592"/>
      <c r="G65" s="185">
        <v>2023</v>
      </c>
      <c r="H65" s="265">
        <f>K61</f>
        <v>1491.5</v>
      </c>
      <c r="I65" s="240" t="s">
        <v>24</v>
      </c>
      <c r="J65" s="16">
        <f>J61/J62*1000</f>
        <v>3212.8888888888887</v>
      </c>
      <c r="K65" s="15">
        <f>K61/K62*1000</f>
        <v>3242.391304347826</v>
      </c>
      <c r="L65" s="326"/>
      <c r="M65" s="327"/>
    </row>
    <row r="66" spans="1:13" x14ac:dyDescent="0.25">
      <c r="A66" s="676"/>
      <c r="B66" s="679"/>
      <c r="C66" s="712"/>
      <c r="D66" s="715"/>
      <c r="E66" s="522"/>
      <c r="F66" s="592"/>
      <c r="G66" s="185"/>
      <c r="H66" s="265"/>
      <c r="I66" s="723" t="s">
        <v>118</v>
      </c>
      <c r="J66" s="657">
        <v>1</v>
      </c>
      <c r="K66" s="658">
        <v>1</v>
      </c>
      <c r="L66" s="719"/>
      <c r="M66" s="721"/>
    </row>
    <row r="67" spans="1:13" ht="15.75" thickBot="1" x14ac:dyDescent="0.3">
      <c r="A67" s="676"/>
      <c r="B67" s="679"/>
      <c r="C67" s="713"/>
      <c r="D67" s="716"/>
      <c r="E67" s="523"/>
      <c r="F67" s="608"/>
      <c r="G67" s="187"/>
      <c r="H67" s="266"/>
      <c r="I67" s="707"/>
      <c r="J67" s="636"/>
      <c r="K67" s="637"/>
      <c r="L67" s="720"/>
      <c r="M67" s="722"/>
    </row>
    <row r="68" spans="1:13" ht="24" x14ac:dyDescent="0.25">
      <c r="A68" s="676"/>
      <c r="B68" s="679"/>
      <c r="C68" s="711" t="s">
        <v>61</v>
      </c>
      <c r="D68" s="714" t="s">
        <v>208</v>
      </c>
      <c r="E68" s="591" t="s">
        <v>197</v>
      </c>
      <c r="F68" s="590" t="s">
        <v>3</v>
      </c>
      <c r="G68" s="180" t="s">
        <v>2</v>
      </c>
      <c r="H68" s="216">
        <f>H69+H72+H73+H74</f>
        <v>3513.3</v>
      </c>
      <c r="I68" s="239" t="s">
        <v>181</v>
      </c>
      <c r="J68" s="76">
        <v>1711.3</v>
      </c>
      <c r="K68" s="86">
        <v>1802</v>
      </c>
      <c r="L68" s="253"/>
      <c r="M68" s="254"/>
    </row>
    <row r="69" spans="1:13" ht="60" x14ac:dyDescent="0.25">
      <c r="A69" s="676"/>
      <c r="B69" s="679"/>
      <c r="C69" s="712"/>
      <c r="D69" s="715"/>
      <c r="E69" s="592"/>
      <c r="F69" s="522"/>
      <c r="G69" s="634">
        <v>2022</v>
      </c>
      <c r="H69" s="635">
        <f>J68</f>
        <v>1711.3</v>
      </c>
      <c r="I69" s="240" t="s">
        <v>39</v>
      </c>
      <c r="J69" s="61">
        <v>380</v>
      </c>
      <c r="K69" s="62">
        <v>380</v>
      </c>
      <c r="L69" s="308"/>
      <c r="M69" s="309"/>
    </row>
    <row r="70" spans="1:13" x14ac:dyDescent="0.25">
      <c r="A70" s="676"/>
      <c r="B70" s="679"/>
      <c r="C70" s="712"/>
      <c r="D70" s="715"/>
      <c r="E70" s="592"/>
      <c r="F70" s="522"/>
      <c r="G70" s="634"/>
      <c r="H70" s="635"/>
      <c r="I70" s="240" t="s">
        <v>25</v>
      </c>
      <c r="J70" s="61">
        <v>52</v>
      </c>
      <c r="K70" s="62">
        <v>52</v>
      </c>
      <c r="L70" s="308"/>
      <c r="M70" s="309"/>
    </row>
    <row r="71" spans="1:13" x14ac:dyDescent="0.25">
      <c r="A71" s="676"/>
      <c r="B71" s="679"/>
      <c r="C71" s="712"/>
      <c r="D71" s="715"/>
      <c r="E71" s="592"/>
      <c r="F71" s="522"/>
      <c r="G71" s="634"/>
      <c r="H71" s="635"/>
      <c r="I71" s="240" t="s">
        <v>26</v>
      </c>
      <c r="J71" s="61">
        <v>328</v>
      </c>
      <c r="K71" s="62">
        <v>328</v>
      </c>
      <c r="L71" s="308"/>
      <c r="M71" s="309"/>
    </row>
    <row r="72" spans="1:13" ht="36" x14ac:dyDescent="0.25">
      <c r="A72" s="676"/>
      <c r="B72" s="679"/>
      <c r="C72" s="712"/>
      <c r="D72" s="715"/>
      <c r="E72" s="592"/>
      <c r="F72" s="522"/>
      <c r="G72" s="182">
        <v>2023</v>
      </c>
      <c r="H72" s="262">
        <f>K68</f>
        <v>1802</v>
      </c>
      <c r="I72" s="240" t="s">
        <v>119</v>
      </c>
      <c r="J72" s="16">
        <f>J68/J69*1000</f>
        <v>4503.4210526315783</v>
      </c>
      <c r="K72" s="15">
        <f>K68/K69*1000</f>
        <v>4742.105263157895</v>
      </c>
      <c r="L72" s="219"/>
      <c r="M72" s="228"/>
    </row>
    <row r="73" spans="1:13" x14ac:dyDescent="0.25">
      <c r="A73" s="676"/>
      <c r="B73" s="679"/>
      <c r="C73" s="712"/>
      <c r="D73" s="715"/>
      <c r="E73" s="592"/>
      <c r="F73" s="522"/>
      <c r="G73" s="182"/>
      <c r="H73" s="262"/>
      <c r="I73" s="723" t="s">
        <v>120</v>
      </c>
      <c r="J73" s="512">
        <v>0</v>
      </c>
      <c r="K73" s="513">
        <v>0</v>
      </c>
      <c r="L73" s="724"/>
      <c r="M73" s="726"/>
    </row>
    <row r="74" spans="1:13" ht="15.75" thickBot="1" x14ac:dyDescent="0.3">
      <c r="A74" s="676"/>
      <c r="B74" s="679"/>
      <c r="C74" s="712"/>
      <c r="D74" s="716"/>
      <c r="E74" s="592"/>
      <c r="F74" s="523"/>
      <c r="G74" s="182"/>
      <c r="H74" s="263"/>
      <c r="I74" s="707"/>
      <c r="J74" s="636"/>
      <c r="K74" s="637"/>
      <c r="L74" s="725"/>
      <c r="M74" s="727"/>
    </row>
    <row r="75" spans="1:13" ht="15.75" thickBot="1" x14ac:dyDescent="0.3">
      <c r="A75" s="676"/>
      <c r="B75" s="679"/>
      <c r="C75" s="638" t="s">
        <v>89</v>
      </c>
      <c r="D75" s="639"/>
      <c r="E75" s="639"/>
      <c r="F75" s="639"/>
      <c r="G75" s="639"/>
      <c r="H75" s="639"/>
      <c r="I75" s="639"/>
      <c r="J75" s="639"/>
      <c r="K75" s="639"/>
      <c r="L75" s="639"/>
      <c r="M75" s="640"/>
    </row>
    <row r="76" spans="1:13" ht="24" x14ac:dyDescent="0.25">
      <c r="A76" s="676"/>
      <c r="B76" s="679"/>
      <c r="C76" s="728" t="s">
        <v>121</v>
      </c>
      <c r="D76" s="731" t="s">
        <v>209</v>
      </c>
      <c r="E76" s="590" t="s">
        <v>30</v>
      </c>
      <c r="F76" s="618" t="s">
        <v>3</v>
      </c>
      <c r="G76" s="166" t="s">
        <v>11</v>
      </c>
      <c r="H76" s="87">
        <f>H77+H78+H80+H79</f>
        <v>8768.6</v>
      </c>
      <c r="I76" s="425" t="s">
        <v>181</v>
      </c>
      <c r="J76" s="76">
        <v>4271.1000000000004</v>
      </c>
      <c r="K76" s="86">
        <v>4497.5</v>
      </c>
      <c r="L76" s="253"/>
      <c r="M76" s="254"/>
    </row>
    <row r="77" spans="1:13" ht="60" x14ac:dyDescent="0.25">
      <c r="A77" s="676"/>
      <c r="B77" s="679"/>
      <c r="C77" s="729"/>
      <c r="D77" s="732"/>
      <c r="E77" s="522"/>
      <c r="F77" s="619"/>
      <c r="G77" s="167" t="s">
        <v>12</v>
      </c>
      <c r="H77" s="6">
        <f>J76</f>
        <v>4271.1000000000004</v>
      </c>
      <c r="I77" s="249" t="s">
        <v>122</v>
      </c>
      <c r="J77" s="32">
        <v>540648</v>
      </c>
      <c r="K77" s="33">
        <v>540648</v>
      </c>
      <c r="L77" s="306"/>
      <c r="M77" s="309"/>
    </row>
    <row r="78" spans="1:13" ht="60" x14ac:dyDescent="0.25">
      <c r="A78" s="676"/>
      <c r="B78" s="679"/>
      <c r="C78" s="729"/>
      <c r="D78" s="732"/>
      <c r="E78" s="522"/>
      <c r="F78" s="619"/>
      <c r="G78" s="426" t="s">
        <v>17</v>
      </c>
      <c r="H78" s="124">
        <f>K76</f>
        <v>4497.5</v>
      </c>
      <c r="I78" s="249" t="s">
        <v>151</v>
      </c>
      <c r="J78" s="35">
        <f>J76/J77*1000</f>
        <v>7.8999644870599726</v>
      </c>
      <c r="K78" s="36">
        <f>K76/K77*1000</f>
        <v>8.3187212382178419</v>
      </c>
      <c r="L78" s="416"/>
      <c r="M78" s="422"/>
    </row>
    <row r="79" spans="1:13" x14ac:dyDescent="0.25">
      <c r="A79" s="676"/>
      <c r="B79" s="679"/>
      <c r="C79" s="729"/>
      <c r="D79" s="732"/>
      <c r="E79" s="522"/>
      <c r="F79" s="619"/>
      <c r="G79" s="73"/>
      <c r="H79" s="403"/>
      <c r="I79" s="734" t="s">
        <v>40</v>
      </c>
      <c r="J79" s="643">
        <v>24</v>
      </c>
      <c r="K79" s="645">
        <v>24</v>
      </c>
      <c r="L79" s="736"/>
      <c r="M79" s="738"/>
    </row>
    <row r="80" spans="1:13" ht="15.75" thickBot="1" x14ac:dyDescent="0.3">
      <c r="A80" s="676"/>
      <c r="B80" s="679"/>
      <c r="C80" s="730"/>
      <c r="D80" s="733"/>
      <c r="E80" s="523"/>
      <c r="F80" s="620"/>
      <c r="G80" s="176"/>
      <c r="H80" s="428"/>
      <c r="I80" s="735"/>
      <c r="J80" s="644"/>
      <c r="K80" s="646"/>
      <c r="L80" s="737"/>
      <c r="M80" s="739"/>
    </row>
    <row r="81" spans="1:13" ht="24" x14ac:dyDescent="0.25">
      <c r="A81" s="676"/>
      <c r="B81" s="679"/>
      <c r="C81" s="728" t="s">
        <v>104</v>
      </c>
      <c r="D81" s="731" t="s">
        <v>208</v>
      </c>
      <c r="E81" s="590" t="s">
        <v>30</v>
      </c>
      <c r="F81" s="618" t="s">
        <v>3</v>
      </c>
      <c r="G81" s="429" t="s">
        <v>11</v>
      </c>
      <c r="H81" s="210">
        <f>H82+H83+H84+H85</f>
        <v>49673</v>
      </c>
      <c r="I81" s="425" t="s">
        <v>181</v>
      </c>
      <c r="J81" s="76">
        <v>24195.3</v>
      </c>
      <c r="K81" s="86">
        <v>25477.7</v>
      </c>
      <c r="L81" s="253"/>
      <c r="M81" s="254"/>
    </row>
    <row r="82" spans="1:13" ht="60" x14ac:dyDescent="0.25">
      <c r="A82" s="676"/>
      <c r="B82" s="679"/>
      <c r="C82" s="729"/>
      <c r="D82" s="732"/>
      <c r="E82" s="522"/>
      <c r="F82" s="619"/>
      <c r="G82" s="167" t="s">
        <v>12</v>
      </c>
      <c r="H82" s="6">
        <f>J81</f>
        <v>24195.3</v>
      </c>
      <c r="I82" s="249" t="s">
        <v>68</v>
      </c>
      <c r="J82" s="32">
        <v>590130</v>
      </c>
      <c r="K82" s="33">
        <v>590130</v>
      </c>
      <c r="L82" s="306"/>
      <c r="M82" s="307"/>
    </row>
    <row r="83" spans="1:13" ht="48" x14ac:dyDescent="0.25">
      <c r="A83" s="676"/>
      <c r="B83" s="679"/>
      <c r="C83" s="729"/>
      <c r="D83" s="732"/>
      <c r="E83" s="522"/>
      <c r="F83" s="619"/>
      <c r="G83" s="426" t="s">
        <v>17</v>
      </c>
      <c r="H83" s="124">
        <f>K81</f>
        <v>25477.7</v>
      </c>
      <c r="I83" s="249" t="s">
        <v>123</v>
      </c>
      <c r="J83" s="16">
        <f>J81/J82*1000</f>
        <v>40.99994916374358</v>
      </c>
      <c r="K83" s="15">
        <f>K81/K82*1000</f>
        <v>43.173029671428331</v>
      </c>
      <c r="L83" s="219"/>
      <c r="M83" s="228"/>
    </row>
    <row r="84" spans="1:13" x14ac:dyDescent="0.25">
      <c r="A84" s="676"/>
      <c r="B84" s="679"/>
      <c r="C84" s="729"/>
      <c r="D84" s="732"/>
      <c r="E84" s="522"/>
      <c r="F84" s="619"/>
      <c r="G84" s="73"/>
      <c r="H84" s="403"/>
      <c r="I84" s="741" t="s">
        <v>32</v>
      </c>
      <c r="J84" s="600" t="s">
        <v>152</v>
      </c>
      <c r="K84" s="626" t="s">
        <v>152</v>
      </c>
      <c r="L84" s="743"/>
      <c r="M84" s="745"/>
    </row>
    <row r="85" spans="1:13" ht="15.75" thickBot="1" x14ac:dyDescent="0.3">
      <c r="A85" s="676"/>
      <c r="B85" s="679"/>
      <c r="C85" s="740"/>
      <c r="D85" s="733"/>
      <c r="E85" s="523"/>
      <c r="F85" s="620"/>
      <c r="G85" s="427"/>
      <c r="H85" s="428"/>
      <c r="I85" s="742"/>
      <c r="J85" s="633"/>
      <c r="K85" s="627"/>
      <c r="L85" s="744"/>
      <c r="M85" s="746"/>
    </row>
    <row r="86" spans="1:13" ht="24" x14ac:dyDescent="0.25">
      <c r="A86" s="676"/>
      <c r="B86" s="679"/>
      <c r="C86" s="747" t="s">
        <v>45</v>
      </c>
      <c r="D86" s="590" t="s">
        <v>38</v>
      </c>
      <c r="E86" s="591" t="s">
        <v>30</v>
      </c>
      <c r="F86" s="590" t="s">
        <v>3</v>
      </c>
      <c r="G86" s="423" t="s">
        <v>11</v>
      </c>
      <c r="H86" s="424">
        <f>H87+H88+H89+H90</f>
        <v>22379</v>
      </c>
      <c r="I86" s="239" t="s">
        <v>181</v>
      </c>
      <c r="J86" s="85">
        <v>5180</v>
      </c>
      <c r="K86" s="86">
        <v>5455.8</v>
      </c>
      <c r="L86" s="433">
        <v>5728.8</v>
      </c>
      <c r="M86" s="418">
        <v>6014.4</v>
      </c>
    </row>
    <row r="87" spans="1:13" ht="48" x14ac:dyDescent="0.25">
      <c r="A87" s="676"/>
      <c r="B87" s="679"/>
      <c r="C87" s="748"/>
      <c r="D87" s="522"/>
      <c r="E87" s="592"/>
      <c r="F87" s="522"/>
      <c r="G87" s="19" t="s">
        <v>12</v>
      </c>
      <c r="H87" s="268">
        <f>J86</f>
        <v>5180</v>
      </c>
      <c r="I87" s="242" t="s">
        <v>69</v>
      </c>
      <c r="J87" s="69">
        <v>140000</v>
      </c>
      <c r="K87" s="33">
        <v>140000</v>
      </c>
      <c r="L87" s="468">
        <v>140000</v>
      </c>
      <c r="M87" s="469">
        <v>140000</v>
      </c>
    </row>
    <row r="88" spans="1:13" ht="36" x14ac:dyDescent="0.25">
      <c r="A88" s="676"/>
      <c r="B88" s="679"/>
      <c r="C88" s="748"/>
      <c r="D88" s="522"/>
      <c r="E88" s="592"/>
      <c r="F88" s="522"/>
      <c r="G88" s="19" t="s">
        <v>17</v>
      </c>
      <c r="H88" s="268">
        <f>K86</f>
        <v>5455.8</v>
      </c>
      <c r="I88" s="243" t="s">
        <v>46</v>
      </c>
      <c r="J88" s="91">
        <v>37</v>
      </c>
      <c r="K88" s="92">
        <v>38.97</v>
      </c>
      <c r="L88" s="470">
        <v>40.92</v>
      </c>
      <c r="M88" s="471">
        <v>42.96</v>
      </c>
    </row>
    <row r="89" spans="1:13" ht="48" x14ac:dyDescent="0.25">
      <c r="A89" s="676"/>
      <c r="B89" s="679"/>
      <c r="C89" s="748"/>
      <c r="D89" s="522"/>
      <c r="E89" s="592"/>
      <c r="F89" s="522"/>
      <c r="G89" s="19" t="s">
        <v>18</v>
      </c>
      <c r="H89" s="268">
        <f>L86</f>
        <v>5728.8</v>
      </c>
      <c r="I89" s="243" t="s">
        <v>153</v>
      </c>
      <c r="J89" s="94">
        <v>1.4999999999999999E-2</v>
      </c>
      <c r="K89" s="95">
        <v>0.02</v>
      </c>
      <c r="L89" s="472">
        <v>2.5000000000000001E-2</v>
      </c>
      <c r="M89" s="473">
        <v>0.03</v>
      </c>
    </row>
    <row r="90" spans="1:13" ht="15.75" thickBot="1" x14ac:dyDescent="0.3">
      <c r="A90" s="676"/>
      <c r="B90" s="679"/>
      <c r="C90" s="749"/>
      <c r="D90" s="523"/>
      <c r="E90" s="608"/>
      <c r="F90" s="523"/>
      <c r="G90" s="13" t="s">
        <v>19</v>
      </c>
      <c r="H90" s="269">
        <f>M86</f>
        <v>6014.4</v>
      </c>
      <c r="I90" s="244"/>
      <c r="J90" s="97"/>
      <c r="K90" s="98"/>
      <c r="L90" s="98"/>
      <c r="M90" s="99"/>
    </row>
    <row r="91" spans="1:13" ht="24" x14ac:dyDescent="0.25">
      <c r="A91" s="676"/>
      <c r="B91" s="679"/>
      <c r="C91" s="711" t="s">
        <v>183</v>
      </c>
      <c r="D91" s="714" t="s">
        <v>208</v>
      </c>
      <c r="E91" s="590" t="s">
        <v>33</v>
      </c>
      <c r="F91" s="590" t="s">
        <v>3</v>
      </c>
      <c r="G91" s="186" t="s">
        <v>11</v>
      </c>
      <c r="H91" s="217">
        <f>H92+H93+H94+H95</f>
        <v>2509.1999999999998</v>
      </c>
      <c r="I91" s="239" t="s">
        <v>181</v>
      </c>
      <c r="J91" s="202">
        <v>1617.6</v>
      </c>
      <c r="K91" s="203">
        <v>891.6</v>
      </c>
      <c r="L91" s="439"/>
      <c r="M91" s="448"/>
    </row>
    <row r="92" spans="1:13" x14ac:dyDescent="0.25">
      <c r="A92" s="676"/>
      <c r="B92" s="679"/>
      <c r="C92" s="712"/>
      <c r="D92" s="715"/>
      <c r="E92" s="522"/>
      <c r="F92" s="522"/>
      <c r="G92" s="185" t="s">
        <v>12</v>
      </c>
      <c r="H92" s="265">
        <f>J91</f>
        <v>1617.6</v>
      </c>
      <c r="I92" s="750" t="s">
        <v>70</v>
      </c>
      <c r="J92" s="100">
        <v>2631</v>
      </c>
      <c r="K92" s="101">
        <v>1374</v>
      </c>
      <c r="L92" s="440"/>
      <c r="M92" s="449"/>
    </row>
    <row r="93" spans="1:13" x14ac:dyDescent="0.25">
      <c r="A93" s="676"/>
      <c r="B93" s="679"/>
      <c r="C93" s="712"/>
      <c r="D93" s="715"/>
      <c r="E93" s="522"/>
      <c r="F93" s="522"/>
      <c r="G93" s="185" t="s">
        <v>17</v>
      </c>
      <c r="H93" s="265">
        <f>K91</f>
        <v>891.6</v>
      </c>
      <c r="I93" s="751"/>
      <c r="J93" s="103"/>
      <c r="K93" s="104"/>
      <c r="L93" s="441"/>
      <c r="M93" s="450"/>
    </row>
    <row r="94" spans="1:13" ht="36" x14ac:dyDescent="0.25">
      <c r="A94" s="676"/>
      <c r="B94" s="679"/>
      <c r="C94" s="712"/>
      <c r="D94" s="715"/>
      <c r="E94" s="522"/>
      <c r="F94" s="522"/>
      <c r="G94" s="185"/>
      <c r="H94" s="265"/>
      <c r="I94" s="245" t="s">
        <v>58</v>
      </c>
      <c r="J94" s="105">
        <f>J91/J92*1000</f>
        <v>614.82326111744578</v>
      </c>
      <c r="K94" s="106">
        <f>K91/K92*1000</f>
        <v>648.90829694323145</v>
      </c>
      <c r="L94" s="442"/>
      <c r="M94" s="451"/>
    </row>
    <row r="95" spans="1:13" ht="48.75" thickBot="1" x14ac:dyDescent="0.3">
      <c r="A95" s="676"/>
      <c r="B95" s="679"/>
      <c r="C95" s="712"/>
      <c r="D95" s="715"/>
      <c r="E95" s="522"/>
      <c r="F95" s="522"/>
      <c r="G95" s="185"/>
      <c r="H95" s="265"/>
      <c r="I95" s="246" t="s">
        <v>154</v>
      </c>
      <c r="J95" s="170">
        <v>0.55000000000000004</v>
      </c>
      <c r="K95" s="171">
        <v>0.6</v>
      </c>
      <c r="L95" s="452"/>
      <c r="M95" s="453"/>
    </row>
    <row r="96" spans="1:13" ht="24" x14ac:dyDescent="0.25">
      <c r="A96" s="676"/>
      <c r="B96" s="679"/>
      <c r="C96" s="711" t="s">
        <v>185</v>
      </c>
      <c r="D96" s="708" t="s">
        <v>208</v>
      </c>
      <c r="E96" s="531" t="s">
        <v>33</v>
      </c>
      <c r="F96" s="527" t="s">
        <v>3</v>
      </c>
      <c r="G96" s="186" t="s">
        <v>11</v>
      </c>
      <c r="H96" s="205">
        <f>H97+H98+H99+H100</f>
        <v>11883.4</v>
      </c>
      <c r="I96" s="233" t="s">
        <v>181</v>
      </c>
      <c r="J96" s="76">
        <v>5530.4</v>
      </c>
      <c r="K96" s="86">
        <v>6353</v>
      </c>
      <c r="L96" s="336"/>
      <c r="M96" s="337"/>
    </row>
    <row r="97" spans="1:13" ht="60" x14ac:dyDescent="0.25">
      <c r="A97" s="676"/>
      <c r="B97" s="679"/>
      <c r="C97" s="712"/>
      <c r="D97" s="709"/>
      <c r="E97" s="548"/>
      <c r="F97" s="528"/>
      <c r="G97" s="185" t="s">
        <v>12</v>
      </c>
      <c r="H97" s="262">
        <f>J96</f>
        <v>5530.4</v>
      </c>
      <c r="I97" s="235" t="s">
        <v>71</v>
      </c>
      <c r="J97" s="32">
        <v>17938</v>
      </c>
      <c r="K97" s="33">
        <v>19569</v>
      </c>
      <c r="L97" s="443"/>
      <c r="M97" s="445"/>
    </row>
    <row r="98" spans="1:13" ht="60" x14ac:dyDescent="0.25">
      <c r="A98" s="676"/>
      <c r="B98" s="679"/>
      <c r="C98" s="712"/>
      <c r="D98" s="709"/>
      <c r="E98" s="548"/>
      <c r="F98" s="528"/>
      <c r="G98" s="185" t="s">
        <v>17</v>
      </c>
      <c r="H98" s="262">
        <f>K96</f>
        <v>6353</v>
      </c>
      <c r="I98" s="237" t="s">
        <v>124</v>
      </c>
      <c r="J98" s="12">
        <f>J96/J97*1000</f>
        <v>308.30638867209274</v>
      </c>
      <c r="K98" s="15">
        <f>J98*105.3%</f>
        <v>324.64662727171361</v>
      </c>
      <c r="L98" s="444"/>
      <c r="M98" s="454"/>
    </row>
    <row r="99" spans="1:13" x14ac:dyDescent="0.25">
      <c r="A99" s="676"/>
      <c r="B99" s="679"/>
      <c r="C99" s="712"/>
      <c r="D99" s="709"/>
      <c r="E99" s="548"/>
      <c r="F99" s="528"/>
      <c r="G99" s="185"/>
      <c r="H99" s="262"/>
      <c r="I99" s="741" t="s">
        <v>186</v>
      </c>
      <c r="J99" s="108">
        <v>0.55000000000000004</v>
      </c>
      <c r="K99" s="95">
        <v>0.6</v>
      </c>
      <c r="L99" s="446"/>
      <c r="M99" s="447"/>
    </row>
    <row r="100" spans="1:13" ht="15.75" thickBot="1" x14ac:dyDescent="0.3">
      <c r="A100" s="676"/>
      <c r="B100" s="679"/>
      <c r="C100" s="713"/>
      <c r="D100" s="752"/>
      <c r="E100" s="551"/>
      <c r="F100" s="574"/>
      <c r="G100" s="189"/>
      <c r="H100" s="261"/>
      <c r="I100" s="742"/>
      <c r="J100" s="109"/>
      <c r="K100" s="110"/>
      <c r="L100" s="455"/>
      <c r="M100" s="456"/>
    </row>
    <row r="101" spans="1:13" ht="24" x14ac:dyDescent="0.25">
      <c r="A101" s="676"/>
      <c r="B101" s="679"/>
      <c r="C101" s="728" t="s">
        <v>47</v>
      </c>
      <c r="D101" s="731" t="s">
        <v>208</v>
      </c>
      <c r="E101" s="590" t="s">
        <v>33</v>
      </c>
      <c r="F101" s="591" t="s">
        <v>3</v>
      </c>
      <c r="G101" s="186" t="s">
        <v>11</v>
      </c>
      <c r="H101" s="217">
        <f>H102+H103+H104+H105</f>
        <v>462.1</v>
      </c>
      <c r="I101" s="239" t="s">
        <v>181</v>
      </c>
      <c r="J101" s="85">
        <v>225.1</v>
      </c>
      <c r="K101" s="86">
        <v>237</v>
      </c>
      <c r="L101" s="322"/>
      <c r="M101" s="317"/>
    </row>
    <row r="102" spans="1:13" ht="48" x14ac:dyDescent="0.25">
      <c r="A102" s="676"/>
      <c r="B102" s="679"/>
      <c r="C102" s="729"/>
      <c r="D102" s="732"/>
      <c r="E102" s="522"/>
      <c r="F102" s="592"/>
      <c r="G102" s="185" t="s">
        <v>12</v>
      </c>
      <c r="H102" s="265">
        <f>J101</f>
        <v>225.1</v>
      </c>
      <c r="I102" s="242" t="s">
        <v>125</v>
      </c>
      <c r="J102" s="69">
        <v>20100</v>
      </c>
      <c r="K102" s="33">
        <v>20100</v>
      </c>
      <c r="L102" s="318"/>
      <c r="M102" s="319"/>
    </row>
    <row r="103" spans="1:13" ht="36" x14ac:dyDescent="0.25">
      <c r="A103" s="676"/>
      <c r="B103" s="679"/>
      <c r="C103" s="729"/>
      <c r="D103" s="732"/>
      <c r="E103" s="522"/>
      <c r="F103" s="592"/>
      <c r="G103" s="185" t="s">
        <v>17</v>
      </c>
      <c r="H103" s="265">
        <f>K101</f>
        <v>237</v>
      </c>
      <c r="I103" s="243" t="s">
        <v>48</v>
      </c>
      <c r="J103" s="113">
        <f>J101/J102*1000</f>
        <v>11.199004975124378</v>
      </c>
      <c r="K103" s="65">
        <f>K101/K102*1000</f>
        <v>11.791044776119403</v>
      </c>
      <c r="L103" s="328"/>
      <c r="M103" s="329"/>
    </row>
    <row r="104" spans="1:13" ht="48" x14ac:dyDescent="0.25">
      <c r="A104" s="676"/>
      <c r="B104" s="679"/>
      <c r="C104" s="729"/>
      <c r="D104" s="732"/>
      <c r="E104" s="522"/>
      <c r="F104" s="592"/>
      <c r="G104" s="185"/>
      <c r="H104" s="265"/>
      <c r="I104" s="243" t="s">
        <v>155</v>
      </c>
      <c r="J104" s="114" t="s">
        <v>49</v>
      </c>
      <c r="K104" s="95" t="s">
        <v>50</v>
      </c>
      <c r="L104" s="330"/>
      <c r="M104" s="331"/>
    </row>
    <row r="105" spans="1:13" ht="15.75" thickBot="1" x14ac:dyDescent="0.3">
      <c r="A105" s="676"/>
      <c r="B105" s="679"/>
      <c r="C105" s="730"/>
      <c r="D105" s="733"/>
      <c r="E105" s="621"/>
      <c r="F105" s="608"/>
      <c r="G105" s="189"/>
      <c r="H105" s="270"/>
      <c r="I105" s="248"/>
      <c r="J105" s="116"/>
      <c r="K105" s="110"/>
      <c r="L105" s="110"/>
      <c r="M105" s="117"/>
    </row>
    <row r="106" spans="1:13" ht="24" x14ac:dyDescent="0.25">
      <c r="A106" s="676"/>
      <c r="B106" s="679"/>
      <c r="C106" s="728" t="s">
        <v>79</v>
      </c>
      <c r="D106" s="753" t="s">
        <v>208</v>
      </c>
      <c r="E106" s="590" t="s">
        <v>33</v>
      </c>
      <c r="F106" s="617" t="s">
        <v>3</v>
      </c>
      <c r="G106" s="186" t="s">
        <v>11</v>
      </c>
      <c r="H106" s="205">
        <f>H107+H108+H109+H110</f>
        <v>5176.5</v>
      </c>
      <c r="I106" s="233" t="s">
        <v>181</v>
      </c>
      <c r="J106" s="76">
        <v>2521.4</v>
      </c>
      <c r="K106" s="76">
        <v>2655.1</v>
      </c>
      <c r="L106" s="335"/>
      <c r="M106" s="462"/>
    </row>
    <row r="107" spans="1:13" ht="48" x14ac:dyDescent="0.25">
      <c r="A107" s="676"/>
      <c r="B107" s="679"/>
      <c r="C107" s="729"/>
      <c r="D107" s="732"/>
      <c r="E107" s="522"/>
      <c r="F107" s="592"/>
      <c r="G107" s="185" t="s">
        <v>12</v>
      </c>
      <c r="H107" s="262">
        <f>J106</f>
        <v>2521.4</v>
      </c>
      <c r="I107" s="249" t="s">
        <v>69</v>
      </c>
      <c r="J107" s="32">
        <v>45122</v>
      </c>
      <c r="K107" s="33">
        <v>45122</v>
      </c>
      <c r="L107" s="443"/>
      <c r="M107" s="463"/>
    </row>
    <row r="108" spans="1:13" ht="24" x14ac:dyDescent="0.25">
      <c r="A108" s="676"/>
      <c r="B108" s="679"/>
      <c r="C108" s="729"/>
      <c r="D108" s="732"/>
      <c r="E108" s="522"/>
      <c r="F108" s="592"/>
      <c r="G108" s="185" t="s">
        <v>17</v>
      </c>
      <c r="H108" s="262">
        <f>K106</f>
        <v>2655.1</v>
      </c>
      <c r="I108" s="249" t="s">
        <v>72</v>
      </c>
      <c r="J108" s="32">
        <v>63036</v>
      </c>
      <c r="K108" s="33">
        <v>63036</v>
      </c>
      <c r="L108" s="443"/>
      <c r="M108" s="463"/>
    </row>
    <row r="109" spans="1:13" ht="36" x14ac:dyDescent="0.25">
      <c r="A109" s="676"/>
      <c r="B109" s="679"/>
      <c r="C109" s="729"/>
      <c r="D109" s="732"/>
      <c r="E109" s="522"/>
      <c r="F109" s="592"/>
      <c r="G109" s="118"/>
      <c r="H109" s="271"/>
      <c r="I109" s="247" t="s">
        <v>126</v>
      </c>
      <c r="J109" s="155">
        <v>40</v>
      </c>
      <c r="K109" s="119">
        <f>J109*105.3%</f>
        <v>42.12</v>
      </c>
      <c r="L109" s="464"/>
      <c r="M109" s="465"/>
    </row>
    <row r="110" spans="1:13" ht="60.75" thickBot="1" x14ac:dyDescent="0.3">
      <c r="A110" s="676"/>
      <c r="B110" s="679"/>
      <c r="C110" s="729"/>
      <c r="D110" s="732"/>
      <c r="E110" s="522"/>
      <c r="F110" s="592"/>
      <c r="G110" s="120"/>
      <c r="H110" s="272"/>
      <c r="I110" s="247" t="s">
        <v>156</v>
      </c>
      <c r="J110" s="108">
        <v>0.15</v>
      </c>
      <c r="K110" s="95">
        <v>0.15</v>
      </c>
      <c r="L110" s="446"/>
      <c r="M110" s="466"/>
    </row>
    <row r="111" spans="1:13" ht="24" x14ac:dyDescent="0.25">
      <c r="A111" s="676"/>
      <c r="B111" s="679"/>
      <c r="C111" s="588" t="s">
        <v>91</v>
      </c>
      <c r="D111" s="590" t="s">
        <v>38</v>
      </c>
      <c r="E111" s="591" t="s">
        <v>33</v>
      </c>
      <c r="F111" s="590" t="s">
        <v>3</v>
      </c>
      <c r="G111" s="186" t="s">
        <v>11</v>
      </c>
      <c r="H111" s="217">
        <f>H112+H113+H114+H115</f>
        <v>15420.88</v>
      </c>
      <c r="I111" s="239" t="s">
        <v>181</v>
      </c>
      <c r="J111" s="85">
        <v>3570</v>
      </c>
      <c r="K111" s="86">
        <v>3759.2099999999996</v>
      </c>
      <c r="L111" s="86">
        <v>3947.17</v>
      </c>
      <c r="M111" s="42">
        <v>4144.5</v>
      </c>
    </row>
    <row r="112" spans="1:13" ht="60" x14ac:dyDescent="0.25">
      <c r="A112" s="676"/>
      <c r="B112" s="679"/>
      <c r="C112" s="589"/>
      <c r="D112" s="522"/>
      <c r="E112" s="592"/>
      <c r="F112" s="522"/>
      <c r="G112" s="185" t="s">
        <v>12</v>
      </c>
      <c r="H112" s="265">
        <f>J111</f>
        <v>3570</v>
      </c>
      <c r="I112" s="242" t="s">
        <v>158</v>
      </c>
      <c r="J112" s="69">
        <v>85000</v>
      </c>
      <c r="K112" s="33">
        <v>85000</v>
      </c>
      <c r="L112" s="33">
        <v>85000</v>
      </c>
      <c r="M112" s="49">
        <v>85000</v>
      </c>
    </row>
    <row r="113" spans="1:13" ht="48" x14ac:dyDescent="0.25">
      <c r="A113" s="676"/>
      <c r="B113" s="679"/>
      <c r="C113" s="589"/>
      <c r="D113" s="522"/>
      <c r="E113" s="592"/>
      <c r="F113" s="522"/>
      <c r="G113" s="185" t="s">
        <v>17</v>
      </c>
      <c r="H113" s="265">
        <f>K111</f>
        <v>3759.2099999999996</v>
      </c>
      <c r="I113" s="243" t="s">
        <v>127</v>
      </c>
      <c r="J113" s="113">
        <f>J111/J112*1000</f>
        <v>42</v>
      </c>
      <c r="K113" s="65">
        <f>K111/K112*1000</f>
        <v>44.225999999999992</v>
      </c>
      <c r="L113" s="65">
        <f>L111/L112*1000</f>
        <v>46.437294117647063</v>
      </c>
      <c r="M113" s="66">
        <f>M111/M112*1000</f>
        <v>48.758823529411764</v>
      </c>
    </row>
    <row r="114" spans="1:13" ht="48" x14ac:dyDescent="0.25">
      <c r="A114" s="676"/>
      <c r="B114" s="679"/>
      <c r="C114" s="589"/>
      <c r="D114" s="522"/>
      <c r="E114" s="592"/>
      <c r="F114" s="522"/>
      <c r="G114" s="120" t="s">
        <v>18</v>
      </c>
      <c r="H114" s="265">
        <f>L111</f>
        <v>3947.17</v>
      </c>
      <c r="I114" s="243" t="s">
        <v>62</v>
      </c>
      <c r="J114" s="94">
        <v>1.6E-2</v>
      </c>
      <c r="K114" s="96">
        <v>1.6E-2</v>
      </c>
      <c r="L114" s="96">
        <v>1.6E-2</v>
      </c>
      <c r="M114" s="121">
        <v>1.6E-2</v>
      </c>
    </row>
    <row r="115" spans="1:13" ht="15.75" thickBot="1" x14ac:dyDescent="0.3">
      <c r="A115" s="676"/>
      <c r="B115" s="679"/>
      <c r="C115" s="609"/>
      <c r="D115" s="523"/>
      <c r="E115" s="608"/>
      <c r="F115" s="523"/>
      <c r="G115" s="120" t="s">
        <v>19</v>
      </c>
      <c r="H115" s="273">
        <f>M111</f>
        <v>4144.5</v>
      </c>
      <c r="I115" s="248"/>
      <c r="J115" s="116"/>
      <c r="K115" s="110"/>
      <c r="L115" s="110"/>
      <c r="M115" s="99"/>
    </row>
    <row r="116" spans="1:13" ht="24" x14ac:dyDescent="0.25">
      <c r="A116" s="676"/>
      <c r="B116" s="679"/>
      <c r="C116" s="616" t="s">
        <v>92</v>
      </c>
      <c r="D116" s="590" t="s">
        <v>38</v>
      </c>
      <c r="E116" s="617" t="s">
        <v>33</v>
      </c>
      <c r="F116" s="618" t="s">
        <v>3</v>
      </c>
      <c r="G116" s="67" t="s">
        <v>11</v>
      </c>
      <c r="H116" s="205">
        <f>H117+H118+H119+H120</f>
        <v>16522.400000000001</v>
      </c>
      <c r="I116" s="239" t="s">
        <v>181</v>
      </c>
      <c r="J116" s="76">
        <v>3825</v>
      </c>
      <c r="K116" s="86">
        <v>4027.7</v>
      </c>
      <c r="L116" s="86">
        <v>4229.1000000000004</v>
      </c>
      <c r="M116" s="42">
        <v>4440.6000000000004</v>
      </c>
    </row>
    <row r="117" spans="1:13" ht="60" x14ac:dyDescent="0.25">
      <c r="A117" s="676"/>
      <c r="B117" s="679"/>
      <c r="C117" s="589"/>
      <c r="D117" s="522"/>
      <c r="E117" s="592"/>
      <c r="F117" s="619"/>
      <c r="G117" s="68" t="s">
        <v>12</v>
      </c>
      <c r="H117" s="262">
        <f>J116</f>
        <v>3825</v>
      </c>
      <c r="I117" s="242" t="s">
        <v>157</v>
      </c>
      <c r="J117" s="32">
        <v>85000</v>
      </c>
      <c r="K117" s="33">
        <v>85000</v>
      </c>
      <c r="L117" s="33">
        <v>85000</v>
      </c>
      <c r="M117" s="49">
        <v>85000</v>
      </c>
    </row>
    <row r="118" spans="1:13" ht="48" x14ac:dyDescent="0.25">
      <c r="A118" s="676"/>
      <c r="B118" s="679"/>
      <c r="C118" s="589"/>
      <c r="D118" s="522"/>
      <c r="E118" s="592"/>
      <c r="F118" s="619"/>
      <c r="G118" s="68" t="s">
        <v>17</v>
      </c>
      <c r="H118" s="262">
        <f>K116</f>
        <v>4027.7</v>
      </c>
      <c r="I118" s="243" t="s">
        <v>127</v>
      </c>
      <c r="J118" s="122">
        <f>J116/J117*1000</f>
        <v>45</v>
      </c>
      <c r="K118" s="123">
        <f>K116/K117*1000</f>
        <v>47.384705882352939</v>
      </c>
      <c r="L118" s="123">
        <f>L116/L117*1000</f>
        <v>49.754117647058834</v>
      </c>
      <c r="M118" s="124">
        <f>M116/M117*1000</f>
        <v>52.242352941176478</v>
      </c>
    </row>
    <row r="119" spans="1:13" ht="48" x14ac:dyDescent="0.25">
      <c r="A119" s="676"/>
      <c r="B119" s="679"/>
      <c r="C119" s="589"/>
      <c r="D119" s="522"/>
      <c r="E119" s="592"/>
      <c r="F119" s="619"/>
      <c r="G119" s="125" t="s">
        <v>18</v>
      </c>
      <c r="H119" s="262">
        <f>L116</f>
        <v>4229.1000000000004</v>
      </c>
      <c r="I119" s="243" t="s">
        <v>54</v>
      </c>
      <c r="J119" s="126">
        <v>5.3999999999999999E-2</v>
      </c>
      <c r="K119" s="96">
        <v>5.3999999999999999E-2</v>
      </c>
      <c r="L119" s="96">
        <v>5.3999999999999999E-2</v>
      </c>
      <c r="M119" s="121">
        <v>5.3999999999999999E-2</v>
      </c>
    </row>
    <row r="120" spans="1:13" ht="15.75" thickBot="1" x14ac:dyDescent="0.3">
      <c r="A120" s="676"/>
      <c r="B120" s="679"/>
      <c r="C120" s="554"/>
      <c r="D120" s="523"/>
      <c r="E120" s="593"/>
      <c r="F120" s="620"/>
      <c r="G120" s="127" t="s">
        <v>19</v>
      </c>
      <c r="H120" s="263">
        <f>M116</f>
        <v>4440.6000000000004</v>
      </c>
      <c r="I120" s="248"/>
      <c r="J120" s="109"/>
      <c r="K120" s="110"/>
      <c r="L120" s="110"/>
      <c r="M120" s="99"/>
    </row>
    <row r="121" spans="1:13" ht="24" x14ac:dyDescent="0.25">
      <c r="A121" s="676"/>
      <c r="B121" s="679"/>
      <c r="C121" s="606" t="s">
        <v>161</v>
      </c>
      <c r="D121" s="591" t="s">
        <v>38</v>
      </c>
      <c r="E121" s="590" t="s">
        <v>33</v>
      </c>
      <c r="F121" s="591" t="s">
        <v>3</v>
      </c>
      <c r="G121" s="128" t="s">
        <v>11</v>
      </c>
      <c r="H121" s="218">
        <f>H122+H123+H124+H125</f>
        <v>792.19999999999993</v>
      </c>
      <c r="I121" s="239" t="s">
        <v>181</v>
      </c>
      <c r="J121" s="76">
        <v>183.4</v>
      </c>
      <c r="K121" s="86">
        <v>193.1</v>
      </c>
      <c r="L121" s="86">
        <v>202.8</v>
      </c>
      <c r="M121" s="42">
        <v>212.9</v>
      </c>
    </row>
    <row r="122" spans="1:13" ht="72" x14ac:dyDescent="0.25">
      <c r="A122" s="676"/>
      <c r="B122" s="679"/>
      <c r="C122" s="558"/>
      <c r="D122" s="592"/>
      <c r="E122" s="522"/>
      <c r="F122" s="592"/>
      <c r="G122" s="68" t="s">
        <v>12</v>
      </c>
      <c r="H122" s="262">
        <f>J121</f>
        <v>183.4</v>
      </c>
      <c r="I122" s="242" t="s">
        <v>159</v>
      </c>
      <c r="J122" s="32">
        <v>1360</v>
      </c>
      <c r="K122" s="33">
        <v>1360</v>
      </c>
      <c r="L122" s="33">
        <v>1360</v>
      </c>
      <c r="M122" s="34">
        <v>1360</v>
      </c>
    </row>
    <row r="123" spans="1:13" ht="48" x14ac:dyDescent="0.25">
      <c r="A123" s="676"/>
      <c r="B123" s="679"/>
      <c r="C123" s="558"/>
      <c r="D123" s="592"/>
      <c r="E123" s="522"/>
      <c r="F123" s="592"/>
      <c r="G123" s="68" t="s">
        <v>17</v>
      </c>
      <c r="H123" s="262">
        <f>K121</f>
        <v>193.1</v>
      </c>
      <c r="I123" s="243" t="s">
        <v>160</v>
      </c>
      <c r="J123" s="64">
        <f>J121/J122*1000</f>
        <v>134.85294117647058</v>
      </c>
      <c r="K123" s="65">
        <f>K121/K122*1000</f>
        <v>141.98529411764704</v>
      </c>
      <c r="L123" s="65">
        <f>L121/L122*1000</f>
        <v>149.11764705882354</v>
      </c>
      <c r="M123" s="66">
        <f>M121/M122*1000</f>
        <v>156.54411764705884</v>
      </c>
    </row>
    <row r="124" spans="1:13" ht="36" x14ac:dyDescent="0.25">
      <c r="A124" s="676"/>
      <c r="B124" s="679"/>
      <c r="C124" s="558"/>
      <c r="D124" s="592"/>
      <c r="E124" s="522"/>
      <c r="F124" s="592"/>
      <c r="G124" s="125" t="s">
        <v>18</v>
      </c>
      <c r="H124" s="262">
        <f>L121</f>
        <v>202.8</v>
      </c>
      <c r="I124" s="243" t="s">
        <v>55</v>
      </c>
      <c r="J124" s="108">
        <v>1</v>
      </c>
      <c r="K124" s="95">
        <v>1</v>
      </c>
      <c r="L124" s="95">
        <v>1</v>
      </c>
      <c r="M124" s="192">
        <v>1</v>
      </c>
    </row>
    <row r="125" spans="1:13" ht="15.75" thickBot="1" x14ac:dyDescent="0.3">
      <c r="A125" s="676"/>
      <c r="B125" s="679"/>
      <c r="C125" s="607"/>
      <c r="D125" s="608"/>
      <c r="E125" s="523"/>
      <c r="F125" s="608"/>
      <c r="G125" s="127" t="s">
        <v>19</v>
      </c>
      <c r="H125" s="263">
        <f>M121</f>
        <v>212.9</v>
      </c>
      <c r="I125" s="248"/>
      <c r="J125" s="109"/>
      <c r="K125" s="110"/>
      <c r="L125" s="110"/>
      <c r="M125" s="99"/>
    </row>
    <row r="126" spans="1:13" ht="24" x14ac:dyDescent="0.25">
      <c r="A126" s="676"/>
      <c r="B126" s="679"/>
      <c r="C126" s="588" t="s">
        <v>63</v>
      </c>
      <c r="D126" s="590" t="s">
        <v>38</v>
      </c>
      <c r="E126" s="610" t="s">
        <v>33</v>
      </c>
      <c r="F126" s="613" t="s">
        <v>3</v>
      </c>
      <c r="G126" s="128" t="s">
        <v>11</v>
      </c>
      <c r="H126" s="218">
        <f>H127+H128+H129+H130</f>
        <v>4879.0300000000007</v>
      </c>
      <c r="I126" s="239" t="s">
        <v>181</v>
      </c>
      <c r="J126" s="85">
        <v>1129.53</v>
      </c>
      <c r="K126" s="86">
        <v>1189.4000000000001</v>
      </c>
      <c r="L126" s="86">
        <v>1248.8</v>
      </c>
      <c r="M126" s="42">
        <v>1311.3</v>
      </c>
    </row>
    <row r="127" spans="1:13" ht="72" x14ac:dyDescent="0.25">
      <c r="A127" s="676"/>
      <c r="B127" s="679"/>
      <c r="C127" s="589"/>
      <c r="D127" s="522"/>
      <c r="E127" s="611"/>
      <c r="F127" s="614"/>
      <c r="G127" s="68" t="s">
        <v>12</v>
      </c>
      <c r="H127" s="262">
        <f>J126</f>
        <v>1129.53</v>
      </c>
      <c r="I127" s="242" t="s">
        <v>162</v>
      </c>
      <c r="J127" s="69">
        <v>4590</v>
      </c>
      <c r="K127" s="33">
        <v>4590</v>
      </c>
      <c r="L127" s="33">
        <v>4590</v>
      </c>
      <c r="M127" s="49">
        <v>4590</v>
      </c>
    </row>
    <row r="128" spans="1:13" ht="36" x14ac:dyDescent="0.25">
      <c r="A128" s="676"/>
      <c r="B128" s="679"/>
      <c r="C128" s="589"/>
      <c r="D128" s="522"/>
      <c r="E128" s="611"/>
      <c r="F128" s="614"/>
      <c r="G128" s="68" t="s">
        <v>17</v>
      </c>
      <c r="H128" s="262">
        <f>K126</f>
        <v>1189.4000000000001</v>
      </c>
      <c r="I128" s="243" t="s">
        <v>128</v>
      </c>
      <c r="J128" s="129">
        <f>J126/J127*1000</f>
        <v>246.08496732026146</v>
      </c>
      <c r="K128" s="123">
        <f>K126/K127*1000</f>
        <v>259.12854030501092</v>
      </c>
      <c r="L128" s="123">
        <f>L126/L127*1000</f>
        <v>272.06971677559909</v>
      </c>
      <c r="M128" s="124">
        <f>M126/M127*1000</f>
        <v>285.68627450980392</v>
      </c>
    </row>
    <row r="129" spans="1:13" ht="36" x14ac:dyDescent="0.25">
      <c r="A129" s="676"/>
      <c r="B129" s="679"/>
      <c r="C129" s="589"/>
      <c r="D129" s="522"/>
      <c r="E129" s="611"/>
      <c r="F129" s="614"/>
      <c r="G129" s="125" t="s">
        <v>18</v>
      </c>
      <c r="H129" s="262">
        <f>L126</f>
        <v>1248.8</v>
      </c>
      <c r="I129" s="243" t="s">
        <v>55</v>
      </c>
      <c r="J129" s="114">
        <v>1</v>
      </c>
      <c r="K129" s="95">
        <v>1</v>
      </c>
      <c r="L129" s="95">
        <v>1</v>
      </c>
      <c r="M129" s="192">
        <v>1</v>
      </c>
    </row>
    <row r="130" spans="1:13" ht="15.75" thickBot="1" x14ac:dyDescent="0.3">
      <c r="A130" s="676"/>
      <c r="B130" s="679"/>
      <c r="C130" s="609"/>
      <c r="D130" s="523"/>
      <c r="E130" s="612"/>
      <c r="F130" s="615"/>
      <c r="G130" s="127" t="s">
        <v>19</v>
      </c>
      <c r="H130" s="263">
        <f>M126</f>
        <v>1311.3</v>
      </c>
      <c r="I130" s="248"/>
      <c r="J130" s="116"/>
      <c r="K130" s="110"/>
      <c r="L130" s="110"/>
      <c r="M130" s="99"/>
    </row>
    <row r="131" spans="1:13" ht="24" x14ac:dyDescent="0.25">
      <c r="A131" s="676"/>
      <c r="B131" s="679"/>
      <c r="C131" s="568" t="s">
        <v>64</v>
      </c>
      <c r="D131" s="531" t="s">
        <v>38</v>
      </c>
      <c r="E131" s="527" t="s">
        <v>33</v>
      </c>
      <c r="F131" s="597" t="s">
        <v>3</v>
      </c>
      <c r="G131" s="128" t="s">
        <v>2</v>
      </c>
      <c r="H131" s="274">
        <f>H132+H133+H134+H135</f>
        <v>47703.31</v>
      </c>
      <c r="I131" s="239" t="s">
        <v>181</v>
      </c>
      <c r="J131" s="76">
        <v>11043.5</v>
      </c>
      <c r="K131" s="86">
        <v>11628.8</v>
      </c>
      <c r="L131" s="86">
        <v>12210.2</v>
      </c>
      <c r="M131" s="87">
        <v>12820.81</v>
      </c>
    </row>
    <row r="132" spans="1:13" ht="60" x14ac:dyDescent="0.25">
      <c r="A132" s="676"/>
      <c r="B132" s="679"/>
      <c r="C132" s="602"/>
      <c r="D132" s="532"/>
      <c r="E132" s="573"/>
      <c r="F132" s="532"/>
      <c r="G132" s="68">
        <v>2022</v>
      </c>
      <c r="H132" s="260">
        <f>J131</f>
        <v>11043.5</v>
      </c>
      <c r="I132" s="240" t="s">
        <v>41</v>
      </c>
      <c r="J132" s="61">
        <v>3898</v>
      </c>
      <c r="K132" s="62">
        <v>3898</v>
      </c>
      <c r="L132" s="62">
        <v>3898</v>
      </c>
      <c r="M132" s="63">
        <v>3898</v>
      </c>
    </row>
    <row r="133" spans="1:13" ht="48" x14ac:dyDescent="0.25">
      <c r="A133" s="676"/>
      <c r="B133" s="679"/>
      <c r="C133" s="602"/>
      <c r="D133" s="532"/>
      <c r="E133" s="573"/>
      <c r="F133" s="532"/>
      <c r="G133" s="68">
        <v>2023</v>
      </c>
      <c r="H133" s="260">
        <f>K131</f>
        <v>11628.8</v>
      </c>
      <c r="I133" s="240" t="s">
        <v>184</v>
      </c>
      <c r="J133" s="35">
        <f>J131/J132*1000</f>
        <v>2833.1195484864033</v>
      </c>
      <c r="K133" s="36">
        <f>K131/K132*1000</f>
        <v>2983.2734735761924</v>
      </c>
      <c r="L133" s="36">
        <f>L131/L132*1000</f>
        <v>3132.4268855823502</v>
      </c>
      <c r="M133" s="37">
        <f>M131/M132*1000</f>
        <v>3289.073884043099</v>
      </c>
    </row>
    <row r="134" spans="1:13" x14ac:dyDescent="0.25">
      <c r="A134" s="676"/>
      <c r="B134" s="679"/>
      <c r="C134" s="602"/>
      <c r="D134" s="532"/>
      <c r="E134" s="573"/>
      <c r="F134" s="532"/>
      <c r="G134" s="68">
        <v>2024</v>
      </c>
      <c r="H134" s="260">
        <f>L131</f>
        <v>12210.2</v>
      </c>
      <c r="I134" s="774" t="s">
        <v>42</v>
      </c>
      <c r="J134" s="605">
        <v>0</v>
      </c>
      <c r="K134" s="594">
        <v>0</v>
      </c>
      <c r="L134" s="594">
        <v>0</v>
      </c>
      <c r="M134" s="595">
        <v>0</v>
      </c>
    </row>
    <row r="135" spans="1:13" ht="15.75" thickBot="1" x14ac:dyDescent="0.3">
      <c r="A135" s="676"/>
      <c r="B135" s="679"/>
      <c r="C135" s="603"/>
      <c r="D135" s="538"/>
      <c r="E135" s="574"/>
      <c r="F135" s="538"/>
      <c r="G135" s="130">
        <v>2025</v>
      </c>
      <c r="H135" s="261">
        <f>M131</f>
        <v>12820.81</v>
      </c>
      <c r="I135" s="775"/>
      <c r="J135" s="780"/>
      <c r="K135" s="754"/>
      <c r="L135" s="585"/>
      <c r="M135" s="755"/>
    </row>
    <row r="136" spans="1:13" ht="24" x14ac:dyDescent="0.25">
      <c r="A136" s="676"/>
      <c r="B136" s="679"/>
      <c r="C136" s="756" t="s">
        <v>65</v>
      </c>
      <c r="D136" s="759" t="s">
        <v>208</v>
      </c>
      <c r="E136" s="762" t="s">
        <v>33</v>
      </c>
      <c r="F136" s="765" t="s">
        <v>3</v>
      </c>
      <c r="G136" s="332" t="s">
        <v>2</v>
      </c>
      <c r="H136" s="333">
        <f>H137+H138+H140+H141</f>
        <v>40844.58</v>
      </c>
      <c r="I136" s="334" t="s">
        <v>181</v>
      </c>
      <c r="J136" s="335">
        <v>20600</v>
      </c>
      <c r="K136" s="336">
        <f>21691.8-1447.22</f>
        <v>20244.579999999998</v>
      </c>
      <c r="L136" s="336"/>
      <c r="M136" s="337"/>
    </row>
    <row r="137" spans="1:13" ht="60" x14ac:dyDescent="0.25">
      <c r="A137" s="676"/>
      <c r="B137" s="679"/>
      <c r="C137" s="757"/>
      <c r="D137" s="760"/>
      <c r="E137" s="763"/>
      <c r="F137" s="760"/>
      <c r="G137" s="338">
        <v>2022</v>
      </c>
      <c r="H137" s="339">
        <f>J136</f>
        <v>20600</v>
      </c>
      <c r="I137" s="340" t="s">
        <v>73</v>
      </c>
      <c r="J137" s="341">
        <v>30293</v>
      </c>
      <c r="K137" s="342">
        <v>30293</v>
      </c>
      <c r="L137" s="342"/>
      <c r="M137" s="343"/>
    </row>
    <row r="138" spans="1:13" ht="72" x14ac:dyDescent="0.25">
      <c r="A138" s="676"/>
      <c r="B138" s="679"/>
      <c r="C138" s="757"/>
      <c r="D138" s="760"/>
      <c r="E138" s="763"/>
      <c r="F138" s="760"/>
      <c r="G138" s="338">
        <v>2023</v>
      </c>
      <c r="H138" s="339">
        <f>K136</f>
        <v>20244.579999999998</v>
      </c>
      <c r="I138" s="340" t="s">
        <v>75</v>
      </c>
      <c r="J138" s="341">
        <v>21205</v>
      </c>
      <c r="K138" s="342">
        <v>21205</v>
      </c>
      <c r="L138" s="342"/>
      <c r="M138" s="343"/>
    </row>
    <row r="139" spans="1:13" ht="24" x14ac:dyDescent="0.25">
      <c r="A139" s="676"/>
      <c r="B139" s="679"/>
      <c r="C139" s="757"/>
      <c r="D139" s="760"/>
      <c r="E139" s="763"/>
      <c r="F139" s="760"/>
      <c r="G139" s="344"/>
      <c r="H139" s="345"/>
      <c r="I139" s="340" t="s">
        <v>74</v>
      </c>
      <c r="J139" s="341">
        <v>10180</v>
      </c>
      <c r="K139" s="342">
        <v>10905</v>
      </c>
      <c r="L139" s="342"/>
      <c r="M139" s="343"/>
    </row>
    <row r="140" spans="1:13" ht="36" x14ac:dyDescent="0.25">
      <c r="A140" s="676"/>
      <c r="B140" s="679"/>
      <c r="C140" s="757"/>
      <c r="D140" s="760"/>
      <c r="E140" s="763"/>
      <c r="F140" s="760"/>
      <c r="G140" s="346"/>
      <c r="H140" s="347"/>
      <c r="I140" s="340" t="s">
        <v>43</v>
      </c>
      <c r="J140" s="341">
        <f>J136/J137*1000</f>
        <v>680.02508830422869</v>
      </c>
      <c r="K140" s="342">
        <f>K136/K137*1000</f>
        <v>668.29234476611759</v>
      </c>
      <c r="L140" s="342"/>
      <c r="M140" s="343"/>
    </row>
    <row r="141" spans="1:13" x14ac:dyDescent="0.25">
      <c r="A141" s="676"/>
      <c r="B141" s="679"/>
      <c r="C141" s="757"/>
      <c r="D141" s="760"/>
      <c r="E141" s="763"/>
      <c r="F141" s="760"/>
      <c r="G141" s="338"/>
      <c r="H141" s="339"/>
      <c r="I141" s="766" t="s">
        <v>193</v>
      </c>
      <c r="J141" s="768">
        <v>0.7</v>
      </c>
      <c r="K141" s="770">
        <v>0.75</v>
      </c>
      <c r="L141" s="770"/>
      <c r="M141" s="772"/>
    </row>
    <row r="142" spans="1:13" ht="15.75" thickBot="1" x14ac:dyDescent="0.3">
      <c r="A142" s="676"/>
      <c r="B142" s="679"/>
      <c r="C142" s="758"/>
      <c r="D142" s="761"/>
      <c r="E142" s="764"/>
      <c r="F142" s="761"/>
      <c r="G142" s="348"/>
      <c r="H142" s="349"/>
      <c r="I142" s="767"/>
      <c r="J142" s="769"/>
      <c r="K142" s="771"/>
      <c r="L142" s="771"/>
      <c r="M142" s="773"/>
    </row>
    <row r="143" spans="1:13" ht="24" x14ac:dyDescent="0.25">
      <c r="A143" s="676"/>
      <c r="B143" s="679"/>
      <c r="C143" s="566" t="s">
        <v>66</v>
      </c>
      <c r="D143" s="527" t="s">
        <v>38</v>
      </c>
      <c r="E143" s="531" t="s">
        <v>52</v>
      </c>
      <c r="F143" s="527" t="s">
        <v>3</v>
      </c>
      <c r="G143" s="186" t="s">
        <v>11</v>
      </c>
      <c r="H143" s="205">
        <f>H144+H145+H146+H147</f>
        <v>115305.68</v>
      </c>
      <c r="I143" s="239" t="s">
        <v>181</v>
      </c>
      <c r="J143" s="76">
        <v>22706.17</v>
      </c>
      <c r="K143" s="86">
        <v>26394.5</v>
      </c>
      <c r="L143" s="433">
        <v>30692.240000000002</v>
      </c>
      <c r="M143" s="418">
        <v>35512.769999999997</v>
      </c>
    </row>
    <row r="144" spans="1:13" ht="60" x14ac:dyDescent="0.25">
      <c r="A144" s="676"/>
      <c r="B144" s="679"/>
      <c r="C144" s="571"/>
      <c r="D144" s="528"/>
      <c r="E144" s="548"/>
      <c r="F144" s="528"/>
      <c r="G144" s="185" t="s">
        <v>12</v>
      </c>
      <c r="H144" s="262">
        <f>J143</f>
        <v>22706.17</v>
      </c>
      <c r="I144" s="240" t="s">
        <v>76</v>
      </c>
      <c r="J144" s="32">
        <v>14975</v>
      </c>
      <c r="K144" s="33">
        <v>15430</v>
      </c>
      <c r="L144" s="468">
        <v>16020</v>
      </c>
      <c r="M144" s="475">
        <v>16615</v>
      </c>
    </row>
    <row r="145" spans="1:13" ht="48" x14ac:dyDescent="0.25">
      <c r="A145" s="676"/>
      <c r="B145" s="679"/>
      <c r="C145" s="571"/>
      <c r="D145" s="528"/>
      <c r="E145" s="548"/>
      <c r="F145" s="528"/>
      <c r="G145" s="185" t="s">
        <v>17</v>
      </c>
      <c r="H145" s="262">
        <f>K143</f>
        <v>26394.5</v>
      </c>
      <c r="I145" s="240" t="s">
        <v>77</v>
      </c>
      <c r="J145" s="32">
        <v>10483</v>
      </c>
      <c r="K145" s="33">
        <f>K144*75%</f>
        <v>11572.5</v>
      </c>
      <c r="L145" s="435">
        <v>12816</v>
      </c>
      <c r="M145" s="476">
        <v>14122.75</v>
      </c>
    </row>
    <row r="146" spans="1:13" ht="48" x14ac:dyDescent="0.25">
      <c r="A146" s="676"/>
      <c r="B146" s="679"/>
      <c r="C146" s="571"/>
      <c r="D146" s="528"/>
      <c r="E146" s="548"/>
      <c r="F146" s="528"/>
      <c r="G146" s="185" t="s">
        <v>18</v>
      </c>
      <c r="H146" s="262">
        <f>L143</f>
        <v>30692.240000000002</v>
      </c>
      <c r="I146" s="240" t="s">
        <v>129</v>
      </c>
      <c r="J146" s="12">
        <f>J143/J145*1000</f>
        <v>2165.9992368596772</v>
      </c>
      <c r="K146" s="5">
        <f>J146*105.3%</f>
        <v>2280.7971964132398</v>
      </c>
      <c r="L146" s="477">
        <v>2394.8370562339019</v>
      </c>
      <c r="M146" s="476">
        <v>2514.5789090455969</v>
      </c>
    </row>
    <row r="147" spans="1:13" ht="48.75" thickBot="1" x14ac:dyDescent="0.3">
      <c r="A147" s="676"/>
      <c r="B147" s="679"/>
      <c r="C147" s="571"/>
      <c r="D147" s="528"/>
      <c r="E147" s="548"/>
      <c r="F147" s="528"/>
      <c r="G147" s="118" t="s">
        <v>19</v>
      </c>
      <c r="H147" s="271">
        <f>M143</f>
        <v>35512.769999999997</v>
      </c>
      <c r="I147" s="241" t="s">
        <v>130</v>
      </c>
      <c r="J147" s="150">
        <v>0.7</v>
      </c>
      <c r="K147" s="151">
        <f>K145/K144</f>
        <v>0.75</v>
      </c>
      <c r="L147" s="478">
        <v>0.8</v>
      </c>
      <c r="M147" s="479">
        <v>0.85</v>
      </c>
    </row>
    <row r="148" spans="1:13" ht="24" x14ac:dyDescent="0.25">
      <c r="A148" s="676"/>
      <c r="B148" s="679"/>
      <c r="C148" s="566" t="s">
        <v>67</v>
      </c>
      <c r="D148" s="527" t="s">
        <v>38</v>
      </c>
      <c r="E148" s="575" t="s">
        <v>33</v>
      </c>
      <c r="F148" s="578" t="s">
        <v>3</v>
      </c>
      <c r="G148" s="67" t="s">
        <v>11</v>
      </c>
      <c r="H148" s="205">
        <f>H149+H150+H151+H152</f>
        <v>6071.67</v>
      </c>
      <c r="I148" s="233" t="s">
        <v>181</v>
      </c>
      <c r="J148" s="76">
        <v>1405.6</v>
      </c>
      <c r="K148" s="206">
        <v>1480.13</v>
      </c>
      <c r="L148" s="206">
        <v>1554.14</v>
      </c>
      <c r="M148" s="207">
        <v>1631.8</v>
      </c>
    </row>
    <row r="149" spans="1:13" ht="36" x14ac:dyDescent="0.25">
      <c r="A149" s="676"/>
      <c r="B149" s="679"/>
      <c r="C149" s="567"/>
      <c r="D149" s="573"/>
      <c r="E149" s="576"/>
      <c r="F149" s="579"/>
      <c r="G149" s="68" t="s">
        <v>12</v>
      </c>
      <c r="H149" s="262">
        <f>J148</f>
        <v>1405.6</v>
      </c>
      <c r="I149" s="240" t="s">
        <v>56</v>
      </c>
      <c r="J149" s="32">
        <v>162500</v>
      </c>
      <c r="K149" s="33">
        <v>162500</v>
      </c>
      <c r="L149" s="33">
        <v>162500</v>
      </c>
      <c r="M149" s="34">
        <v>162500</v>
      </c>
    </row>
    <row r="150" spans="1:13" ht="36" x14ac:dyDescent="0.25">
      <c r="A150" s="676"/>
      <c r="B150" s="679"/>
      <c r="C150" s="567"/>
      <c r="D150" s="573"/>
      <c r="E150" s="576"/>
      <c r="F150" s="579"/>
      <c r="G150" s="68" t="s">
        <v>17</v>
      </c>
      <c r="H150" s="262">
        <f>K148</f>
        <v>1480.13</v>
      </c>
      <c r="I150" s="240" t="s">
        <v>57</v>
      </c>
      <c r="J150" s="16">
        <v>8.65</v>
      </c>
      <c r="K150" s="113">
        <f>J150*105.3%</f>
        <v>9.1084499999999995</v>
      </c>
      <c r="L150" s="65">
        <f>K150*105%</f>
        <v>9.5638725000000004</v>
      </c>
      <c r="M150" s="66">
        <f>L150*105%</f>
        <v>10.042066125000002</v>
      </c>
    </row>
    <row r="151" spans="1:13" x14ac:dyDescent="0.25">
      <c r="A151" s="676"/>
      <c r="B151" s="679"/>
      <c r="C151" s="567"/>
      <c r="D151" s="573"/>
      <c r="E151" s="576"/>
      <c r="F151" s="579"/>
      <c r="G151" s="68" t="s">
        <v>18</v>
      </c>
      <c r="H151" s="262">
        <f>L148</f>
        <v>1554.14</v>
      </c>
      <c r="I151" s="793" t="s">
        <v>78</v>
      </c>
      <c r="J151" s="132">
        <v>3.5000000000000003E-2</v>
      </c>
      <c r="K151" s="96">
        <v>3.5000000000000003E-2</v>
      </c>
      <c r="L151" s="96">
        <v>3.5000000000000003E-2</v>
      </c>
      <c r="M151" s="184">
        <v>3.5000000000000003E-2</v>
      </c>
    </row>
    <row r="152" spans="1:13" ht="15.75" thickBot="1" x14ac:dyDescent="0.3">
      <c r="A152" s="676"/>
      <c r="B152" s="679"/>
      <c r="C152" s="570"/>
      <c r="D152" s="574"/>
      <c r="E152" s="577"/>
      <c r="F152" s="580"/>
      <c r="G152" s="130" t="s">
        <v>19</v>
      </c>
      <c r="H152" s="263">
        <f>M148</f>
        <v>1631.8</v>
      </c>
      <c r="I152" s="794"/>
      <c r="J152" s="133"/>
      <c r="K152" s="134"/>
      <c r="L152" s="134"/>
      <c r="M152" s="135"/>
    </row>
    <row r="153" spans="1:13" ht="24" x14ac:dyDescent="0.25">
      <c r="A153" s="676"/>
      <c r="B153" s="679"/>
      <c r="C153" s="566" t="s">
        <v>163</v>
      </c>
      <c r="D153" s="527" t="s">
        <v>38</v>
      </c>
      <c r="E153" s="531" t="s">
        <v>33</v>
      </c>
      <c r="F153" s="531" t="s">
        <v>3</v>
      </c>
      <c r="G153" s="67" t="s">
        <v>11</v>
      </c>
      <c r="H153" s="205">
        <f>H154+H155+H156+H157</f>
        <v>29087.040000000001</v>
      </c>
      <c r="I153" s="233" t="s">
        <v>181</v>
      </c>
      <c r="J153" s="76">
        <v>6034.22</v>
      </c>
      <c r="K153" s="86">
        <v>6972.4</v>
      </c>
      <c r="L153" s="433">
        <v>7844.1</v>
      </c>
      <c r="M153" s="418">
        <v>8236.32</v>
      </c>
    </row>
    <row r="154" spans="1:13" ht="48" x14ac:dyDescent="0.25">
      <c r="A154" s="676"/>
      <c r="B154" s="679"/>
      <c r="C154" s="571"/>
      <c r="D154" s="528"/>
      <c r="E154" s="548"/>
      <c r="F154" s="548"/>
      <c r="G154" s="68" t="s">
        <v>12</v>
      </c>
      <c r="H154" s="262">
        <f>J153</f>
        <v>6034.22</v>
      </c>
      <c r="I154" s="250" t="s">
        <v>83</v>
      </c>
      <c r="J154" s="172">
        <v>105930</v>
      </c>
      <c r="K154" s="173">
        <v>109108</v>
      </c>
      <c r="L154" s="434">
        <v>112382</v>
      </c>
      <c r="M154" s="419">
        <v>115753</v>
      </c>
    </row>
    <row r="155" spans="1:13" ht="36" x14ac:dyDescent="0.25">
      <c r="A155" s="676"/>
      <c r="B155" s="679"/>
      <c r="C155" s="571"/>
      <c r="D155" s="528"/>
      <c r="E155" s="548"/>
      <c r="F155" s="548"/>
      <c r="G155" s="68" t="s">
        <v>17</v>
      </c>
      <c r="H155" s="262">
        <f>K153</f>
        <v>6972.4</v>
      </c>
      <c r="I155" s="251" t="s">
        <v>80</v>
      </c>
      <c r="J155" s="64">
        <f>(J153/J154)*1000</f>
        <v>56.964221655810441</v>
      </c>
      <c r="K155" s="15">
        <f>(K153/K154)*1000</f>
        <v>63.903655094035273</v>
      </c>
      <c r="L155" s="435">
        <v>69.798544250858683</v>
      </c>
      <c r="M155" s="420">
        <f>(M153/M154)*1000</f>
        <v>71.154268139918614</v>
      </c>
    </row>
    <row r="156" spans="1:13" x14ac:dyDescent="0.25">
      <c r="A156" s="676"/>
      <c r="B156" s="679"/>
      <c r="C156" s="571"/>
      <c r="D156" s="528"/>
      <c r="E156" s="548"/>
      <c r="F156" s="548"/>
      <c r="G156" s="68" t="s">
        <v>18</v>
      </c>
      <c r="H156" s="262">
        <f>L153</f>
        <v>7844.1</v>
      </c>
      <c r="I156" s="783" t="s">
        <v>131</v>
      </c>
      <c r="J156" s="136">
        <v>5.0000000000000001E-3</v>
      </c>
      <c r="K156" s="191">
        <v>5.0000000000000001E-3</v>
      </c>
      <c r="L156" s="436">
        <v>5.0000000000000001E-3</v>
      </c>
      <c r="M156" s="421">
        <v>5.0000000000000001E-3</v>
      </c>
    </row>
    <row r="157" spans="1:13" ht="15.75" thickBot="1" x14ac:dyDescent="0.3">
      <c r="A157" s="676"/>
      <c r="B157" s="679"/>
      <c r="C157" s="571"/>
      <c r="D157" s="528"/>
      <c r="E157" s="548"/>
      <c r="F157" s="548"/>
      <c r="G157" s="175" t="s">
        <v>19</v>
      </c>
      <c r="H157" s="271">
        <f>M153</f>
        <v>8236.32</v>
      </c>
      <c r="I157" s="784"/>
      <c r="J157" s="138"/>
      <c r="K157" s="139"/>
      <c r="L157" s="140"/>
      <c r="M157" s="135"/>
    </row>
    <row r="158" spans="1:13" ht="24" x14ac:dyDescent="0.25">
      <c r="A158" s="676"/>
      <c r="B158" s="679"/>
      <c r="C158" s="785" t="s">
        <v>82</v>
      </c>
      <c r="D158" s="708" t="s">
        <v>208</v>
      </c>
      <c r="E158" s="708" t="s">
        <v>33</v>
      </c>
      <c r="F158" s="790" t="s">
        <v>3</v>
      </c>
      <c r="G158" s="350" t="s">
        <v>11</v>
      </c>
      <c r="H158" s="351">
        <f>H159+H160+H161+H162</f>
        <v>984</v>
      </c>
      <c r="I158" s="352" t="s">
        <v>181</v>
      </c>
      <c r="J158" s="353">
        <v>479.3</v>
      </c>
      <c r="K158" s="322">
        <v>504.7</v>
      </c>
      <c r="L158" s="322"/>
      <c r="M158" s="323"/>
    </row>
    <row r="159" spans="1:13" ht="48" x14ac:dyDescent="0.25">
      <c r="A159" s="676"/>
      <c r="B159" s="679"/>
      <c r="C159" s="786"/>
      <c r="D159" s="788"/>
      <c r="E159" s="788"/>
      <c r="F159" s="791"/>
      <c r="G159" s="354" t="s">
        <v>12</v>
      </c>
      <c r="H159" s="355">
        <f>J158</f>
        <v>479.3</v>
      </c>
      <c r="I159" s="356" t="s">
        <v>84</v>
      </c>
      <c r="J159" s="357">
        <v>5745</v>
      </c>
      <c r="K159" s="357">
        <v>5745</v>
      </c>
      <c r="L159" s="357"/>
      <c r="M159" s="358"/>
    </row>
    <row r="160" spans="1:13" ht="48" x14ac:dyDescent="0.25">
      <c r="A160" s="676"/>
      <c r="B160" s="679"/>
      <c r="C160" s="786"/>
      <c r="D160" s="788"/>
      <c r="E160" s="788"/>
      <c r="F160" s="791"/>
      <c r="G160" s="354" t="s">
        <v>17</v>
      </c>
      <c r="H160" s="355">
        <f>K158</f>
        <v>504.7</v>
      </c>
      <c r="I160" s="356" t="s">
        <v>85</v>
      </c>
      <c r="J160" s="359">
        <f>J158/J159*1000</f>
        <v>83.429068755439516</v>
      </c>
      <c r="K160" s="326">
        <f>J160*105.3%</f>
        <v>87.850809399477811</v>
      </c>
      <c r="L160" s="326"/>
      <c r="M160" s="327"/>
    </row>
    <row r="161" spans="1:13" x14ac:dyDescent="0.25">
      <c r="A161" s="676"/>
      <c r="B161" s="679"/>
      <c r="C161" s="786"/>
      <c r="D161" s="788"/>
      <c r="E161" s="788"/>
      <c r="F161" s="791"/>
      <c r="G161" s="354" t="s">
        <v>18</v>
      </c>
      <c r="H161" s="355">
        <f>L158</f>
        <v>0</v>
      </c>
      <c r="I161" s="795" t="s">
        <v>132</v>
      </c>
      <c r="J161" s="361">
        <v>0.6</v>
      </c>
      <c r="K161" s="361">
        <v>0.6</v>
      </c>
      <c r="L161" s="361"/>
      <c r="M161" s="362"/>
    </row>
    <row r="162" spans="1:13" ht="15.75" thickBot="1" x14ac:dyDescent="0.3">
      <c r="A162" s="676"/>
      <c r="B162" s="679"/>
      <c r="C162" s="787"/>
      <c r="D162" s="789"/>
      <c r="E162" s="789"/>
      <c r="F162" s="792"/>
      <c r="G162" s="363" t="s">
        <v>19</v>
      </c>
      <c r="H162" s="364">
        <f>M158</f>
        <v>0</v>
      </c>
      <c r="I162" s="796"/>
      <c r="J162" s="365"/>
      <c r="K162" s="366"/>
      <c r="L162" s="367"/>
      <c r="M162" s="368"/>
    </row>
    <row r="163" spans="1:13" ht="24" x14ac:dyDescent="0.25">
      <c r="A163" s="676"/>
      <c r="B163" s="679"/>
      <c r="C163" s="785" t="s">
        <v>93</v>
      </c>
      <c r="D163" s="804" t="s">
        <v>208</v>
      </c>
      <c r="E163" s="708" t="s">
        <v>33</v>
      </c>
      <c r="F163" s="708" t="s">
        <v>3</v>
      </c>
      <c r="G163" s="369" t="s">
        <v>11</v>
      </c>
      <c r="H163" s="370">
        <f>H164+H165+H166+H167</f>
        <v>4424.42</v>
      </c>
      <c r="I163" s="371" t="s">
        <v>181</v>
      </c>
      <c r="J163" s="372">
        <v>1954.8</v>
      </c>
      <c r="K163" s="322">
        <v>2469.62</v>
      </c>
      <c r="L163" s="322"/>
      <c r="M163" s="323"/>
    </row>
    <row r="164" spans="1:13" ht="48" x14ac:dyDescent="0.25">
      <c r="A164" s="676"/>
      <c r="B164" s="679"/>
      <c r="C164" s="802"/>
      <c r="D164" s="805"/>
      <c r="E164" s="709"/>
      <c r="F164" s="709"/>
      <c r="G164" s="354" t="s">
        <v>12</v>
      </c>
      <c r="H164" s="355">
        <f>J163</f>
        <v>1954.8</v>
      </c>
      <c r="I164" s="356" t="s">
        <v>86</v>
      </c>
      <c r="J164" s="373">
        <v>871</v>
      </c>
      <c r="K164" s="318">
        <v>1045</v>
      </c>
      <c r="L164" s="318"/>
      <c r="M164" s="319"/>
    </row>
    <row r="165" spans="1:13" ht="48" x14ac:dyDescent="0.25">
      <c r="A165" s="676"/>
      <c r="B165" s="679"/>
      <c r="C165" s="802"/>
      <c r="D165" s="805"/>
      <c r="E165" s="709"/>
      <c r="F165" s="709"/>
      <c r="G165" s="354" t="s">
        <v>17</v>
      </c>
      <c r="H165" s="355">
        <f>K163</f>
        <v>2469.62</v>
      </c>
      <c r="I165" s="374" t="s">
        <v>85</v>
      </c>
      <c r="J165" s="375">
        <f>J163/J164*1000</f>
        <v>2244.316877152698</v>
      </c>
      <c r="K165" s="376">
        <f>J165*105.3%</f>
        <v>2363.265671641791</v>
      </c>
      <c r="L165" s="376"/>
      <c r="M165" s="377"/>
    </row>
    <row r="166" spans="1:13" ht="48" x14ac:dyDescent="0.25">
      <c r="A166" s="676"/>
      <c r="B166" s="679"/>
      <c r="C166" s="802"/>
      <c r="D166" s="805"/>
      <c r="E166" s="709"/>
      <c r="F166" s="709"/>
      <c r="G166" s="354" t="s">
        <v>18</v>
      </c>
      <c r="H166" s="355">
        <f>L163</f>
        <v>0</v>
      </c>
      <c r="I166" s="374" t="s">
        <v>133</v>
      </c>
      <c r="J166" s="378">
        <v>1</v>
      </c>
      <c r="K166" s="330">
        <v>1</v>
      </c>
      <c r="L166" s="330"/>
      <c r="M166" s="331"/>
    </row>
    <row r="167" spans="1:13" ht="15.75" thickBot="1" x14ac:dyDescent="0.3">
      <c r="A167" s="676"/>
      <c r="B167" s="679"/>
      <c r="C167" s="803"/>
      <c r="D167" s="806"/>
      <c r="E167" s="752"/>
      <c r="F167" s="752"/>
      <c r="G167" s="379" t="s">
        <v>19</v>
      </c>
      <c r="H167" s="380">
        <f>M163</f>
        <v>0</v>
      </c>
      <c r="I167" s="360"/>
      <c r="J167" s="381"/>
      <c r="K167" s="382"/>
      <c r="L167" s="382"/>
      <c r="M167" s="368"/>
    </row>
    <row r="168" spans="1:13" ht="24" x14ac:dyDescent="0.25">
      <c r="A168" s="676"/>
      <c r="B168" s="679"/>
      <c r="C168" s="807" t="s">
        <v>165</v>
      </c>
      <c r="D168" s="809" t="s">
        <v>38</v>
      </c>
      <c r="E168" s="776" t="s">
        <v>33</v>
      </c>
      <c r="F168" s="811" t="s">
        <v>3</v>
      </c>
      <c r="G168" s="297" t="s">
        <v>11</v>
      </c>
      <c r="H168" s="289">
        <f>H169+H170+H171+H172</f>
        <v>4493.5599999999995</v>
      </c>
      <c r="I168" s="291" t="s">
        <v>181</v>
      </c>
      <c r="J168" s="256">
        <v>640.5</v>
      </c>
      <c r="K168" s="255">
        <v>2121.66</v>
      </c>
      <c r="L168" s="310">
        <v>760.1</v>
      </c>
      <c r="M168" s="311">
        <v>971.3</v>
      </c>
    </row>
    <row r="169" spans="1:13" ht="36" x14ac:dyDescent="0.25">
      <c r="A169" s="676"/>
      <c r="B169" s="679"/>
      <c r="C169" s="808"/>
      <c r="D169" s="810"/>
      <c r="E169" s="810"/>
      <c r="F169" s="812"/>
      <c r="G169" s="298" t="s">
        <v>12</v>
      </c>
      <c r="H169" s="290">
        <f>J168</f>
        <v>640.5</v>
      </c>
      <c r="I169" s="293" t="s">
        <v>204</v>
      </c>
      <c r="J169" s="257">
        <v>80676</v>
      </c>
      <c r="K169" s="144">
        <v>80676</v>
      </c>
      <c r="L169" s="397">
        <v>109000</v>
      </c>
      <c r="M169" s="319">
        <v>111000</v>
      </c>
    </row>
    <row r="170" spans="1:13" ht="72" x14ac:dyDescent="0.25">
      <c r="A170" s="676"/>
      <c r="B170" s="679"/>
      <c r="C170" s="808"/>
      <c r="D170" s="810"/>
      <c r="E170" s="810"/>
      <c r="F170" s="812"/>
      <c r="G170" s="298" t="s">
        <v>17</v>
      </c>
      <c r="H170" s="290">
        <f>K168</f>
        <v>2121.66</v>
      </c>
      <c r="I170" s="293" t="s">
        <v>166</v>
      </c>
      <c r="J170" s="69">
        <v>24598</v>
      </c>
      <c r="K170" s="33">
        <v>24598</v>
      </c>
      <c r="L170" s="318">
        <v>32400</v>
      </c>
      <c r="M170" s="358">
        <v>41400</v>
      </c>
    </row>
    <row r="171" spans="1:13" ht="60" x14ac:dyDescent="0.25">
      <c r="A171" s="676"/>
      <c r="B171" s="679"/>
      <c r="C171" s="808"/>
      <c r="D171" s="810"/>
      <c r="E171" s="810"/>
      <c r="F171" s="812"/>
      <c r="G171" s="288" t="s">
        <v>18</v>
      </c>
      <c r="H171" s="296">
        <f>L168</f>
        <v>760.1</v>
      </c>
      <c r="I171" s="294" t="s">
        <v>164</v>
      </c>
      <c r="J171" s="221">
        <f>J168/J170*1000</f>
        <v>26.038702333523048</v>
      </c>
      <c r="K171" s="15">
        <f>K168/K170*1000</f>
        <v>86.253353931213923</v>
      </c>
      <c r="L171" s="320">
        <f>L168/L170*1000</f>
        <v>23.459876543209877</v>
      </c>
      <c r="M171" s="389">
        <f>M168/M170*1000</f>
        <v>23.461352657004831</v>
      </c>
    </row>
    <row r="172" spans="1:13" ht="60.75" thickBot="1" x14ac:dyDescent="0.3">
      <c r="A172" s="676"/>
      <c r="B172" s="679"/>
      <c r="C172" s="808"/>
      <c r="D172" s="810"/>
      <c r="E172" s="810"/>
      <c r="F172" s="812"/>
      <c r="G172" s="288" t="s">
        <v>19</v>
      </c>
      <c r="H172" s="296">
        <f>M168</f>
        <v>971.3</v>
      </c>
      <c r="I172" s="295" t="s">
        <v>134</v>
      </c>
      <c r="J172" s="197">
        <v>1</v>
      </c>
      <c r="K172" s="147">
        <v>1</v>
      </c>
      <c r="L172" s="383">
        <v>1</v>
      </c>
      <c r="M172" s="384">
        <v>1</v>
      </c>
    </row>
    <row r="173" spans="1:13" ht="24" x14ac:dyDescent="0.25">
      <c r="A173" s="676"/>
      <c r="B173" s="679"/>
      <c r="C173" s="568" t="s">
        <v>94</v>
      </c>
      <c r="D173" s="813" t="s">
        <v>208</v>
      </c>
      <c r="E173" s="529" t="s">
        <v>33</v>
      </c>
      <c r="F173" s="531" t="s">
        <v>3</v>
      </c>
      <c r="G173" s="67" t="s">
        <v>11</v>
      </c>
      <c r="H173" s="205">
        <f>H174+H175+H176+H177</f>
        <v>59978.559999999998</v>
      </c>
      <c r="I173" s="239" t="s">
        <v>181</v>
      </c>
      <c r="J173" s="85">
        <v>29215.08</v>
      </c>
      <c r="K173" s="86">
        <v>30763.48</v>
      </c>
      <c r="L173" s="253"/>
      <c r="M173" s="254"/>
    </row>
    <row r="174" spans="1:13" ht="84" x14ac:dyDescent="0.25">
      <c r="A174" s="676"/>
      <c r="B174" s="679"/>
      <c r="C174" s="569"/>
      <c r="D174" s="814"/>
      <c r="E174" s="562"/>
      <c r="F174" s="548"/>
      <c r="G174" s="68" t="s">
        <v>12</v>
      </c>
      <c r="H174" s="262">
        <f>J173</f>
        <v>29215.08</v>
      </c>
      <c r="I174" s="292" t="s">
        <v>81</v>
      </c>
      <c r="J174" s="69">
        <v>81153</v>
      </c>
      <c r="K174" s="33">
        <v>81153</v>
      </c>
      <c r="L174" s="306"/>
      <c r="M174" s="307"/>
    </row>
    <row r="175" spans="1:13" ht="36" x14ac:dyDescent="0.25">
      <c r="A175" s="676"/>
      <c r="B175" s="679"/>
      <c r="C175" s="569"/>
      <c r="D175" s="814"/>
      <c r="E175" s="562"/>
      <c r="F175" s="548"/>
      <c r="G175" s="68" t="s">
        <v>17</v>
      </c>
      <c r="H175" s="262">
        <f>K173</f>
        <v>30763.48</v>
      </c>
      <c r="I175" s="292" t="s">
        <v>53</v>
      </c>
      <c r="J175" s="113">
        <v>360</v>
      </c>
      <c r="K175" s="65">
        <f>J175*105.3%</f>
        <v>379.08</v>
      </c>
      <c r="L175" s="457"/>
      <c r="M175" s="458"/>
    </row>
    <row r="176" spans="1:13" x14ac:dyDescent="0.25">
      <c r="A176" s="676"/>
      <c r="B176" s="679"/>
      <c r="C176" s="569"/>
      <c r="D176" s="814"/>
      <c r="E176" s="562"/>
      <c r="F176" s="548"/>
      <c r="G176" s="68" t="s">
        <v>18</v>
      </c>
      <c r="H176" s="262">
        <f>L173</f>
        <v>0</v>
      </c>
      <c r="I176" s="781" t="s">
        <v>135</v>
      </c>
      <c r="J176" s="114">
        <v>0.2</v>
      </c>
      <c r="K176" s="95">
        <v>0.2</v>
      </c>
      <c r="L176" s="459"/>
      <c r="M176" s="417"/>
    </row>
    <row r="177" spans="1:13" ht="15.75" thickBot="1" x14ac:dyDescent="0.3">
      <c r="A177" s="676"/>
      <c r="B177" s="679"/>
      <c r="C177" s="596"/>
      <c r="D177" s="815"/>
      <c r="E177" s="563"/>
      <c r="F177" s="551"/>
      <c r="G177" s="130" t="s">
        <v>19</v>
      </c>
      <c r="H177" s="263">
        <f>M173</f>
        <v>0</v>
      </c>
      <c r="I177" s="782"/>
      <c r="J177" s="140"/>
      <c r="K177" s="134"/>
      <c r="L177" s="460"/>
      <c r="M177" s="461"/>
    </row>
    <row r="178" spans="1:13" ht="15.75" thickBot="1" x14ac:dyDescent="0.3">
      <c r="A178" s="676"/>
      <c r="B178" s="679"/>
      <c r="C178" s="821" t="s">
        <v>90</v>
      </c>
      <c r="D178" s="821"/>
      <c r="E178" s="821"/>
      <c r="F178" s="821"/>
      <c r="G178" s="821"/>
      <c r="H178" s="821"/>
      <c r="I178" s="821"/>
      <c r="J178" s="821"/>
      <c r="K178" s="821"/>
      <c r="L178" s="821"/>
      <c r="M178" s="822"/>
    </row>
    <row r="179" spans="1:13" ht="24" x14ac:dyDescent="0.25">
      <c r="A179" s="676"/>
      <c r="B179" s="679"/>
      <c r="C179" s="566" t="s">
        <v>177</v>
      </c>
      <c r="D179" s="531" t="s">
        <v>44</v>
      </c>
      <c r="E179" s="531" t="s">
        <v>194</v>
      </c>
      <c r="F179" s="529" t="s">
        <v>3</v>
      </c>
      <c r="G179" s="67" t="s">
        <v>11</v>
      </c>
      <c r="H179" s="205">
        <f>H180+H181+H182+H183</f>
        <v>6036.2</v>
      </c>
      <c r="I179" s="413" t="s">
        <v>181</v>
      </c>
      <c r="J179" s="76">
        <v>2785.5</v>
      </c>
      <c r="K179" s="86">
        <v>748</v>
      </c>
      <c r="L179" s="385">
        <v>1219</v>
      </c>
      <c r="M179" s="386">
        <v>1283.7</v>
      </c>
    </row>
    <row r="180" spans="1:13" ht="42" customHeight="1" thickBot="1" x14ac:dyDescent="0.3">
      <c r="A180" s="676"/>
      <c r="B180" s="679"/>
      <c r="C180" s="571"/>
      <c r="D180" s="548"/>
      <c r="E180" s="548"/>
      <c r="F180" s="825"/>
      <c r="G180" s="175" t="s">
        <v>12</v>
      </c>
      <c r="H180" s="271">
        <f>J179</f>
        <v>2785.5</v>
      </c>
      <c r="I180" s="414" t="s">
        <v>178</v>
      </c>
      <c r="J180" s="32">
        <v>1</v>
      </c>
      <c r="K180" s="33">
        <v>3</v>
      </c>
      <c r="L180" s="443">
        <v>4</v>
      </c>
      <c r="M180" s="445">
        <v>3</v>
      </c>
    </row>
    <row r="181" spans="1:13" ht="45.75" customHeight="1" thickBot="1" x14ac:dyDescent="0.3">
      <c r="A181" s="676"/>
      <c r="B181" s="679"/>
      <c r="C181" s="571"/>
      <c r="D181" s="548"/>
      <c r="E181" s="548"/>
      <c r="F181" s="825"/>
      <c r="G181" s="487" t="s">
        <v>17</v>
      </c>
      <c r="H181" s="485">
        <f>K179</f>
        <v>748</v>
      </c>
      <c r="I181" s="238" t="s">
        <v>179</v>
      </c>
      <c r="J181" s="32">
        <v>140</v>
      </c>
      <c r="K181" s="33">
        <v>700</v>
      </c>
      <c r="L181" s="318"/>
      <c r="M181" s="319"/>
    </row>
    <row r="182" spans="1:13" ht="52.5" customHeight="1" thickBot="1" x14ac:dyDescent="0.3">
      <c r="A182" s="676"/>
      <c r="B182" s="679"/>
      <c r="C182" s="571"/>
      <c r="D182" s="548"/>
      <c r="E182" s="548"/>
      <c r="F182" s="825"/>
      <c r="G182" s="490" t="s">
        <v>18</v>
      </c>
      <c r="H182" s="491">
        <f>L179</f>
        <v>1219</v>
      </c>
      <c r="I182" s="238" t="s">
        <v>210</v>
      </c>
      <c r="J182" s="32"/>
      <c r="K182" s="33"/>
      <c r="L182" s="318">
        <v>155</v>
      </c>
      <c r="M182" s="319">
        <v>370</v>
      </c>
    </row>
    <row r="183" spans="1:13" ht="54.75" customHeight="1" x14ac:dyDescent="0.25">
      <c r="A183" s="676"/>
      <c r="B183" s="679"/>
      <c r="C183" s="571"/>
      <c r="D183" s="548"/>
      <c r="E183" s="548"/>
      <c r="F183" s="825"/>
      <c r="G183" s="73" t="s">
        <v>19</v>
      </c>
      <c r="H183" s="488">
        <f>M179</f>
        <v>1283.7</v>
      </c>
      <c r="I183" s="238" t="s">
        <v>180</v>
      </c>
      <c r="J183" s="12">
        <f>J179/J180</f>
        <v>2785.5</v>
      </c>
      <c r="K183" s="5">
        <f>K179/K180</f>
        <v>249.33333333333334</v>
      </c>
      <c r="L183" s="320">
        <f>L179/L180</f>
        <v>304.75</v>
      </c>
      <c r="M183" s="321">
        <f>M179/M180</f>
        <v>427.90000000000003</v>
      </c>
    </row>
    <row r="184" spans="1:13" ht="48" x14ac:dyDescent="0.25">
      <c r="A184" s="676"/>
      <c r="B184" s="679"/>
      <c r="C184" s="571"/>
      <c r="D184" s="548"/>
      <c r="E184" s="548"/>
      <c r="F184" s="825"/>
      <c r="G184" s="489"/>
      <c r="H184" s="492"/>
      <c r="I184" s="238" t="s">
        <v>192</v>
      </c>
      <c r="J184" s="401">
        <v>1</v>
      </c>
      <c r="K184" s="402">
        <f>K181/J181</f>
        <v>5</v>
      </c>
      <c r="L184" s="437"/>
      <c r="M184" s="438"/>
    </row>
    <row r="185" spans="1:13" ht="73.5" customHeight="1" thickBot="1" x14ac:dyDescent="0.3">
      <c r="A185" s="676"/>
      <c r="B185" s="679"/>
      <c r="C185" s="797"/>
      <c r="D185" s="779"/>
      <c r="E185" s="779"/>
      <c r="F185" s="826"/>
      <c r="G185" s="176"/>
      <c r="H185" s="486"/>
      <c r="I185" s="484" t="s">
        <v>211</v>
      </c>
      <c r="J185" s="150"/>
      <c r="K185" s="151"/>
      <c r="L185" s="387">
        <v>0.3</v>
      </c>
      <c r="M185" s="388">
        <v>0.6</v>
      </c>
    </row>
    <row r="186" spans="1:13" ht="29.25" customHeight="1" x14ac:dyDescent="0.25">
      <c r="A186" s="676"/>
      <c r="B186" s="679"/>
      <c r="C186" s="816" t="s">
        <v>176</v>
      </c>
      <c r="D186" s="708" t="s">
        <v>208</v>
      </c>
      <c r="E186" s="811" t="s">
        <v>194</v>
      </c>
      <c r="F186" s="776" t="s">
        <v>3</v>
      </c>
      <c r="G186" s="405" t="s">
        <v>11</v>
      </c>
      <c r="H186" s="406">
        <f>H187+H188+H189+H190</f>
        <v>5060</v>
      </c>
      <c r="I186" s="408" t="s">
        <v>181</v>
      </c>
      <c r="J186" s="409">
        <v>3800</v>
      </c>
      <c r="K186" s="410">
        <v>1260</v>
      </c>
      <c r="L186" s="411"/>
      <c r="M186" s="412"/>
    </row>
    <row r="187" spans="1:13" x14ac:dyDescent="0.25">
      <c r="A187" s="676"/>
      <c r="B187" s="679"/>
      <c r="C187" s="817"/>
      <c r="D187" s="709"/>
      <c r="E187" s="819"/>
      <c r="F187" s="777"/>
      <c r="G187" s="281" t="s">
        <v>12</v>
      </c>
      <c r="H187" s="282">
        <f>J186</f>
        <v>3800</v>
      </c>
      <c r="I187" s="823" t="s">
        <v>168</v>
      </c>
      <c r="J187" s="556">
        <v>45</v>
      </c>
      <c r="K187" s="539">
        <v>45</v>
      </c>
      <c r="L187" s="798"/>
      <c r="M187" s="800"/>
    </row>
    <row r="188" spans="1:13" ht="49.5" customHeight="1" x14ac:dyDescent="0.25">
      <c r="A188" s="676"/>
      <c r="B188" s="679"/>
      <c r="C188" s="817"/>
      <c r="D188" s="709"/>
      <c r="E188" s="819"/>
      <c r="F188" s="777"/>
      <c r="G188" s="281" t="s">
        <v>17</v>
      </c>
      <c r="H188" s="282">
        <f>K186</f>
        <v>1260</v>
      </c>
      <c r="I188" s="824"/>
      <c r="J188" s="557"/>
      <c r="K188" s="540"/>
      <c r="L188" s="799"/>
      <c r="M188" s="801"/>
    </row>
    <row r="189" spans="1:13" ht="60" x14ac:dyDescent="0.25">
      <c r="A189" s="676"/>
      <c r="B189" s="679"/>
      <c r="C189" s="817"/>
      <c r="D189" s="709"/>
      <c r="E189" s="819"/>
      <c r="F189" s="777"/>
      <c r="G189" s="283"/>
      <c r="H189" s="284"/>
      <c r="I189" s="285" t="s">
        <v>167</v>
      </c>
      <c r="J189" s="32">
        <f>J186/J187</f>
        <v>84.444444444444443</v>
      </c>
      <c r="K189" s="33">
        <f>K186/K187</f>
        <v>28</v>
      </c>
      <c r="L189" s="318"/>
      <c r="M189" s="319"/>
    </row>
    <row r="190" spans="1:13" ht="48.75" thickBot="1" x14ac:dyDescent="0.3">
      <c r="A190" s="677"/>
      <c r="B190" s="680"/>
      <c r="C190" s="818"/>
      <c r="D190" s="752"/>
      <c r="E190" s="820"/>
      <c r="F190" s="778"/>
      <c r="G190" s="283"/>
      <c r="H190" s="284"/>
      <c r="I190" s="286" t="s">
        <v>187</v>
      </c>
      <c r="J190" s="150">
        <v>1</v>
      </c>
      <c r="K190" s="151">
        <v>1</v>
      </c>
      <c r="L190" s="387"/>
      <c r="M190" s="388"/>
    </row>
    <row r="191" spans="1:13" ht="15.75" thickBot="1" x14ac:dyDescent="0.3">
      <c r="A191" s="543" t="s">
        <v>136</v>
      </c>
      <c r="B191" s="543" t="s">
        <v>137</v>
      </c>
      <c r="C191" s="545" t="s">
        <v>169</v>
      </c>
      <c r="D191" s="545"/>
      <c r="E191" s="545"/>
      <c r="F191" s="545"/>
      <c r="G191" s="545"/>
      <c r="H191" s="545"/>
      <c r="I191" s="545"/>
      <c r="J191" s="546"/>
      <c r="K191" s="546"/>
      <c r="L191" s="546"/>
      <c r="M191" s="547"/>
    </row>
    <row r="192" spans="1:13" ht="24" x14ac:dyDescent="0.25">
      <c r="A192" s="544"/>
      <c r="B192" s="544"/>
      <c r="C192" s="828" t="s">
        <v>189</v>
      </c>
      <c r="D192" s="531" t="s">
        <v>38</v>
      </c>
      <c r="E192" s="529" t="s">
        <v>52</v>
      </c>
      <c r="F192" s="529" t="s">
        <v>3</v>
      </c>
      <c r="G192" s="186" t="s">
        <v>11</v>
      </c>
      <c r="H192" s="223">
        <f>H193+H194+H195+H196</f>
        <v>2337.66</v>
      </c>
      <c r="I192" s="239" t="s">
        <v>181</v>
      </c>
      <c r="J192" s="76">
        <v>820</v>
      </c>
      <c r="K192" s="86">
        <v>863.45999999999992</v>
      </c>
      <c r="L192" s="385">
        <v>314.10000000000002</v>
      </c>
      <c r="M192" s="386">
        <v>340.1</v>
      </c>
    </row>
    <row r="193" spans="1:13" ht="72" x14ac:dyDescent="0.25">
      <c r="A193" s="544"/>
      <c r="B193" s="544"/>
      <c r="C193" s="829"/>
      <c r="D193" s="548"/>
      <c r="E193" s="530"/>
      <c r="F193" s="530"/>
      <c r="G193" s="185" t="s">
        <v>12</v>
      </c>
      <c r="H193" s="164">
        <f>J192</f>
        <v>820</v>
      </c>
      <c r="I193" s="242" t="s">
        <v>173</v>
      </c>
      <c r="J193" s="32">
        <v>4</v>
      </c>
      <c r="K193" s="33">
        <v>4</v>
      </c>
      <c r="L193" s="318">
        <v>4</v>
      </c>
      <c r="M193" s="319">
        <v>4</v>
      </c>
    </row>
    <row r="194" spans="1:13" ht="48" x14ac:dyDescent="0.25">
      <c r="A194" s="544"/>
      <c r="B194" s="544"/>
      <c r="C194" s="829"/>
      <c r="D194" s="548"/>
      <c r="E194" s="530"/>
      <c r="F194" s="530"/>
      <c r="G194" s="185" t="s">
        <v>17</v>
      </c>
      <c r="H194" s="164">
        <f>K192</f>
        <v>863.45999999999992</v>
      </c>
      <c r="I194" s="242" t="s">
        <v>108</v>
      </c>
      <c r="J194" s="32">
        <v>400000</v>
      </c>
      <c r="K194" s="33">
        <v>400000</v>
      </c>
      <c r="L194" s="318">
        <v>400000</v>
      </c>
      <c r="M194" s="319">
        <v>400000</v>
      </c>
    </row>
    <row r="195" spans="1:13" ht="60" x14ac:dyDescent="0.25">
      <c r="A195" s="544"/>
      <c r="B195" s="544"/>
      <c r="C195" s="829"/>
      <c r="D195" s="548"/>
      <c r="E195" s="530"/>
      <c r="F195" s="530"/>
      <c r="G195" s="118" t="s">
        <v>18</v>
      </c>
      <c r="H195" s="278">
        <f>L192</f>
        <v>314.10000000000002</v>
      </c>
      <c r="I195" s="243" t="s">
        <v>174</v>
      </c>
      <c r="J195" s="12">
        <f>J192/J193</f>
        <v>205</v>
      </c>
      <c r="K195" s="5">
        <f>K192/K193</f>
        <v>215.86499999999998</v>
      </c>
      <c r="L195" s="320">
        <f>L192/L193</f>
        <v>78.525000000000006</v>
      </c>
      <c r="M195" s="321">
        <f>M192/M193</f>
        <v>85.025000000000006</v>
      </c>
    </row>
    <row r="196" spans="1:13" ht="36.75" thickBot="1" x14ac:dyDescent="0.3">
      <c r="A196" s="544"/>
      <c r="B196" s="544"/>
      <c r="C196" s="829"/>
      <c r="D196" s="548"/>
      <c r="E196" s="530"/>
      <c r="F196" s="530"/>
      <c r="G196" s="187" t="s">
        <v>19</v>
      </c>
      <c r="H196" s="279">
        <f>M192</f>
        <v>340.1</v>
      </c>
      <c r="I196" s="252" t="s">
        <v>170</v>
      </c>
      <c r="J196" s="150">
        <v>0.45</v>
      </c>
      <c r="K196" s="151">
        <v>0.5</v>
      </c>
      <c r="L196" s="387">
        <v>0.55000000000000004</v>
      </c>
      <c r="M196" s="388">
        <v>0.6</v>
      </c>
    </row>
    <row r="197" spans="1:13" ht="24" x14ac:dyDescent="0.25">
      <c r="A197" s="544"/>
      <c r="B197" s="544"/>
      <c r="C197" s="828" t="s">
        <v>188</v>
      </c>
      <c r="D197" s="527" t="s">
        <v>44</v>
      </c>
      <c r="E197" s="529" t="s">
        <v>52</v>
      </c>
      <c r="F197" s="531" t="s">
        <v>3</v>
      </c>
      <c r="G197" s="186" t="s">
        <v>11</v>
      </c>
      <c r="H197" s="217">
        <f>H198+H199+H200+H201</f>
        <v>3179.39</v>
      </c>
      <c r="I197" s="239" t="s">
        <v>181</v>
      </c>
      <c r="J197" s="76">
        <v>1230</v>
      </c>
      <c r="K197" s="86">
        <v>1295.19</v>
      </c>
      <c r="L197" s="385">
        <v>314.10000000000002</v>
      </c>
      <c r="M197" s="386">
        <v>340.1</v>
      </c>
    </row>
    <row r="198" spans="1:13" ht="72" x14ac:dyDescent="0.25">
      <c r="A198" s="544"/>
      <c r="B198" s="544"/>
      <c r="C198" s="829"/>
      <c r="D198" s="528"/>
      <c r="E198" s="530"/>
      <c r="F198" s="532"/>
      <c r="G198" s="185" t="s">
        <v>12</v>
      </c>
      <c r="H198" s="265">
        <f>J197</f>
        <v>1230</v>
      </c>
      <c r="I198" s="242" t="s">
        <v>173</v>
      </c>
      <c r="J198" s="32">
        <v>6</v>
      </c>
      <c r="K198" s="33">
        <v>6</v>
      </c>
      <c r="L198" s="318">
        <v>4</v>
      </c>
      <c r="M198" s="319">
        <v>4</v>
      </c>
    </row>
    <row r="199" spans="1:13" ht="48" x14ac:dyDescent="0.25">
      <c r="A199" s="544"/>
      <c r="B199" s="544"/>
      <c r="C199" s="829"/>
      <c r="D199" s="528"/>
      <c r="E199" s="530"/>
      <c r="F199" s="532"/>
      <c r="G199" s="185" t="s">
        <v>17</v>
      </c>
      <c r="H199" s="265">
        <f>K197</f>
        <v>1295.19</v>
      </c>
      <c r="I199" s="242" t="s">
        <v>108</v>
      </c>
      <c r="J199" s="32">
        <v>600000</v>
      </c>
      <c r="K199" s="33">
        <v>600000</v>
      </c>
      <c r="L199" s="318">
        <v>400000</v>
      </c>
      <c r="M199" s="319">
        <v>400000</v>
      </c>
    </row>
    <row r="200" spans="1:13" ht="60" x14ac:dyDescent="0.25">
      <c r="A200" s="544"/>
      <c r="B200" s="544"/>
      <c r="C200" s="829"/>
      <c r="D200" s="528"/>
      <c r="E200" s="530"/>
      <c r="F200" s="532"/>
      <c r="G200" s="118" t="s">
        <v>18</v>
      </c>
      <c r="H200" s="273">
        <f>L197</f>
        <v>314.10000000000002</v>
      </c>
      <c r="I200" s="243" t="s">
        <v>174</v>
      </c>
      <c r="J200" s="164">
        <f>J197/J198</f>
        <v>205</v>
      </c>
      <c r="K200" s="5">
        <f>K197/K198</f>
        <v>215.86500000000001</v>
      </c>
      <c r="L200" s="320">
        <f>L197/L198</f>
        <v>78.525000000000006</v>
      </c>
      <c r="M200" s="389">
        <f>M197/M198</f>
        <v>85.025000000000006</v>
      </c>
    </row>
    <row r="201" spans="1:13" ht="36.75" thickBot="1" x14ac:dyDescent="0.3">
      <c r="A201" s="544"/>
      <c r="B201" s="544"/>
      <c r="C201" s="830"/>
      <c r="D201" s="528"/>
      <c r="E201" s="530"/>
      <c r="F201" s="532"/>
      <c r="G201" s="187" t="s">
        <v>19</v>
      </c>
      <c r="H201" s="266">
        <f>M197</f>
        <v>340.1</v>
      </c>
      <c r="I201" s="252" t="s">
        <v>170</v>
      </c>
      <c r="J201" s="150">
        <v>0.45</v>
      </c>
      <c r="K201" s="151">
        <v>0.5</v>
      </c>
      <c r="L201" s="387">
        <v>0.55000000000000004</v>
      </c>
      <c r="M201" s="388">
        <v>0.6</v>
      </c>
    </row>
    <row r="202" spans="1:13" ht="24" x14ac:dyDescent="0.25">
      <c r="A202" s="544"/>
      <c r="B202" s="544"/>
      <c r="C202" s="831" t="s">
        <v>190</v>
      </c>
      <c r="D202" s="527" t="s">
        <v>44</v>
      </c>
      <c r="E202" s="529" t="s">
        <v>171</v>
      </c>
      <c r="F202" s="531" t="s">
        <v>3</v>
      </c>
      <c r="G202" s="186" t="s">
        <v>11</v>
      </c>
      <c r="H202" s="217">
        <f>H203+H205+H204+H206</f>
        <v>3617.7599999999998</v>
      </c>
      <c r="I202" s="239" t="s">
        <v>181</v>
      </c>
      <c r="J202" s="76">
        <v>1435</v>
      </c>
      <c r="K202" s="86">
        <v>1511.06</v>
      </c>
      <c r="L202" s="385">
        <v>322.5</v>
      </c>
      <c r="M202" s="386">
        <v>349.2</v>
      </c>
    </row>
    <row r="203" spans="1:13" ht="60" x14ac:dyDescent="0.25">
      <c r="A203" s="544"/>
      <c r="B203" s="544"/>
      <c r="C203" s="832"/>
      <c r="D203" s="528"/>
      <c r="E203" s="530"/>
      <c r="F203" s="532"/>
      <c r="G203" s="185" t="s">
        <v>12</v>
      </c>
      <c r="H203" s="265">
        <f>J202</f>
        <v>1435</v>
      </c>
      <c r="I203" s="242" t="s">
        <v>172</v>
      </c>
      <c r="J203" s="32">
        <v>7</v>
      </c>
      <c r="K203" s="33">
        <v>7</v>
      </c>
      <c r="L203" s="318">
        <v>4</v>
      </c>
      <c r="M203" s="319">
        <v>4</v>
      </c>
    </row>
    <row r="204" spans="1:13" ht="48" x14ac:dyDescent="0.25">
      <c r="A204" s="544"/>
      <c r="B204" s="544"/>
      <c r="C204" s="832"/>
      <c r="D204" s="528"/>
      <c r="E204" s="530"/>
      <c r="F204" s="532"/>
      <c r="G204" s="185" t="s">
        <v>17</v>
      </c>
      <c r="H204" s="265">
        <f>K202</f>
        <v>1511.06</v>
      </c>
      <c r="I204" s="242" t="s">
        <v>108</v>
      </c>
      <c r="J204" s="32">
        <v>700000</v>
      </c>
      <c r="K204" s="33">
        <v>700000</v>
      </c>
      <c r="L204" s="318">
        <v>400000</v>
      </c>
      <c r="M204" s="319">
        <v>400000</v>
      </c>
    </row>
    <row r="205" spans="1:13" ht="48" x14ac:dyDescent="0.25">
      <c r="A205" s="544"/>
      <c r="B205" s="544"/>
      <c r="C205" s="832"/>
      <c r="D205" s="528"/>
      <c r="E205" s="530"/>
      <c r="F205" s="532"/>
      <c r="G205" s="118" t="s">
        <v>18</v>
      </c>
      <c r="H205" s="273">
        <f>L202</f>
        <v>322.5</v>
      </c>
      <c r="I205" s="243" t="s">
        <v>175</v>
      </c>
      <c r="J205" s="164">
        <f>J202/J203</f>
        <v>205</v>
      </c>
      <c r="K205" s="5">
        <f>K202/K203</f>
        <v>215.86571428571429</v>
      </c>
      <c r="L205" s="320">
        <f>L202/L203</f>
        <v>80.625</v>
      </c>
      <c r="M205" s="389">
        <f>M202/M203</f>
        <v>87.3</v>
      </c>
    </row>
    <row r="206" spans="1:13" ht="36.75" thickBot="1" x14ac:dyDescent="0.3">
      <c r="A206" s="544"/>
      <c r="B206" s="544"/>
      <c r="C206" s="833"/>
      <c r="D206" s="536"/>
      <c r="E206" s="537"/>
      <c r="F206" s="538"/>
      <c r="G206" s="187" t="s">
        <v>19</v>
      </c>
      <c r="H206" s="266">
        <f>M202</f>
        <v>349.2</v>
      </c>
      <c r="I206" s="252" t="s">
        <v>170</v>
      </c>
      <c r="J206" s="150">
        <v>0.45</v>
      </c>
      <c r="K206" s="151">
        <v>0.5</v>
      </c>
      <c r="L206" s="387">
        <v>0.55000000000000004</v>
      </c>
      <c r="M206" s="388">
        <v>0.6</v>
      </c>
    </row>
    <row r="207" spans="1:13" x14ac:dyDescent="0.25">
      <c r="A207" s="494" t="s">
        <v>88</v>
      </c>
      <c r="B207" s="495"/>
      <c r="C207" s="495"/>
      <c r="D207" s="495"/>
      <c r="E207" s="496"/>
      <c r="F207" s="506" t="s">
        <v>34</v>
      </c>
      <c r="G207" s="481" t="s">
        <v>11</v>
      </c>
      <c r="H207" s="280">
        <f>H208+H209+H210+H211</f>
        <v>578281.07000000007</v>
      </c>
      <c r="I207" s="509"/>
      <c r="J207" s="510"/>
      <c r="K207" s="510"/>
      <c r="L207" s="510"/>
      <c r="M207" s="511"/>
    </row>
    <row r="208" spans="1:13" x14ac:dyDescent="0.25">
      <c r="A208" s="497"/>
      <c r="B208" s="498"/>
      <c r="C208" s="498"/>
      <c r="D208" s="498"/>
      <c r="E208" s="499"/>
      <c r="F208" s="507"/>
      <c r="G208" s="185" t="s">
        <v>12</v>
      </c>
      <c r="H208" s="262">
        <f>H15+H20+H25+H32+H38+H43+H48+H53+H62+H69+H77+H82+H87+H92+H97+H102+H107+H112+H117+H122+H127+H132+H137+H144+H149+H154+H159+H164+H169+H174+H180+H187+H193+H198+H203</f>
        <v>189205</v>
      </c>
      <c r="I208" s="512"/>
      <c r="J208" s="513"/>
      <c r="K208" s="513"/>
      <c r="L208" s="513"/>
      <c r="M208" s="514"/>
    </row>
    <row r="209" spans="1:13" x14ac:dyDescent="0.25">
      <c r="A209" s="497"/>
      <c r="B209" s="498"/>
      <c r="C209" s="498"/>
      <c r="D209" s="498"/>
      <c r="E209" s="499"/>
      <c r="F209" s="507"/>
      <c r="G209" s="185" t="s">
        <v>17</v>
      </c>
      <c r="H209" s="262">
        <f>H16+H21+H26+H33+H39+H44+H49+H57+H65+H72+H78+H83+H88+H93+H98+H103+H108+H113+H118+H123+H128+H133+H138+H145+H150+H155+H160+H165+H170+H175+H181+H188+H194+H199+H204</f>
        <v>198934.50000000003</v>
      </c>
      <c r="I209" s="512"/>
      <c r="J209" s="513"/>
      <c r="K209" s="513"/>
      <c r="L209" s="513"/>
      <c r="M209" s="514"/>
    </row>
    <row r="210" spans="1:13" x14ac:dyDescent="0.25">
      <c r="A210" s="497"/>
      <c r="B210" s="498"/>
      <c r="C210" s="498"/>
      <c r="D210" s="498"/>
      <c r="E210" s="499"/>
      <c r="F210" s="507"/>
      <c r="G210" s="185" t="s">
        <v>18</v>
      </c>
      <c r="H210" s="262">
        <f>H17+H22+H27+H34+H40+H50+H59+H66+H73+H79+H84+H89+H94+H104+H109+H114+H119+H129+H124+H134+H146+H151+H161+H166+H171+H176+H182+H189+H195+H200+H205+H156+H140+H99+H45</f>
        <v>90748.020000000033</v>
      </c>
      <c r="I210" s="512"/>
      <c r="J210" s="513"/>
      <c r="K210" s="513"/>
      <c r="L210" s="513"/>
      <c r="M210" s="514"/>
    </row>
    <row r="211" spans="1:13" ht="15.75" thickBot="1" x14ac:dyDescent="0.3">
      <c r="A211" s="497"/>
      <c r="B211" s="498"/>
      <c r="C211" s="498"/>
      <c r="D211" s="498"/>
      <c r="E211" s="499"/>
      <c r="F211" s="508"/>
      <c r="G211" s="187" t="s">
        <v>19</v>
      </c>
      <c r="H211" s="263">
        <f>H18+H23+H28+H35+H41+H51+H60+H67+H74+H80+H85+H90+H95+H105+H110+H115+H120+H130+H125+H135+H147+H152+H162+H167+H172+H177+H183+H190+H196+H201+H206+H157+H141+H100+H46</f>
        <v>99393.550000000017</v>
      </c>
      <c r="I211" s="512"/>
      <c r="J211" s="513"/>
      <c r="K211" s="513"/>
      <c r="L211" s="513"/>
      <c r="M211" s="514"/>
    </row>
    <row r="212" spans="1:13" x14ac:dyDescent="0.25">
      <c r="A212" s="500"/>
      <c r="B212" s="501"/>
      <c r="C212" s="501"/>
      <c r="D212" s="501"/>
      <c r="E212" s="502"/>
      <c r="F212" s="521" t="s">
        <v>3</v>
      </c>
      <c r="G212" s="480" t="s">
        <v>11</v>
      </c>
      <c r="H212" s="483">
        <f>SUM(H213:H216)</f>
        <v>578281.07000000007</v>
      </c>
      <c r="I212" s="515"/>
      <c r="J212" s="516"/>
      <c r="K212" s="516"/>
      <c r="L212" s="516"/>
      <c r="M212" s="517"/>
    </row>
    <row r="213" spans="1:13" x14ac:dyDescent="0.25">
      <c r="A213" s="500"/>
      <c r="B213" s="501"/>
      <c r="C213" s="501"/>
      <c r="D213" s="501"/>
      <c r="E213" s="502"/>
      <c r="F213" s="522"/>
      <c r="G213" s="182" t="s">
        <v>12</v>
      </c>
      <c r="H213" s="262">
        <f>H15+H20+H25+H32+H43+H38+H48+H53+H62+H69+H77+H82+H87+H92+H97+H102+H107+H112+H117+H122+H127+H132+H137+H144+H149+H154+H159+H164+H169+H174+H180+H187+H193+H198+H203</f>
        <v>189205</v>
      </c>
      <c r="I213" s="515"/>
      <c r="J213" s="516"/>
      <c r="K213" s="516"/>
      <c r="L213" s="516"/>
      <c r="M213" s="517"/>
    </row>
    <row r="214" spans="1:13" x14ac:dyDescent="0.25">
      <c r="A214" s="500"/>
      <c r="B214" s="501"/>
      <c r="C214" s="501"/>
      <c r="D214" s="501"/>
      <c r="E214" s="502"/>
      <c r="F214" s="522"/>
      <c r="G214" s="182" t="s">
        <v>17</v>
      </c>
      <c r="H214" s="262">
        <f>H16+H21+H26+H33+H44+H39+H49+H57+H65+H72+H78+H83+H88+H93+H98+H103+H108+H113+H118+H123+H128+H133+H138+H145+H150+H155+H160+H165+H170+H175+H181+H188+H194+H199+H204</f>
        <v>198934.50000000003</v>
      </c>
      <c r="I214" s="515"/>
      <c r="J214" s="516"/>
      <c r="K214" s="516"/>
      <c r="L214" s="516"/>
      <c r="M214" s="517"/>
    </row>
    <row r="215" spans="1:13" x14ac:dyDescent="0.25">
      <c r="A215" s="500"/>
      <c r="B215" s="501"/>
      <c r="C215" s="501"/>
      <c r="D215" s="501"/>
      <c r="E215" s="502"/>
      <c r="F215" s="522"/>
      <c r="G215" s="182" t="s">
        <v>18</v>
      </c>
      <c r="H215" s="262">
        <f>H17+H22+H27+H34+H45+H40+H50+H59+H66+H73+H79+H84+H89+H94+H99+H104+H109+H114+H119+H124+H129+H134+H140+H146+H151+H156+H161+H166+H171+H176+H182+H189+H195+H200+H205</f>
        <v>90748.020000000033</v>
      </c>
      <c r="I215" s="515"/>
      <c r="J215" s="516"/>
      <c r="K215" s="516"/>
      <c r="L215" s="516"/>
      <c r="M215" s="517"/>
    </row>
    <row r="216" spans="1:13" ht="15.75" thickBot="1" x14ac:dyDescent="0.3">
      <c r="A216" s="503"/>
      <c r="B216" s="504"/>
      <c r="C216" s="504"/>
      <c r="D216" s="504"/>
      <c r="E216" s="505"/>
      <c r="F216" s="523"/>
      <c r="G216" s="38" t="s">
        <v>19</v>
      </c>
      <c r="H216" s="263">
        <f>H18+H23+H28+H35+H46+H41+H51+H60+H67+H74+H80+H85+H90+H95+H100+H105+H110+H115+H120+H125+H130+H135+H141+H147+H152+H157+H162+H167+H172+H177+H183+H190+H196+H201+H206</f>
        <v>99393.55</v>
      </c>
      <c r="I216" s="518"/>
      <c r="J216" s="519"/>
      <c r="K216" s="519"/>
      <c r="L216" s="519"/>
      <c r="M216" s="520"/>
    </row>
  </sheetData>
  <mergeCells count="243">
    <mergeCell ref="A207:E216"/>
    <mergeCell ref="F207:F211"/>
    <mergeCell ref="I207:M216"/>
    <mergeCell ref="F212:F216"/>
    <mergeCell ref="C197:C201"/>
    <mergeCell ref="D197:D201"/>
    <mergeCell ref="E197:E201"/>
    <mergeCell ref="F197:F201"/>
    <mergeCell ref="C202:C206"/>
    <mergeCell ref="D202:D206"/>
    <mergeCell ref="E202:E206"/>
    <mergeCell ref="F202:F206"/>
    <mergeCell ref="K187:K188"/>
    <mergeCell ref="L187:L188"/>
    <mergeCell ref="M187:M188"/>
    <mergeCell ref="A191:A206"/>
    <mergeCell ref="B191:B206"/>
    <mergeCell ref="C191:M191"/>
    <mergeCell ref="C192:C196"/>
    <mergeCell ref="D192:D196"/>
    <mergeCell ref="E192:E196"/>
    <mergeCell ref="F192:F196"/>
    <mergeCell ref="C186:C190"/>
    <mergeCell ref="D186:D190"/>
    <mergeCell ref="E186:E190"/>
    <mergeCell ref="F186:F190"/>
    <mergeCell ref="I187:I188"/>
    <mergeCell ref="J187:J188"/>
    <mergeCell ref="A13:A190"/>
    <mergeCell ref="B13:B190"/>
    <mergeCell ref="I176:I177"/>
    <mergeCell ref="C178:M178"/>
    <mergeCell ref="C179:C185"/>
    <mergeCell ref="D179:D185"/>
    <mergeCell ref="E179:E185"/>
    <mergeCell ref="F179:F185"/>
    <mergeCell ref="C168:C172"/>
    <mergeCell ref="D168:D172"/>
    <mergeCell ref="E168:E172"/>
    <mergeCell ref="F168:F172"/>
    <mergeCell ref="C173:C177"/>
    <mergeCell ref="D173:D177"/>
    <mergeCell ref="E173:E177"/>
    <mergeCell ref="F173:F177"/>
    <mergeCell ref="C158:C162"/>
    <mergeCell ref="D158:D162"/>
    <mergeCell ref="E158:E162"/>
    <mergeCell ref="F158:F162"/>
    <mergeCell ref="I161:I162"/>
    <mergeCell ref="C163:C167"/>
    <mergeCell ref="D163:D167"/>
    <mergeCell ref="E163:E167"/>
    <mergeCell ref="F163:F167"/>
    <mergeCell ref="C148:C152"/>
    <mergeCell ref="D148:D152"/>
    <mergeCell ref="E148:E152"/>
    <mergeCell ref="F148:F152"/>
    <mergeCell ref="I151:I152"/>
    <mergeCell ref="C153:C157"/>
    <mergeCell ref="D153:D157"/>
    <mergeCell ref="E153:E157"/>
    <mergeCell ref="F153:F157"/>
    <mergeCell ref="I156:I157"/>
    <mergeCell ref="L141:L142"/>
    <mergeCell ref="M141:M142"/>
    <mergeCell ref="C143:C147"/>
    <mergeCell ref="D143:D147"/>
    <mergeCell ref="E143:E147"/>
    <mergeCell ref="F143:F147"/>
    <mergeCell ref="K134:K135"/>
    <mergeCell ref="L134:L135"/>
    <mergeCell ref="M134:M135"/>
    <mergeCell ref="C136:C142"/>
    <mergeCell ref="D136:D142"/>
    <mergeCell ref="E136:E142"/>
    <mergeCell ref="F136:F142"/>
    <mergeCell ref="I141:I142"/>
    <mergeCell ref="J141:J142"/>
    <mergeCell ref="K141:K142"/>
    <mergeCell ref="C131:C135"/>
    <mergeCell ref="D131:D135"/>
    <mergeCell ref="E131:E135"/>
    <mergeCell ref="F131:F135"/>
    <mergeCell ref="I134:I135"/>
    <mergeCell ref="J134:J135"/>
    <mergeCell ref="C121:C125"/>
    <mergeCell ref="D121:D125"/>
    <mergeCell ref="E121:E125"/>
    <mergeCell ref="F121:F125"/>
    <mergeCell ref="C126:C130"/>
    <mergeCell ref="D126:D130"/>
    <mergeCell ref="E126:E130"/>
    <mergeCell ref="F126:F130"/>
    <mergeCell ref="C111:C115"/>
    <mergeCell ref="D111:D115"/>
    <mergeCell ref="E111:E115"/>
    <mergeCell ref="F111:F115"/>
    <mergeCell ref="C116:C120"/>
    <mergeCell ref="D116:D120"/>
    <mergeCell ref="E116:E120"/>
    <mergeCell ref="F116:F120"/>
    <mergeCell ref="C101:C105"/>
    <mergeCell ref="D101:D105"/>
    <mergeCell ref="E101:E105"/>
    <mergeCell ref="F101:F105"/>
    <mergeCell ref="C106:C110"/>
    <mergeCell ref="D106:D110"/>
    <mergeCell ref="E106:E110"/>
    <mergeCell ref="F106:F110"/>
    <mergeCell ref="C91:C95"/>
    <mergeCell ref="D91:D95"/>
    <mergeCell ref="E91:E95"/>
    <mergeCell ref="F91:F95"/>
    <mergeCell ref="L73:L74"/>
    <mergeCell ref="M73:M74"/>
    <mergeCell ref="I92:I93"/>
    <mergeCell ref="C96:C100"/>
    <mergeCell ref="D96:D100"/>
    <mergeCell ref="E96:E100"/>
    <mergeCell ref="F96:F100"/>
    <mergeCell ref="I99:I100"/>
    <mergeCell ref="K84:K85"/>
    <mergeCell ref="L84:L85"/>
    <mergeCell ref="M84:M85"/>
    <mergeCell ref="C86:C90"/>
    <mergeCell ref="D86:D90"/>
    <mergeCell ref="E86:E90"/>
    <mergeCell ref="F86:F90"/>
    <mergeCell ref="C81:C85"/>
    <mergeCell ref="D81:D85"/>
    <mergeCell ref="E81:E85"/>
    <mergeCell ref="F81:F85"/>
    <mergeCell ref="I84:I85"/>
    <mergeCell ref="J84:J85"/>
    <mergeCell ref="C68:C74"/>
    <mergeCell ref="D68:D74"/>
    <mergeCell ref="E68:E74"/>
    <mergeCell ref="F68:F74"/>
    <mergeCell ref="G69:G71"/>
    <mergeCell ref="H69:H71"/>
    <mergeCell ref="I73:I74"/>
    <mergeCell ref="J73:J74"/>
    <mergeCell ref="K73:K74"/>
    <mergeCell ref="C75:M75"/>
    <mergeCell ref="C76:C80"/>
    <mergeCell ref="D76:D80"/>
    <mergeCell ref="E76:E80"/>
    <mergeCell ref="F76:F80"/>
    <mergeCell ref="I79:I80"/>
    <mergeCell ref="J79:J80"/>
    <mergeCell ref="K79:K80"/>
    <mergeCell ref="L79:L80"/>
    <mergeCell ref="M79:M80"/>
    <mergeCell ref="J59:J60"/>
    <mergeCell ref="K59:K60"/>
    <mergeCell ref="L59:L60"/>
    <mergeCell ref="M59:M60"/>
    <mergeCell ref="C61:C67"/>
    <mergeCell ref="D61:D67"/>
    <mergeCell ref="E61:E67"/>
    <mergeCell ref="F61:F67"/>
    <mergeCell ref="G62:G64"/>
    <mergeCell ref="H62:H64"/>
    <mergeCell ref="I66:I67"/>
    <mergeCell ref="J66:J67"/>
    <mergeCell ref="K66:K67"/>
    <mergeCell ref="C52:C60"/>
    <mergeCell ref="D52:D60"/>
    <mergeCell ref="E52:E60"/>
    <mergeCell ref="F52:F60"/>
    <mergeCell ref="G53:G56"/>
    <mergeCell ref="H53:H56"/>
    <mergeCell ref="G57:G58"/>
    <mergeCell ref="H57:H58"/>
    <mergeCell ref="I59:I60"/>
    <mergeCell ref="L66:L67"/>
    <mergeCell ref="M66:M67"/>
    <mergeCell ref="C47:C51"/>
    <mergeCell ref="D47:D51"/>
    <mergeCell ref="E47:E51"/>
    <mergeCell ref="F47:F51"/>
    <mergeCell ref="I50:I51"/>
    <mergeCell ref="J50:J51"/>
    <mergeCell ref="K50:K51"/>
    <mergeCell ref="L50:L51"/>
    <mergeCell ref="M50:M51"/>
    <mergeCell ref="K40:K41"/>
    <mergeCell ref="L40:L41"/>
    <mergeCell ref="M40:M41"/>
    <mergeCell ref="C42:C46"/>
    <mergeCell ref="D42:D46"/>
    <mergeCell ref="E42:E46"/>
    <mergeCell ref="F42:F46"/>
    <mergeCell ref="I45:I46"/>
    <mergeCell ref="J45:J46"/>
    <mergeCell ref="K45:K46"/>
    <mergeCell ref="C37:C41"/>
    <mergeCell ref="D37:D41"/>
    <mergeCell ref="E37:E41"/>
    <mergeCell ref="F37:F41"/>
    <mergeCell ref="I40:I41"/>
    <mergeCell ref="J40:J41"/>
    <mergeCell ref="L45:L46"/>
    <mergeCell ref="M45:M46"/>
    <mergeCell ref="C31:C35"/>
    <mergeCell ref="D31:D35"/>
    <mergeCell ref="E31:E35"/>
    <mergeCell ref="F31:F35"/>
    <mergeCell ref="I34:I35"/>
    <mergeCell ref="C36:M36"/>
    <mergeCell ref="J22:J23"/>
    <mergeCell ref="K22:K23"/>
    <mergeCell ref="L22:L23"/>
    <mergeCell ref="M22:M23"/>
    <mergeCell ref="C24:C30"/>
    <mergeCell ref="D24:D30"/>
    <mergeCell ref="E24:E30"/>
    <mergeCell ref="F24:F30"/>
    <mergeCell ref="G29:H30"/>
    <mergeCell ref="F14:F18"/>
    <mergeCell ref="C19:C23"/>
    <mergeCell ref="D19:D23"/>
    <mergeCell ref="E19:E23"/>
    <mergeCell ref="F19:F23"/>
    <mergeCell ref="I22:I23"/>
    <mergeCell ref="F10:F11"/>
    <mergeCell ref="G10:H11"/>
    <mergeCell ref="I10:M10"/>
    <mergeCell ref="G12:H12"/>
    <mergeCell ref="C13:M13"/>
    <mergeCell ref="C14:C18"/>
    <mergeCell ref="D14:D18"/>
    <mergeCell ref="E14:E18"/>
    <mergeCell ref="A2:M4"/>
    <mergeCell ref="L5:M5"/>
    <mergeCell ref="A6:M6"/>
    <mergeCell ref="A7:M7"/>
    <mergeCell ref="E8:I8"/>
    <mergeCell ref="A10:A11"/>
    <mergeCell ref="B10:B11"/>
    <mergeCell ref="C10:C11"/>
    <mergeCell ref="D10:D11"/>
    <mergeCell ref="E10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Порівняльна таблиця</vt:lpstr>
      <vt:lpstr>Нова редакція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Ареф'єва Ольга Євгеніївна</dc:creator>
  <cp:lastModifiedBy>Dima Kutsopal</cp:lastModifiedBy>
  <cp:lastPrinted>2024-06-14T11:53:28Z</cp:lastPrinted>
  <dcterms:created xsi:type="dcterms:W3CDTF">2019-12-17T07:53:40Z</dcterms:created>
  <dcterms:modified xsi:type="dcterms:W3CDTF">2024-06-26T12:05:48Z</dcterms:modified>
</cp:coreProperties>
</file>